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9660" windowHeight="5490"/>
  </bookViews>
  <sheets>
    <sheet name="Worksheet" sheetId="1" r:id="rId1"/>
  </sheets>
  <definedNames>
    <definedName name="_xlnm.Print_Area" localSheetId="0">Worksheet!$A$1:$H$6432</definedName>
  </definedNames>
  <calcPr calcId="145621" refMode="R1C1"/>
</workbook>
</file>

<file path=xl/calcChain.xml><?xml version="1.0" encoding="utf-8"?>
<calcChain xmlns="http://schemas.openxmlformats.org/spreadsheetml/2006/main">
  <c r="J8" i="1" l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44" i="1"/>
  <c r="J4245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3" i="1"/>
  <c r="J4294" i="1"/>
  <c r="J4295" i="1"/>
  <c r="J4296" i="1"/>
  <c r="J4297" i="1"/>
  <c r="J4298" i="1"/>
  <c r="J4299" i="1"/>
  <c r="J4300" i="1"/>
  <c r="J4301" i="1"/>
  <c r="J4302" i="1"/>
  <c r="J4303" i="1"/>
  <c r="J4304" i="1"/>
  <c r="J4305" i="1"/>
  <c r="J4306" i="1"/>
  <c r="J4307" i="1"/>
  <c r="J4308" i="1"/>
  <c r="J4309" i="1"/>
  <c r="J4310" i="1"/>
  <c r="J4311" i="1"/>
  <c r="J4312" i="1"/>
  <c r="J4313" i="1"/>
  <c r="J4314" i="1"/>
  <c r="J4315" i="1"/>
  <c r="J4316" i="1"/>
  <c r="J4317" i="1"/>
  <c r="J4318" i="1"/>
  <c r="J4319" i="1"/>
  <c r="J4320" i="1"/>
  <c r="J4321" i="1"/>
  <c r="J4322" i="1"/>
  <c r="J4323" i="1"/>
  <c r="J4324" i="1"/>
  <c r="J4325" i="1"/>
  <c r="J4326" i="1"/>
  <c r="J4327" i="1"/>
  <c r="J4328" i="1"/>
  <c r="J4329" i="1"/>
  <c r="J4330" i="1"/>
  <c r="J4331" i="1"/>
  <c r="J4332" i="1"/>
  <c r="J4333" i="1"/>
  <c r="J4334" i="1"/>
  <c r="J4335" i="1"/>
  <c r="J4336" i="1"/>
  <c r="J4337" i="1"/>
  <c r="J4338" i="1"/>
  <c r="J4339" i="1"/>
  <c r="J4340" i="1"/>
  <c r="J4341" i="1"/>
  <c r="J4342" i="1"/>
  <c r="J4343" i="1"/>
  <c r="J4344" i="1"/>
  <c r="J4345" i="1"/>
  <c r="J4346" i="1"/>
  <c r="J4347" i="1"/>
  <c r="J4348" i="1"/>
  <c r="J4349" i="1"/>
  <c r="J4350" i="1"/>
  <c r="J4351" i="1"/>
  <c r="J4352" i="1"/>
  <c r="J4353" i="1"/>
  <c r="J4354" i="1"/>
  <c r="J4355" i="1"/>
  <c r="J4356" i="1"/>
  <c r="J4357" i="1"/>
  <c r="J4358" i="1"/>
  <c r="J4359" i="1"/>
  <c r="J4360" i="1"/>
  <c r="J4361" i="1"/>
  <c r="J4362" i="1"/>
  <c r="J4363" i="1"/>
  <c r="J4364" i="1"/>
  <c r="J4365" i="1"/>
  <c r="J4366" i="1"/>
  <c r="J4367" i="1"/>
  <c r="J4368" i="1"/>
  <c r="J4369" i="1"/>
  <c r="J4370" i="1"/>
  <c r="J4371" i="1"/>
  <c r="J4372" i="1"/>
  <c r="J4373" i="1"/>
  <c r="J4374" i="1"/>
  <c r="J4375" i="1"/>
  <c r="J4376" i="1"/>
  <c r="J4377" i="1"/>
  <c r="J4378" i="1"/>
  <c r="J4379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397" i="1"/>
  <c r="J4398" i="1"/>
  <c r="J4399" i="1"/>
  <c r="J4400" i="1"/>
  <c r="J4401" i="1"/>
  <c r="J4402" i="1"/>
  <c r="J4403" i="1"/>
  <c r="J4404" i="1"/>
  <c r="J4405" i="1"/>
  <c r="J4406" i="1"/>
  <c r="J4407" i="1"/>
  <c r="J4408" i="1"/>
  <c r="J4409" i="1"/>
  <c r="J4410" i="1"/>
  <c r="J4411" i="1"/>
  <c r="J4412" i="1"/>
  <c r="J4413" i="1"/>
  <c r="J4414" i="1"/>
  <c r="J4415" i="1"/>
  <c r="J4416" i="1"/>
  <c r="J4417" i="1"/>
  <c r="J4418" i="1"/>
  <c r="J4419" i="1"/>
  <c r="J4420" i="1"/>
  <c r="J4421" i="1"/>
  <c r="J4422" i="1"/>
  <c r="J4423" i="1"/>
  <c r="J4424" i="1"/>
  <c r="J4425" i="1"/>
  <c r="J4426" i="1"/>
  <c r="J4427" i="1"/>
  <c r="J4428" i="1"/>
  <c r="J4429" i="1"/>
  <c r="J4430" i="1"/>
  <c r="J4431" i="1"/>
  <c r="J4432" i="1"/>
  <c r="J4433" i="1"/>
  <c r="J4434" i="1"/>
  <c r="J4435" i="1"/>
  <c r="J4436" i="1"/>
  <c r="J4437" i="1"/>
  <c r="J4438" i="1"/>
  <c r="J4439" i="1"/>
  <c r="J4440" i="1"/>
  <c r="J4441" i="1"/>
  <c r="J4442" i="1"/>
  <c r="J4443" i="1"/>
  <c r="J4444" i="1"/>
  <c r="J4445" i="1"/>
  <c r="J4446" i="1"/>
  <c r="J4447" i="1"/>
  <c r="J4448" i="1"/>
  <c r="J4449" i="1"/>
  <c r="J4450" i="1"/>
  <c r="J4451" i="1"/>
  <c r="J4452" i="1"/>
  <c r="J4453" i="1"/>
  <c r="J4454" i="1"/>
  <c r="J4455" i="1"/>
  <c r="J4456" i="1"/>
  <c r="J4457" i="1"/>
  <c r="J4458" i="1"/>
  <c r="J4459" i="1"/>
  <c r="J4460" i="1"/>
  <c r="J4461" i="1"/>
  <c r="J4462" i="1"/>
  <c r="J4463" i="1"/>
  <c r="J4464" i="1"/>
  <c r="J4465" i="1"/>
  <c r="J4466" i="1"/>
  <c r="J4467" i="1"/>
  <c r="J4468" i="1"/>
  <c r="J4469" i="1"/>
  <c r="J4470" i="1"/>
  <c r="J4471" i="1"/>
  <c r="J4472" i="1"/>
  <c r="J4473" i="1"/>
  <c r="J4474" i="1"/>
  <c r="J4475" i="1"/>
  <c r="J4476" i="1"/>
  <c r="J4477" i="1"/>
  <c r="J4478" i="1"/>
  <c r="J4479" i="1"/>
  <c r="J4480" i="1"/>
  <c r="J4481" i="1"/>
  <c r="J4482" i="1"/>
  <c r="J4483" i="1"/>
  <c r="J4484" i="1"/>
  <c r="J4485" i="1"/>
  <c r="J4486" i="1"/>
  <c r="J4487" i="1"/>
  <c r="J4488" i="1"/>
  <c r="J4489" i="1"/>
  <c r="J4490" i="1"/>
  <c r="J4491" i="1"/>
  <c r="J4492" i="1"/>
  <c r="J4493" i="1"/>
  <c r="J4494" i="1"/>
  <c r="J4495" i="1"/>
  <c r="J4496" i="1"/>
  <c r="J4497" i="1"/>
  <c r="J4498" i="1"/>
  <c r="J4499" i="1"/>
  <c r="J4500" i="1"/>
  <c r="J4501" i="1"/>
  <c r="J4502" i="1"/>
  <c r="J4503" i="1"/>
  <c r="J4504" i="1"/>
  <c r="J4505" i="1"/>
  <c r="J4506" i="1"/>
  <c r="J4507" i="1"/>
  <c r="J4508" i="1"/>
  <c r="J4509" i="1"/>
  <c r="J4510" i="1"/>
  <c r="J4511" i="1"/>
  <c r="J4512" i="1"/>
  <c r="J4513" i="1"/>
  <c r="J4514" i="1"/>
  <c r="J4515" i="1"/>
  <c r="J4516" i="1"/>
  <c r="J4517" i="1"/>
  <c r="J4518" i="1"/>
  <c r="J4519" i="1"/>
  <c r="J4520" i="1"/>
  <c r="J4521" i="1"/>
  <c r="J4522" i="1"/>
  <c r="J4523" i="1"/>
  <c r="J4524" i="1"/>
  <c r="J4525" i="1"/>
  <c r="J4526" i="1"/>
  <c r="J4527" i="1"/>
  <c r="J4528" i="1"/>
  <c r="J4529" i="1"/>
  <c r="J4530" i="1"/>
  <c r="J4531" i="1"/>
  <c r="J4532" i="1"/>
  <c r="J4533" i="1"/>
  <c r="J4534" i="1"/>
  <c r="J4535" i="1"/>
  <c r="J4536" i="1"/>
  <c r="J4537" i="1"/>
  <c r="J4538" i="1"/>
  <c r="J4539" i="1"/>
  <c r="J4540" i="1"/>
  <c r="J4541" i="1"/>
  <c r="J4542" i="1"/>
  <c r="J4543" i="1"/>
  <c r="J4544" i="1"/>
  <c r="J4545" i="1"/>
  <c r="J4546" i="1"/>
  <c r="J4547" i="1"/>
  <c r="J4548" i="1"/>
  <c r="J4549" i="1"/>
  <c r="J4550" i="1"/>
  <c r="J4551" i="1"/>
  <c r="J4552" i="1"/>
  <c r="J4553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4567" i="1"/>
  <c r="J4568" i="1"/>
  <c r="J4569" i="1"/>
  <c r="J4570" i="1"/>
  <c r="J4571" i="1"/>
  <c r="J4572" i="1"/>
  <c r="J4573" i="1"/>
  <c r="J4574" i="1"/>
  <c r="J4575" i="1"/>
  <c r="J4576" i="1"/>
  <c r="J4577" i="1"/>
  <c r="J4578" i="1"/>
  <c r="J4579" i="1"/>
  <c r="J4580" i="1"/>
  <c r="J4581" i="1"/>
  <c r="J4582" i="1"/>
  <c r="J4583" i="1"/>
  <c r="J4584" i="1"/>
  <c r="J4585" i="1"/>
  <c r="J4586" i="1"/>
  <c r="J4587" i="1"/>
  <c r="J4588" i="1"/>
  <c r="J4589" i="1"/>
  <c r="J4590" i="1"/>
  <c r="J4591" i="1"/>
  <c r="J4592" i="1"/>
  <c r="J4593" i="1"/>
  <c r="J4594" i="1"/>
  <c r="J4595" i="1"/>
  <c r="J4596" i="1"/>
  <c r="J4597" i="1"/>
  <c r="J4598" i="1"/>
  <c r="J4599" i="1"/>
  <c r="J4600" i="1"/>
  <c r="J4601" i="1"/>
  <c r="J4602" i="1"/>
  <c r="J4603" i="1"/>
  <c r="J4604" i="1"/>
  <c r="J4605" i="1"/>
  <c r="J4606" i="1"/>
  <c r="J4607" i="1"/>
  <c r="J4608" i="1"/>
  <c r="J4609" i="1"/>
  <c r="J4610" i="1"/>
  <c r="J4611" i="1"/>
  <c r="J4612" i="1"/>
  <c r="J4613" i="1"/>
  <c r="J4614" i="1"/>
  <c r="J4615" i="1"/>
  <c r="J4616" i="1"/>
  <c r="J4617" i="1"/>
  <c r="J4618" i="1"/>
  <c r="J4619" i="1"/>
  <c r="J4620" i="1"/>
  <c r="J4621" i="1"/>
  <c r="J4622" i="1"/>
  <c r="J4623" i="1"/>
  <c r="J4624" i="1"/>
  <c r="J4625" i="1"/>
  <c r="J4626" i="1"/>
  <c r="J4627" i="1"/>
  <c r="J4628" i="1"/>
  <c r="J4629" i="1"/>
  <c r="J4630" i="1"/>
  <c r="J4631" i="1"/>
  <c r="J4632" i="1"/>
  <c r="J4633" i="1"/>
  <c r="J4634" i="1"/>
  <c r="J4635" i="1"/>
  <c r="J4636" i="1"/>
  <c r="J4637" i="1"/>
  <c r="J4638" i="1"/>
  <c r="J4639" i="1"/>
  <c r="J4640" i="1"/>
  <c r="J4641" i="1"/>
  <c r="J4642" i="1"/>
  <c r="J4643" i="1"/>
  <c r="J4644" i="1"/>
  <c r="J4645" i="1"/>
  <c r="J4646" i="1"/>
  <c r="J4647" i="1"/>
  <c r="J4648" i="1"/>
  <c r="J4649" i="1"/>
  <c r="J4650" i="1"/>
  <c r="J4651" i="1"/>
  <c r="J4652" i="1"/>
  <c r="J4653" i="1"/>
  <c r="J4654" i="1"/>
  <c r="J4655" i="1"/>
  <c r="J4656" i="1"/>
  <c r="J4657" i="1"/>
  <c r="J4658" i="1"/>
  <c r="J4659" i="1"/>
  <c r="J4660" i="1"/>
  <c r="J4661" i="1"/>
  <c r="J4662" i="1"/>
  <c r="J4663" i="1"/>
  <c r="J4664" i="1"/>
  <c r="J4665" i="1"/>
  <c r="J4666" i="1"/>
  <c r="J4667" i="1"/>
  <c r="J4668" i="1"/>
  <c r="J4669" i="1"/>
  <c r="J4670" i="1"/>
  <c r="J4671" i="1"/>
  <c r="J4672" i="1"/>
  <c r="J4673" i="1"/>
  <c r="J4674" i="1"/>
  <c r="J4675" i="1"/>
  <c r="J4676" i="1"/>
  <c r="J4677" i="1"/>
  <c r="J4678" i="1"/>
  <c r="J4679" i="1"/>
  <c r="J4680" i="1"/>
  <c r="J4681" i="1"/>
  <c r="J4682" i="1"/>
  <c r="J4683" i="1"/>
  <c r="J4684" i="1"/>
  <c r="J4685" i="1"/>
  <c r="J4686" i="1"/>
  <c r="J4687" i="1"/>
  <c r="J4688" i="1"/>
  <c r="J4689" i="1"/>
  <c r="J4690" i="1"/>
  <c r="J4691" i="1"/>
  <c r="J4692" i="1"/>
  <c r="J4693" i="1"/>
  <c r="J4694" i="1"/>
  <c r="J4695" i="1"/>
  <c r="J4696" i="1"/>
  <c r="J4697" i="1"/>
  <c r="J4698" i="1"/>
  <c r="J4699" i="1"/>
  <c r="J4700" i="1"/>
  <c r="J4701" i="1"/>
  <c r="J4702" i="1"/>
  <c r="J4703" i="1"/>
  <c r="J4704" i="1"/>
  <c r="J4705" i="1"/>
  <c r="J4706" i="1"/>
  <c r="J4707" i="1"/>
  <c r="J4708" i="1"/>
  <c r="J4709" i="1"/>
  <c r="J4710" i="1"/>
  <c r="J4711" i="1"/>
  <c r="J4712" i="1"/>
  <c r="J4713" i="1"/>
  <c r="J4714" i="1"/>
  <c r="J4715" i="1"/>
  <c r="J4716" i="1"/>
  <c r="J4717" i="1"/>
  <c r="J4718" i="1"/>
  <c r="J4719" i="1"/>
  <c r="J4720" i="1"/>
  <c r="J4721" i="1"/>
  <c r="J4722" i="1"/>
  <c r="J4723" i="1"/>
  <c r="J4724" i="1"/>
  <c r="J4725" i="1"/>
  <c r="J4726" i="1"/>
  <c r="J4727" i="1"/>
  <c r="J4728" i="1"/>
  <c r="J4729" i="1"/>
  <c r="J4730" i="1"/>
  <c r="J4731" i="1"/>
  <c r="J4732" i="1"/>
  <c r="J4733" i="1"/>
  <c r="J4734" i="1"/>
  <c r="J4735" i="1"/>
  <c r="J4736" i="1"/>
  <c r="J4737" i="1"/>
  <c r="J4738" i="1"/>
  <c r="J4739" i="1"/>
  <c r="J4740" i="1"/>
  <c r="J4741" i="1"/>
  <c r="J4742" i="1"/>
  <c r="J4743" i="1"/>
  <c r="J4744" i="1"/>
  <c r="J4745" i="1"/>
  <c r="J4746" i="1"/>
  <c r="J4747" i="1"/>
  <c r="J4748" i="1"/>
  <c r="J4749" i="1"/>
  <c r="J4750" i="1"/>
  <c r="J4751" i="1"/>
  <c r="J4752" i="1"/>
  <c r="J4753" i="1"/>
  <c r="J4754" i="1"/>
  <c r="J4755" i="1"/>
  <c r="J4756" i="1"/>
  <c r="J4757" i="1"/>
  <c r="J4758" i="1"/>
  <c r="J4759" i="1"/>
  <c r="J4760" i="1"/>
  <c r="J4761" i="1"/>
  <c r="J4762" i="1"/>
  <c r="J4763" i="1"/>
  <c r="J4764" i="1"/>
  <c r="J4765" i="1"/>
  <c r="J4766" i="1"/>
  <c r="J4767" i="1"/>
  <c r="J4768" i="1"/>
  <c r="J4769" i="1"/>
  <c r="J4770" i="1"/>
  <c r="J4771" i="1"/>
  <c r="J4772" i="1"/>
  <c r="J4773" i="1"/>
  <c r="J4774" i="1"/>
  <c r="J4775" i="1"/>
  <c r="J4776" i="1"/>
  <c r="J4777" i="1"/>
  <c r="J4778" i="1"/>
  <c r="J4779" i="1"/>
  <c r="J4780" i="1"/>
  <c r="J4781" i="1"/>
  <c r="J4782" i="1"/>
  <c r="J4783" i="1"/>
  <c r="J4784" i="1"/>
  <c r="J4785" i="1"/>
  <c r="J4786" i="1"/>
  <c r="J4787" i="1"/>
  <c r="J4788" i="1"/>
  <c r="J4789" i="1"/>
  <c r="J4790" i="1"/>
  <c r="J4791" i="1"/>
  <c r="J4792" i="1"/>
  <c r="J4793" i="1"/>
  <c r="J4794" i="1"/>
  <c r="J4795" i="1"/>
  <c r="J4796" i="1"/>
  <c r="J4797" i="1"/>
  <c r="J4798" i="1"/>
  <c r="J4799" i="1"/>
  <c r="J4800" i="1"/>
  <c r="J4801" i="1"/>
  <c r="J4802" i="1"/>
  <c r="J4803" i="1"/>
  <c r="J4804" i="1"/>
  <c r="J4805" i="1"/>
  <c r="J4806" i="1"/>
  <c r="J4807" i="1"/>
  <c r="J4808" i="1"/>
  <c r="J4809" i="1"/>
  <c r="J4810" i="1"/>
  <c r="J4811" i="1"/>
  <c r="J4812" i="1"/>
  <c r="J4813" i="1"/>
  <c r="J4814" i="1"/>
  <c r="J4815" i="1"/>
  <c r="J4816" i="1"/>
  <c r="J4817" i="1"/>
  <c r="J4818" i="1"/>
  <c r="J4819" i="1"/>
  <c r="J4820" i="1"/>
  <c r="J4821" i="1"/>
  <c r="J4822" i="1"/>
  <c r="J4823" i="1"/>
  <c r="J4824" i="1"/>
  <c r="J4825" i="1"/>
  <c r="J4826" i="1"/>
  <c r="J4827" i="1"/>
  <c r="J4828" i="1"/>
  <c r="J4829" i="1"/>
  <c r="J4830" i="1"/>
  <c r="J4831" i="1"/>
  <c r="J4832" i="1"/>
  <c r="J4833" i="1"/>
  <c r="J4834" i="1"/>
  <c r="J4835" i="1"/>
  <c r="J4836" i="1"/>
  <c r="J4837" i="1"/>
  <c r="J4838" i="1"/>
  <c r="J4839" i="1"/>
  <c r="J4840" i="1"/>
  <c r="J4841" i="1"/>
  <c r="J4842" i="1"/>
  <c r="J4843" i="1"/>
  <c r="J4844" i="1"/>
  <c r="J4845" i="1"/>
  <c r="J4846" i="1"/>
  <c r="J4847" i="1"/>
  <c r="J4848" i="1"/>
  <c r="J4849" i="1"/>
  <c r="J4850" i="1"/>
  <c r="J4851" i="1"/>
  <c r="J4852" i="1"/>
  <c r="J4853" i="1"/>
  <c r="J4854" i="1"/>
  <c r="J4855" i="1"/>
  <c r="J4856" i="1"/>
  <c r="J4857" i="1"/>
  <c r="J4858" i="1"/>
  <c r="J4859" i="1"/>
  <c r="J4860" i="1"/>
  <c r="J4861" i="1"/>
  <c r="J4862" i="1"/>
  <c r="J4863" i="1"/>
  <c r="J4864" i="1"/>
  <c r="J4865" i="1"/>
  <c r="J4866" i="1"/>
  <c r="J4867" i="1"/>
  <c r="J4868" i="1"/>
  <c r="J4869" i="1"/>
  <c r="J4870" i="1"/>
  <c r="J4871" i="1"/>
  <c r="J4872" i="1"/>
  <c r="J4873" i="1"/>
  <c r="J4874" i="1"/>
  <c r="J4875" i="1"/>
  <c r="J4876" i="1"/>
  <c r="J4877" i="1"/>
  <c r="J4878" i="1"/>
  <c r="J4879" i="1"/>
  <c r="J4880" i="1"/>
  <c r="J4881" i="1"/>
  <c r="J4882" i="1"/>
  <c r="J4883" i="1"/>
  <c r="J4884" i="1"/>
  <c r="J4885" i="1"/>
  <c r="J4886" i="1"/>
  <c r="J4887" i="1"/>
  <c r="J4888" i="1"/>
  <c r="J4889" i="1"/>
  <c r="J4890" i="1"/>
  <c r="J4891" i="1"/>
  <c r="J4892" i="1"/>
  <c r="J4893" i="1"/>
  <c r="J4894" i="1"/>
  <c r="J4895" i="1"/>
  <c r="J4896" i="1"/>
  <c r="J4897" i="1"/>
  <c r="J4898" i="1"/>
  <c r="J4899" i="1"/>
  <c r="J4900" i="1"/>
  <c r="J4901" i="1"/>
  <c r="J4902" i="1"/>
  <c r="J4903" i="1"/>
  <c r="J4904" i="1"/>
  <c r="J4905" i="1"/>
  <c r="J4906" i="1"/>
  <c r="J4907" i="1"/>
  <c r="J4908" i="1"/>
  <c r="J4909" i="1"/>
  <c r="J4910" i="1"/>
  <c r="J4911" i="1"/>
  <c r="J4912" i="1"/>
  <c r="J4913" i="1"/>
  <c r="J4914" i="1"/>
  <c r="J4915" i="1"/>
  <c r="J4916" i="1"/>
  <c r="J4917" i="1"/>
  <c r="J4918" i="1"/>
  <c r="J4919" i="1"/>
  <c r="J4920" i="1"/>
  <c r="J4921" i="1"/>
  <c r="J4922" i="1"/>
  <c r="J4923" i="1"/>
  <c r="J4924" i="1"/>
  <c r="J4925" i="1"/>
  <c r="J4926" i="1"/>
  <c r="J4927" i="1"/>
  <c r="J4928" i="1"/>
  <c r="J4929" i="1"/>
  <c r="J4930" i="1"/>
  <c r="J4931" i="1"/>
  <c r="J4932" i="1"/>
  <c r="J4933" i="1"/>
  <c r="J4934" i="1"/>
  <c r="J4935" i="1"/>
  <c r="J4936" i="1"/>
  <c r="J4937" i="1"/>
  <c r="J4938" i="1"/>
  <c r="J4939" i="1"/>
  <c r="J4940" i="1"/>
  <c r="J4941" i="1"/>
  <c r="J4942" i="1"/>
  <c r="J4943" i="1"/>
  <c r="J4944" i="1"/>
  <c r="J4945" i="1"/>
  <c r="J4946" i="1"/>
  <c r="J4947" i="1"/>
  <c r="J4948" i="1"/>
  <c r="J4949" i="1"/>
  <c r="J4950" i="1"/>
  <c r="J4951" i="1"/>
  <c r="J4952" i="1"/>
  <c r="J4953" i="1"/>
  <c r="J4954" i="1"/>
  <c r="J4955" i="1"/>
  <c r="J4956" i="1"/>
  <c r="J4957" i="1"/>
  <c r="J4958" i="1"/>
  <c r="J4959" i="1"/>
  <c r="J4960" i="1"/>
  <c r="J4961" i="1"/>
  <c r="J4962" i="1"/>
  <c r="J4963" i="1"/>
  <c r="J4964" i="1"/>
  <c r="J4965" i="1"/>
  <c r="J4966" i="1"/>
  <c r="J4967" i="1"/>
  <c r="J4968" i="1"/>
  <c r="J4969" i="1"/>
  <c r="J4970" i="1"/>
  <c r="J4971" i="1"/>
  <c r="J4972" i="1"/>
  <c r="J4973" i="1"/>
  <c r="J4974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88" i="1"/>
  <c r="J4989" i="1"/>
  <c r="J4990" i="1"/>
  <c r="J4991" i="1"/>
  <c r="J4992" i="1"/>
  <c r="J4993" i="1"/>
  <c r="J4994" i="1"/>
  <c r="J4995" i="1"/>
  <c r="J4996" i="1"/>
  <c r="J4997" i="1"/>
  <c r="J4998" i="1"/>
  <c r="J4999" i="1"/>
  <c r="J5000" i="1"/>
  <c r="J5001" i="1"/>
  <c r="J5002" i="1"/>
  <c r="J5003" i="1"/>
  <c r="J5004" i="1"/>
  <c r="J5005" i="1"/>
  <c r="J5006" i="1"/>
  <c r="J5007" i="1"/>
  <c r="J5008" i="1"/>
  <c r="J5009" i="1"/>
  <c r="J5010" i="1"/>
  <c r="J5011" i="1"/>
  <c r="J5012" i="1"/>
  <c r="J5013" i="1"/>
  <c r="J5014" i="1"/>
  <c r="J5015" i="1"/>
  <c r="J5016" i="1"/>
  <c r="J5017" i="1"/>
  <c r="J5018" i="1"/>
  <c r="J5019" i="1"/>
  <c r="J5020" i="1"/>
  <c r="J5021" i="1"/>
  <c r="J5022" i="1"/>
  <c r="J5023" i="1"/>
  <c r="J5024" i="1"/>
  <c r="J5025" i="1"/>
  <c r="J5026" i="1"/>
  <c r="J5027" i="1"/>
  <c r="J5028" i="1"/>
  <c r="J5029" i="1"/>
  <c r="J5030" i="1"/>
  <c r="J5031" i="1"/>
  <c r="J5032" i="1"/>
  <c r="J5033" i="1"/>
  <c r="J5034" i="1"/>
  <c r="J5035" i="1"/>
  <c r="J5036" i="1"/>
  <c r="J5037" i="1"/>
  <c r="J5038" i="1"/>
  <c r="J5039" i="1"/>
  <c r="J5040" i="1"/>
  <c r="J5041" i="1"/>
  <c r="J5042" i="1"/>
  <c r="J5043" i="1"/>
  <c r="J5044" i="1"/>
  <c r="J5045" i="1"/>
  <c r="J5046" i="1"/>
  <c r="J5047" i="1"/>
  <c r="J5048" i="1"/>
  <c r="J5049" i="1"/>
  <c r="J5050" i="1"/>
  <c r="J5051" i="1"/>
  <c r="J5052" i="1"/>
  <c r="J5053" i="1"/>
  <c r="J5054" i="1"/>
  <c r="J5055" i="1"/>
  <c r="J5056" i="1"/>
  <c r="J5057" i="1"/>
  <c r="J5058" i="1"/>
  <c r="J5059" i="1"/>
  <c r="J5060" i="1"/>
  <c r="J5061" i="1"/>
  <c r="J5062" i="1"/>
  <c r="J5063" i="1"/>
  <c r="J5064" i="1"/>
  <c r="J5065" i="1"/>
  <c r="J5066" i="1"/>
  <c r="J5067" i="1"/>
  <c r="J5068" i="1"/>
  <c r="J5069" i="1"/>
  <c r="J5070" i="1"/>
  <c r="J5071" i="1"/>
  <c r="J5072" i="1"/>
  <c r="J5073" i="1"/>
  <c r="J5074" i="1"/>
  <c r="J5075" i="1"/>
  <c r="J5076" i="1"/>
  <c r="J5077" i="1"/>
  <c r="J5078" i="1"/>
  <c r="J5079" i="1"/>
  <c r="J5080" i="1"/>
  <c r="J5081" i="1"/>
  <c r="J5082" i="1"/>
  <c r="J5083" i="1"/>
  <c r="J5084" i="1"/>
  <c r="J5085" i="1"/>
  <c r="J5086" i="1"/>
  <c r="J5087" i="1"/>
  <c r="J5088" i="1"/>
  <c r="J5089" i="1"/>
  <c r="J5090" i="1"/>
  <c r="J5091" i="1"/>
  <c r="J5092" i="1"/>
  <c r="J5093" i="1"/>
  <c r="J5094" i="1"/>
  <c r="J5095" i="1"/>
  <c r="J5096" i="1"/>
  <c r="J5097" i="1"/>
  <c r="J5098" i="1"/>
  <c r="J5099" i="1"/>
  <c r="J5100" i="1"/>
  <c r="J5101" i="1"/>
  <c r="J5102" i="1"/>
  <c r="J5103" i="1"/>
  <c r="J5104" i="1"/>
  <c r="J5105" i="1"/>
  <c r="J5106" i="1"/>
  <c r="J5107" i="1"/>
  <c r="J5108" i="1"/>
  <c r="J5109" i="1"/>
  <c r="J5110" i="1"/>
  <c r="J5111" i="1"/>
  <c r="J5112" i="1"/>
  <c r="J5113" i="1"/>
  <c r="J5114" i="1"/>
  <c r="J5115" i="1"/>
  <c r="J5116" i="1"/>
  <c r="J5117" i="1"/>
  <c r="J5118" i="1"/>
  <c r="J5119" i="1"/>
  <c r="J5120" i="1"/>
  <c r="J5121" i="1"/>
  <c r="J5122" i="1"/>
  <c r="J5123" i="1"/>
  <c r="J5124" i="1"/>
  <c r="J5125" i="1"/>
  <c r="J5126" i="1"/>
  <c r="J5127" i="1"/>
  <c r="J5128" i="1"/>
  <c r="J5129" i="1"/>
  <c r="J5130" i="1"/>
  <c r="J5131" i="1"/>
  <c r="J5132" i="1"/>
  <c r="J5133" i="1"/>
  <c r="J5134" i="1"/>
  <c r="J5135" i="1"/>
  <c r="J5136" i="1"/>
  <c r="J5137" i="1"/>
  <c r="J5138" i="1"/>
  <c r="J5139" i="1"/>
  <c r="J5140" i="1"/>
  <c r="J5141" i="1"/>
  <c r="J5142" i="1"/>
  <c r="J5143" i="1"/>
  <c r="J5144" i="1"/>
  <c r="J5145" i="1"/>
  <c r="J5146" i="1"/>
  <c r="J5147" i="1"/>
  <c r="J5148" i="1"/>
  <c r="J5149" i="1"/>
  <c r="J5150" i="1"/>
  <c r="J5151" i="1"/>
  <c r="J5152" i="1"/>
  <c r="J5153" i="1"/>
  <c r="J5154" i="1"/>
  <c r="J5155" i="1"/>
  <c r="J5156" i="1"/>
  <c r="J5157" i="1"/>
  <c r="J5158" i="1"/>
  <c r="J5159" i="1"/>
  <c r="J5160" i="1"/>
  <c r="J5161" i="1"/>
  <c r="J5162" i="1"/>
  <c r="J5163" i="1"/>
  <c r="J5164" i="1"/>
  <c r="J5165" i="1"/>
  <c r="J5166" i="1"/>
  <c r="J5167" i="1"/>
  <c r="J5168" i="1"/>
  <c r="J5169" i="1"/>
  <c r="J5170" i="1"/>
  <c r="J5171" i="1"/>
  <c r="J5172" i="1"/>
  <c r="J5173" i="1"/>
  <c r="J5174" i="1"/>
  <c r="J5175" i="1"/>
  <c r="J5176" i="1"/>
  <c r="J5177" i="1"/>
  <c r="J5178" i="1"/>
  <c r="J5179" i="1"/>
  <c r="J5180" i="1"/>
  <c r="J5181" i="1"/>
  <c r="J5182" i="1"/>
  <c r="J5183" i="1"/>
  <c r="J5184" i="1"/>
  <c r="J5185" i="1"/>
  <c r="J5186" i="1"/>
  <c r="J5187" i="1"/>
  <c r="J5188" i="1"/>
  <c r="J5189" i="1"/>
  <c r="J5190" i="1"/>
  <c r="J5191" i="1"/>
  <c r="J5192" i="1"/>
  <c r="J5193" i="1"/>
  <c r="J5194" i="1"/>
  <c r="J5195" i="1"/>
  <c r="J5196" i="1"/>
  <c r="J5197" i="1"/>
  <c r="J5198" i="1"/>
  <c r="J5199" i="1"/>
  <c r="J5200" i="1"/>
  <c r="J5201" i="1"/>
  <c r="J5202" i="1"/>
  <c r="J5203" i="1"/>
  <c r="J5204" i="1"/>
  <c r="J5205" i="1"/>
  <c r="J5206" i="1"/>
  <c r="J5207" i="1"/>
  <c r="J5208" i="1"/>
  <c r="J5209" i="1"/>
  <c r="J5210" i="1"/>
  <c r="J5211" i="1"/>
  <c r="J5212" i="1"/>
  <c r="J5213" i="1"/>
  <c r="J5214" i="1"/>
  <c r="J5215" i="1"/>
  <c r="J5216" i="1"/>
  <c r="J5217" i="1"/>
  <c r="J5218" i="1"/>
  <c r="J5219" i="1"/>
  <c r="J5220" i="1"/>
  <c r="J5221" i="1"/>
  <c r="J5222" i="1"/>
  <c r="J5223" i="1"/>
  <c r="J5224" i="1"/>
  <c r="J5225" i="1"/>
  <c r="J5226" i="1"/>
  <c r="J5227" i="1"/>
  <c r="J5228" i="1"/>
  <c r="J5229" i="1"/>
  <c r="J5230" i="1"/>
  <c r="J5231" i="1"/>
  <c r="J5232" i="1"/>
  <c r="J5233" i="1"/>
  <c r="J5234" i="1"/>
  <c r="J5235" i="1"/>
  <c r="J5236" i="1"/>
  <c r="J5237" i="1"/>
  <c r="J5238" i="1"/>
  <c r="J5239" i="1"/>
  <c r="J5240" i="1"/>
  <c r="J5241" i="1"/>
  <c r="J5242" i="1"/>
  <c r="J5243" i="1"/>
  <c r="J5244" i="1"/>
  <c r="J5245" i="1"/>
  <c r="J5246" i="1"/>
  <c r="J5247" i="1"/>
  <c r="J5248" i="1"/>
  <c r="J5249" i="1"/>
  <c r="J5250" i="1"/>
  <c r="J5251" i="1"/>
  <c r="J5252" i="1"/>
  <c r="J5253" i="1"/>
  <c r="J5254" i="1"/>
  <c r="J5255" i="1"/>
  <c r="J5256" i="1"/>
  <c r="J5257" i="1"/>
  <c r="J5258" i="1"/>
  <c r="J5259" i="1"/>
  <c r="J5260" i="1"/>
  <c r="J5261" i="1"/>
  <c r="J5262" i="1"/>
  <c r="J5263" i="1"/>
  <c r="J5264" i="1"/>
  <c r="J5265" i="1"/>
  <c r="J5266" i="1"/>
  <c r="J5267" i="1"/>
  <c r="J5268" i="1"/>
  <c r="J5269" i="1"/>
  <c r="J5270" i="1"/>
  <c r="J5271" i="1"/>
  <c r="J5272" i="1"/>
  <c r="J5273" i="1"/>
  <c r="J5274" i="1"/>
  <c r="J5275" i="1"/>
  <c r="J5276" i="1"/>
  <c r="J5277" i="1"/>
  <c r="J5278" i="1"/>
  <c r="J5279" i="1"/>
  <c r="J5280" i="1"/>
  <c r="J5281" i="1"/>
  <c r="J5282" i="1"/>
  <c r="J5283" i="1"/>
  <c r="J5284" i="1"/>
  <c r="J5285" i="1"/>
  <c r="J5286" i="1"/>
  <c r="J5287" i="1"/>
  <c r="J5288" i="1"/>
  <c r="J5289" i="1"/>
  <c r="J5290" i="1"/>
  <c r="J5291" i="1"/>
  <c r="J5292" i="1"/>
  <c r="J5293" i="1"/>
  <c r="J5294" i="1"/>
  <c r="J5295" i="1"/>
  <c r="J5296" i="1"/>
  <c r="J5297" i="1"/>
  <c r="J5298" i="1"/>
  <c r="J5299" i="1"/>
  <c r="J5300" i="1"/>
  <c r="J5301" i="1"/>
  <c r="J5302" i="1"/>
  <c r="J5303" i="1"/>
  <c r="J5304" i="1"/>
  <c r="J5305" i="1"/>
  <c r="J5306" i="1"/>
  <c r="J5307" i="1"/>
  <c r="J5308" i="1"/>
  <c r="J5309" i="1"/>
  <c r="J5310" i="1"/>
  <c r="J5311" i="1"/>
  <c r="J5312" i="1"/>
  <c r="J5313" i="1"/>
  <c r="J5314" i="1"/>
  <c r="J5315" i="1"/>
  <c r="J5316" i="1"/>
  <c r="J5317" i="1"/>
  <c r="J5318" i="1"/>
  <c r="J5319" i="1"/>
  <c r="J5320" i="1"/>
  <c r="J5321" i="1"/>
  <c r="J5322" i="1"/>
  <c r="J5323" i="1"/>
  <c r="J5324" i="1"/>
  <c r="J5325" i="1"/>
  <c r="J5326" i="1"/>
  <c r="J5327" i="1"/>
  <c r="J5328" i="1"/>
  <c r="J5329" i="1"/>
  <c r="J5330" i="1"/>
  <c r="J5331" i="1"/>
  <c r="J5332" i="1"/>
  <c r="J5333" i="1"/>
  <c r="J5334" i="1"/>
  <c r="J5335" i="1"/>
  <c r="J5336" i="1"/>
  <c r="J5337" i="1"/>
  <c r="J5338" i="1"/>
  <c r="J5339" i="1"/>
  <c r="J5340" i="1"/>
  <c r="J5341" i="1"/>
  <c r="J5342" i="1"/>
  <c r="J5343" i="1"/>
  <c r="J5344" i="1"/>
  <c r="J5345" i="1"/>
  <c r="J5346" i="1"/>
  <c r="J5347" i="1"/>
  <c r="J5348" i="1"/>
  <c r="J5349" i="1"/>
  <c r="J5350" i="1"/>
  <c r="J5351" i="1"/>
  <c r="J5352" i="1"/>
  <c r="J5353" i="1"/>
  <c r="J5354" i="1"/>
  <c r="J5355" i="1"/>
  <c r="J5356" i="1"/>
  <c r="J5357" i="1"/>
  <c r="J5358" i="1"/>
  <c r="J5359" i="1"/>
  <c r="J5360" i="1"/>
  <c r="J5361" i="1"/>
  <c r="J5362" i="1"/>
  <c r="J5363" i="1"/>
  <c r="J5364" i="1"/>
  <c r="J5365" i="1"/>
  <c r="J5366" i="1"/>
  <c r="J5367" i="1"/>
  <c r="J5368" i="1"/>
  <c r="J5369" i="1"/>
  <c r="J5370" i="1"/>
  <c r="J5371" i="1"/>
  <c r="J5372" i="1"/>
  <c r="J5373" i="1"/>
  <c r="J5374" i="1"/>
  <c r="J5375" i="1"/>
  <c r="J5376" i="1"/>
  <c r="J5377" i="1"/>
  <c r="J5378" i="1"/>
  <c r="J5379" i="1"/>
  <c r="J5380" i="1"/>
  <c r="J5381" i="1"/>
  <c r="J5382" i="1"/>
  <c r="J5383" i="1"/>
  <c r="J5384" i="1"/>
  <c r="J5385" i="1"/>
  <c r="J5386" i="1"/>
  <c r="J5387" i="1"/>
  <c r="J5388" i="1"/>
  <c r="J5389" i="1"/>
  <c r="J5390" i="1"/>
  <c r="J5391" i="1"/>
  <c r="J5392" i="1"/>
  <c r="J5393" i="1"/>
  <c r="J5394" i="1"/>
  <c r="J5395" i="1"/>
  <c r="J5396" i="1"/>
  <c r="J5397" i="1"/>
  <c r="J5398" i="1"/>
  <c r="J5399" i="1"/>
  <c r="J5400" i="1"/>
  <c r="J5401" i="1"/>
  <c r="J5402" i="1"/>
  <c r="J5403" i="1"/>
  <c r="J5404" i="1"/>
  <c r="J5405" i="1"/>
  <c r="J5406" i="1"/>
  <c r="J5407" i="1"/>
  <c r="J5408" i="1"/>
  <c r="J5409" i="1"/>
  <c r="J5410" i="1"/>
  <c r="J5411" i="1"/>
  <c r="J5412" i="1"/>
  <c r="J5413" i="1"/>
  <c r="J5414" i="1"/>
  <c r="J5415" i="1"/>
  <c r="J5416" i="1"/>
  <c r="J5417" i="1"/>
  <c r="J5418" i="1"/>
  <c r="J5419" i="1"/>
  <c r="J5420" i="1"/>
  <c r="J5421" i="1"/>
  <c r="J5422" i="1"/>
  <c r="J5423" i="1"/>
  <c r="J5424" i="1"/>
  <c r="J5425" i="1"/>
  <c r="J5426" i="1"/>
  <c r="J5427" i="1"/>
  <c r="J5428" i="1"/>
  <c r="J5429" i="1"/>
  <c r="J5430" i="1"/>
  <c r="J5431" i="1"/>
  <c r="J5432" i="1"/>
  <c r="J5433" i="1"/>
  <c r="J5434" i="1"/>
  <c r="J5435" i="1"/>
  <c r="J5436" i="1"/>
  <c r="J5437" i="1"/>
  <c r="J5438" i="1"/>
  <c r="J5439" i="1"/>
  <c r="J5440" i="1"/>
  <c r="J5441" i="1"/>
  <c r="J5442" i="1"/>
  <c r="J5443" i="1"/>
  <c r="J5444" i="1"/>
  <c r="J5445" i="1"/>
  <c r="J5446" i="1"/>
  <c r="J5447" i="1"/>
  <c r="J5448" i="1"/>
  <c r="J5449" i="1"/>
  <c r="J5450" i="1"/>
  <c r="J5451" i="1"/>
  <c r="J5452" i="1"/>
  <c r="J5453" i="1"/>
  <c r="J5454" i="1"/>
  <c r="J5455" i="1"/>
  <c r="J5456" i="1"/>
  <c r="J5457" i="1"/>
  <c r="J5458" i="1"/>
  <c r="J5459" i="1"/>
  <c r="J5460" i="1"/>
  <c r="J5461" i="1"/>
  <c r="J5462" i="1"/>
  <c r="J5463" i="1"/>
  <c r="J5464" i="1"/>
  <c r="J5465" i="1"/>
  <c r="J5466" i="1"/>
  <c r="J5467" i="1"/>
  <c r="J5468" i="1"/>
  <c r="J5469" i="1"/>
  <c r="J5470" i="1"/>
  <c r="J5471" i="1"/>
  <c r="J5472" i="1"/>
  <c r="J5473" i="1"/>
  <c r="J5474" i="1"/>
  <c r="J5475" i="1"/>
  <c r="J5476" i="1"/>
  <c r="J5477" i="1"/>
  <c r="J5478" i="1"/>
  <c r="J5479" i="1"/>
  <c r="J5480" i="1"/>
  <c r="J5481" i="1"/>
  <c r="J5482" i="1"/>
  <c r="J5483" i="1"/>
  <c r="J5484" i="1"/>
  <c r="J5485" i="1"/>
  <c r="J5486" i="1"/>
  <c r="J5487" i="1"/>
  <c r="J5488" i="1"/>
  <c r="J5489" i="1"/>
  <c r="J5490" i="1"/>
  <c r="J5491" i="1"/>
  <c r="J5492" i="1"/>
  <c r="J5493" i="1"/>
  <c r="J5494" i="1"/>
  <c r="J5495" i="1"/>
  <c r="J5496" i="1"/>
  <c r="J5497" i="1"/>
  <c r="J5498" i="1"/>
  <c r="J5499" i="1"/>
  <c r="J5500" i="1"/>
  <c r="J5501" i="1"/>
  <c r="J5502" i="1"/>
  <c r="J5503" i="1"/>
  <c r="J5504" i="1"/>
  <c r="J5505" i="1"/>
  <c r="J5506" i="1"/>
  <c r="J5507" i="1"/>
  <c r="J5508" i="1"/>
  <c r="J5509" i="1"/>
  <c r="J5510" i="1"/>
  <c r="J5511" i="1"/>
  <c r="J5512" i="1"/>
  <c r="J5513" i="1"/>
  <c r="J5514" i="1"/>
  <c r="J5515" i="1"/>
  <c r="J5516" i="1"/>
  <c r="J5517" i="1"/>
  <c r="J5518" i="1"/>
  <c r="J5519" i="1"/>
  <c r="J5520" i="1"/>
  <c r="J5521" i="1"/>
  <c r="J5522" i="1"/>
  <c r="J5523" i="1"/>
  <c r="J5524" i="1"/>
  <c r="J5525" i="1"/>
  <c r="J5526" i="1"/>
  <c r="J5527" i="1"/>
  <c r="J5528" i="1"/>
  <c r="J5529" i="1"/>
  <c r="J5530" i="1"/>
  <c r="J5531" i="1"/>
  <c r="J5532" i="1"/>
  <c r="J5533" i="1"/>
  <c r="J5534" i="1"/>
  <c r="J5535" i="1"/>
  <c r="J5536" i="1"/>
  <c r="J5537" i="1"/>
  <c r="J5538" i="1"/>
  <c r="J5539" i="1"/>
  <c r="J5540" i="1"/>
  <c r="J5541" i="1"/>
  <c r="J5542" i="1"/>
  <c r="J5543" i="1"/>
  <c r="J5544" i="1"/>
  <c r="J5545" i="1"/>
  <c r="J5546" i="1"/>
  <c r="J5547" i="1"/>
  <c r="J5548" i="1"/>
  <c r="J5549" i="1"/>
  <c r="J5550" i="1"/>
  <c r="J5551" i="1"/>
  <c r="J5552" i="1"/>
  <c r="J5553" i="1"/>
  <c r="J5554" i="1"/>
  <c r="J5555" i="1"/>
  <c r="J5556" i="1"/>
  <c r="J5557" i="1"/>
  <c r="J5558" i="1"/>
  <c r="J5559" i="1"/>
  <c r="J5560" i="1"/>
  <c r="J5561" i="1"/>
  <c r="J5562" i="1"/>
  <c r="J5563" i="1"/>
  <c r="J5564" i="1"/>
  <c r="J5565" i="1"/>
  <c r="J5566" i="1"/>
  <c r="J5567" i="1"/>
  <c r="J5568" i="1"/>
  <c r="J5569" i="1"/>
  <c r="J5570" i="1"/>
  <c r="J5571" i="1"/>
  <c r="J5572" i="1"/>
  <c r="J5573" i="1"/>
  <c r="J5574" i="1"/>
  <c r="J5575" i="1"/>
  <c r="J5576" i="1"/>
  <c r="J5577" i="1"/>
  <c r="J5578" i="1"/>
  <c r="J5579" i="1"/>
  <c r="J5580" i="1"/>
  <c r="J5581" i="1"/>
  <c r="J5582" i="1"/>
  <c r="J5583" i="1"/>
  <c r="J5584" i="1"/>
  <c r="J5585" i="1"/>
  <c r="J5586" i="1"/>
  <c r="J5587" i="1"/>
  <c r="J5588" i="1"/>
  <c r="J5589" i="1"/>
  <c r="J5590" i="1"/>
  <c r="J5591" i="1"/>
  <c r="J5592" i="1"/>
  <c r="J5593" i="1"/>
  <c r="J5594" i="1"/>
  <c r="J5595" i="1"/>
  <c r="J5596" i="1"/>
  <c r="J5597" i="1"/>
  <c r="J5598" i="1"/>
  <c r="J5599" i="1"/>
  <c r="J5600" i="1"/>
  <c r="J5601" i="1"/>
  <c r="J5602" i="1"/>
  <c r="J5603" i="1"/>
  <c r="J5604" i="1"/>
  <c r="J5605" i="1"/>
  <c r="J5606" i="1"/>
  <c r="J5607" i="1"/>
  <c r="J5608" i="1"/>
  <c r="J5609" i="1"/>
  <c r="J5610" i="1"/>
  <c r="J5611" i="1"/>
  <c r="J5612" i="1"/>
  <c r="J5613" i="1"/>
  <c r="J5614" i="1"/>
  <c r="J5615" i="1"/>
  <c r="J5616" i="1"/>
  <c r="J5617" i="1"/>
  <c r="J5618" i="1"/>
  <c r="J5619" i="1"/>
  <c r="J5620" i="1"/>
  <c r="J5621" i="1"/>
  <c r="J5622" i="1"/>
  <c r="J5623" i="1"/>
  <c r="J5624" i="1"/>
  <c r="J5625" i="1"/>
  <c r="J5626" i="1"/>
  <c r="J5627" i="1"/>
  <c r="J5628" i="1"/>
  <c r="J5629" i="1"/>
  <c r="J5630" i="1"/>
  <c r="J5631" i="1"/>
  <c r="J5632" i="1"/>
  <c r="J5633" i="1"/>
  <c r="J5634" i="1"/>
  <c r="J5635" i="1"/>
  <c r="J5636" i="1"/>
  <c r="J5637" i="1"/>
  <c r="J5638" i="1"/>
  <c r="J5639" i="1"/>
  <c r="J5640" i="1"/>
  <c r="J5641" i="1"/>
  <c r="J5642" i="1"/>
  <c r="J5643" i="1"/>
  <c r="J5644" i="1"/>
  <c r="J5645" i="1"/>
  <c r="J5646" i="1"/>
  <c r="J5647" i="1"/>
  <c r="J5648" i="1"/>
  <c r="J5649" i="1"/>
  <c r="J5650" i="1"/>
  <c r="J5651" i="1"/>
  <c r="J5652" i="1"/>
  <c r="J5653" i="1"/>
  <c r="J5654" i="1"/>
  <c r="J5655" i="1"/>
  <c r="J5656" i="1"/>
  <c r="J5657" i="1"/>
  <c r="J5658" i="1"/>
  <c r="J5659" i="1"/>
  <c r="J5660" i="1"/>
  <c r="J5661" i="1"/>
  <c r="J5662" i="1"/>
  <c r="J5663" i="1"/>
  <c r="J5664" i="1"/>
  <c r="J5665" i="1"/>
  <c r="J5666" i="1"/>
  <c r="J5667" i="1"/>
  <c r="J5668" i="1"/>
  <c r="J5669" i="1"/>
  <c r="J5670" i="1"/>
  <c r="J5671" i="1"/>
  <c r="J5672" i="1"/>
  <c r="J5673" i="1"/>
  <c r="J5674" i="1"/>
  <c r="J5675" i="1"/>
  <c r="J5676" i="1"/>
  <c r="J5677" i="1"/>
  <c r="J5678" i="1"/>
  <c r="J5679" i="1"/>
  <c r="J5680" i="1"/>
  <c r="J5681" i="1"/>
  <c r="J5682" i="1"/>
  <c r="J5683" i="1"/>
  <c r="J5684" i="1"/>
  <c r="J5685" i="1"/>
  <c r="J5686" i="1"/>
  <c r="J5687" i="1"/>
  <c r="J5688" i="1"/>
  <c r="J5689" i="1"/>
  <c r="J5690" i="1"/>
  <c r="J5691" i="1"/>
  <c r="J5692" i="1"/>
  <c r="J5693" i="1"/>
  <c r="J5694" i="1"/>
  <c r="J5695" i="1"/>
  <c r="J5696" i="1"/>
  <c r="J5697" i="1"/>
  <c r="J5698" i="1"/>
  <c r="J5699" i="1"/>
  <c r="J5700" i="1"/>
  <c r="J5701" i="1"/>
  <c r="J5702" i="1"/>
  <c r="J5703" i="1"/>
  <c r="J5704" i="1"/>
  <c r="J5705" i="1"/>
  <c r="J5706" i="1"/>
  <c r="J5707" i="1"/>
  <c r="J5708" i="1"/>
  <c r="J5709" i="1"/>
  <c r="J5710" i="1"/>
  <c r="J5711" i="1"/>
  <c r="J5712" i="1"/>
  <c r="J5713" i="1"/>
  <c r="J5714" i="1"/>
  <c r="J5715" i="1"/>
  <c r="J5716" i="1"/>
  <c r="J5717" i="1"/>
  <c r="J5718" i="1"/>
  <c r="J5719" i="1"/>
  <c r="J5720" i="1"/>
  <c r="J5721" i="1"/>
  <c r="J5722" i="1"/>
  <c r="J5723" i="1"/>
  <c r="J5724" i="1"/>
  <c r="J5725" i="1"/>
  <c r="J5726" i="1"/>
  <c r="J5727" i="1"/>
  <c r="J5728" i="1"/>
  <c r="J5729" i="1"/>
  <c r="J5730" i="1"/>
  <c r="J5731" i="1"/>
  <c r="J5732" i="1"/>
  <c r="J5733" i="1"/>
  <c r="J5734" i="1"/>
  <c r="J5735" i="1"/>
  <c r="J5736" i="1"/>
  <c r="J5737" i="1"/>
  <c r="J5738" i="1"/>
  <c r="J5739" i="1"/>
  <c r="J5740" i="1"/>
  <c r="J5741" i="1"/>
  <c r="J5742" i="1"/>
  <c r="J5743" i="1"/>
  <c r="J5744" i="1"/>
  <c r="J5745" i="1"/>
  <c r="J5746" i="1"/>
  <c r="J5747" i="1"/>
  <c r="J5748" i="1"/>
  <c r="J5749" i="1"/>
  <c r="J5750" i="1"/>
  <c r="J5751" i="1"/>
  <c r="J5752" i="1"/>
  <c r="J5753" i="1"/>
  <c r="J5754" i="1"/>
  <c r="J5755" i="1"/>
  <c r="J5756" i="1"/>
  <c r="J5757" i="1"/>
  <c r="J5758" i="1"/>
  <c r="J5759" i="1"/>
  <c r="J5760" i="1"/>
  <c r="J5761" i="1"/>
  <c r="J5762" i="1"/>
  <c r="J5763" i="1"/>
  <c r="J5764" i="1"/>
  <c r="J5765" i="1"/>
  <c r="J5766" i="1"/>
  <c r="J5767" i="1"/>
  <c r="J5768" i="1"/>
  <c r="J5769" i="1"/>
  <c r="J5770" i="1"/>
  <c r="J5771" i="1"/>
  <c r="J5772" i="1"/>
  <c r="J5773" i="1"/>
  <c r="J5774" i="1"/>
  <c r="J5775" i="1"/>
  <c r="J5776" i="1"/>
  <c r="J5777" i="1"/>
  <c r="J5778" i="1"/>
  <c r="J5779" i="1"/>
  <c r="J5780" i="1"/>
  <c r="J5781" i="1"/>
  <c r="J5782" i="1"/>
  <c r="J5783" i="1"/>
  <c r="J5784" i="1"/>
  <c r="J5785" i="1"/>
  <c r="J5786" i="1"/>
  <c r="J5787" i="1"/>
  <c r="J5788" i="1"/>
  <c r="J5789" i="1"/>
  <c r="J5790" i="1"/>
  <c r="J5791" i="1"/>
  <c r="J5792" i="1"/>
  <c r="J5793" i="1"/>
  <c r="J5794" i="1"/>
  <c r="J5795" i="1"/>
  <c r="J5796" i="1"/>
  <c r="J5797" i="1"/>
  <c r="J5798" i="1"/>
  <c r="J5799" i="1"/>
  <c r="J5800" i="1"/>
  <c r="J5801" i="1"/>
  <c r="J5802" i="1"/>
  <c r="J5803" i="1"/>
  <c r="J5804" i="1"/>
  <c r="J5805" i="1"/>
  <c r="J5806" i="1"/>
  <c r="J5807" i="1"/>
  <c r="J5808" i="1"/>
  <c r="J5809" i="1"/>
  <c r="J5810" i="1"/>
  <c r="J5811" i="1"/>
  <c r="J5812" i="1"/>
  <c r="J5813" i="1"/>
  <c r="J5814" i="1"/>
  <c r="J5815" i="1"/>
  <c r="J5816" i="1"/>
  <c r="J5817" i="1"/>
  <c r="J5818" i="1"/>
  <c r="J5819" i="1"/>
  <c r="J5820" i="1"/>
  <c r="J5821" i="1"/>
  <c r="J5822" i="1"/>
  <c r="J5823" i="1"/>
  <c r="J5824" i="1"/>
  <c r="J5825" i="1"/>
  <c r="J5826" i="1"/>
  <c r="J5827" i="1"/>
  <c r="J5828" i="1"/>
  <c r="J5829" i="1"/>
  <c r="J5830" i="1"/>
  <c r="J5831" i="1"/>
  <c r="J5832" i="1"/>
  <c r="J5833" i="1"/>
  <c r="J5834" i="1"/>
  <c r="J5835" i="1"/>
  <c r="J5836" i="1"/>
  <c r="J5837" i="1"/>
  <c r="J5838" i="1"/>
  <c r="J5839" i="1"/>
  <c r="J5840" i="1"/>
  <c r="J5841" i="1"/>
  <c r="J5842" i="1"/>
  <c r="J5843" i="1"/>
  <c r="J5844" i="1"/>
  <c r="J5845" i="1"/>
  <c r="J5846" i="1"/>
  <c r="J5847" i="1"/>
  <c r="J5848" i="1"/>
  <c r="J5849" i="1"/>
  <c r="J5850" i="1"/>
  <c r="J5851" i="1"/>
  <c r="J5852" i="1"/>
  <c r="J5853" i="1"/>
  <c r="J5854" i="1"/>
  <c r="J5855" i="1"/>
  <c r="J5856" i="1"/>
  <c r="J5857" i="1"/>
  <c r="J5858" i="1"/>
  <c r="J5859" i="1"/>
  <c r="J5860" i="1"/>
  <c r="J5861" i="1"/>
  <c r="J5862" i="1"/>
  <c r="J5863" i="1"/>
  <c r="J5864" i="1"/>
  <c r="J5865" i="1"/>
  <c r="J5866" i="1"/>
  <c r="J5867" i="1"/>
  <c r="J5868" i="1"/>
  <c r="J5869" i="1"/>
  <c r="J5870" i="1"/>
  <c r="J5871" i="1"/>
  <c r="J5872" i="1"/>
  <c r="J5873" i="1"/>
  <c r="J5874" i="1"/>
  <c r="J5875" i="1"/>
  <c r="J5876" i="1"/>
  <c r="J5877" i="1"/>
  <c r="J5878" i="1"/>
  <c r="J5879" i="1"/>
  <c r="J5880" i="1"/>
  <c r="J5881" i="1"/>
  <c r="J5882" i="1"/>
  <c r="J5883" i="1"/>
  <c r="J5884" i="1"/>
  <c r="J5885" i="1"/>
  <c r="J5886" i="1"/>
  <c r="J5887" i="1"/>
  <c r="J5888" i="1"/>
  <c r="J5889" i="1"/>
  <c r="J5890" i="1"/>
  <c r="J5891" i="1"/>
  <c r="J5892" i="1"/>
  <c r="J5893" i="1"/>
  <c r="J5894" i="1"/>
  <c r="J5895" i="1"/>
  <c r="J5896" i="1"/>
  <c r="J5897" i="1"/>
  <c r="J5898" i="1"/>
  <c r="J5899" i="1"/>
  <c r="J5900" i="1"/>
  <c r="J5901" i="1"/>
  <c r="J5902" i="1"/>
  <c r="J5903" i="1"/>
  <c r="J5904" i="1"/>
  <c r="J5905" i="1"/>
  <c r="J5906" i="1"/>
  <c r="J5907" i="1"/>
  <c r="J5908" i="1"/>
  <c r="J5909" i="1"/>
  <c r="J5910" i="1"/>
  <c r="J5911" i="1"/>
  <c r="J5912" i="1"/>
  <c r="J5913" i="1"/>
  <c r="J5914" i="1"/>
  <c r="J5915" i="1"/>
  <c r="J5916" i="1"/>
  <c r="J5917" i="1"/>
  <c r="J5918" i="1"/>
  <c r="J5919" i="1"/>
  <c r="J5920" i="1"/>
  <c r="J5921" i="1"/>
  <c r="J5922" i="1"/>
  <c r="J5923" i="1"/>
  <c r="J5924" i="1"/>
  <c r="J5925" i="1"/>
  <c r="J5926" i="1"/>
  <c r="J5927" i="1"/>
  <c r="J5928" i="1"/>
  <c r="J5929" i="1"/>
  <c r="J5930" i="1"/>
  <c r="J5931" i="1"/>
  <c r="J5932" i="1"/>
  <c r="J5933" i="1"/>
  <c r="J5934" i="1"/>
  <c r="J5935" i="1"/>
  <c r="J5936" i="1"/>
  <c r="J5937" i="1"/>
  <c r="J5938" i="1"/>
  <c r="J5939" i="1"/>
  <c r="J5940" i="1"/>
  <c r="J5941" i="1"/>
  <c r="J5942" i="1"/>
  <c r="J5943" i="1"/>
  <c r="J5944" i="1"/>
  <c r="J5945" i="1"/>
  <c r="J5946" i="1"/>
  <c r="J5947" i="1"/>
  <c r="J5948" i="1"/>
  <c r="J5949" i="1"/>
  <c r="J5950" i="1"/>
  <c r="J5951" i="1"/>
  <c r="J5952" i="1"/>
  <c r="J5953" i="1"/>
  <c r="J5954" i="1"/>
  <c r="J5955" i="1"/>
  <c r="J5956" i="1"/>
  <c r="J5957" i="1"/>
  <c r="J5958" i="1"/>
  <c r="J5959" i="1"/>
  <c r="J5960" i="1"/>
  <c r="J5961" i="1"/>
  <c r="J5962" i="1"/>
  <c r="J5963" i="1"/>
  <c r="J5964" i="1"/>
  <c r="J5965" i="1"/>
  <c r="J5966" i="1"/>
  <c r="J5967" i="1"/>
  <c r="J5968" i="1"/>
  <c r="J5969" i="1"/>
  <c r="J5970" i="1"/>
  <c r="J5971" i="1"/>
  <c r="J5972" i="1"/>
  <c r="J5973" i="1"/>
  <c r="J5974" i="1"/>
  <c r="J5975" i="1"/>
  <c r="J5976" i="1"/>
  <c r="J5977" i="1"/>
  <c r="J5978" i="1"/>
  <c r="J5979" i="1"/>
  <c r="J5980" i="1"/>
  <c r="J5981" i="1"/>
  <c r="J5982" i="1"/>
  <c r="J5983" i="1"/>
  <c r="J5984" i="1"/>
  <c r="J5985" i="1"/>
  <c r="J5986" i="1"/>
  <c r="J5987" i="1"/>
  <c r="J5988" i="1"/>
  <c r="J5989" i="1"/>
  <c r="J5990" i="1"/>
  <c r="J5991" i="1"/>
  <c r="J5992" i="1"/>
  <c r="J5993" i="1"/>
  <c r="J5994" i="1"/>
  <c r="J5995" i="1"/>
  <c r="J5996" i="1"/>
  <c r="J5997" i="1"/>
  <c r="J5998" i="1"/>
  <c r="J5999" i="1"/>
  <c r="J6000" i="1"/>
  <c r="J6001" i="1"/>
  <c r="J6002" i="1"/>
  <c r="J6003" i="1"/>
  <c r="J6004" i="1"/>
  <c r="J6005" i="1"/>
  <c r="J6006" i="1"/>
  <c r="J6007" i="1"/>
  <c r="J6008" i="1"/>
  <c r="J6009" i="1"/>
  <c r="J6010" i="1"/>
  <c r="J6011" i="1"/>
  <c r="J6012" i="1"/>
  <c r="J6013" i="1"/>
  <c r="J6014" i="1"/>
  <c r="J6015" i="1"/>
  <c r="J6016" i="1"/>
  <c r="J6017" i="1"/>
  <c r="J6018" i="1"/>
  <c r="J6019" i="1"/>
  <c r="J6020" i="1"/>
  <c r="J6021" i="1"/>
  <c r="J6022" i="1"/>
  <c r="J6023" i="1"/>
  <c r="J6024" i="1"/>
  <c r="J6025" i="1"/>
  <c r="J6026" i="1"/>
  <c r="J6027" i="1"/>
  <c r="J6028" i="1"/>
  <c r="J6029" i="1"/>
  <c r="J6030" i="1"/>
  <c r="J6031" i="1"/>
  <c r="J6032" i="1"/>
  <c r="J6033" i="1"/>
  <c r="J6034" i="1"/>
  <c r="J6035" i="1"/>
  <c r="J6036" i="1"/>
  <c r="J6037" i="1"/>
  <c r="J6038" i="1"/>
  <c r="J6039" i="1"/>
  <c r="J6040" i="1"/>
  <c r="J6041" i="1"/>
  <c r="J6042" i="1"/>
  <c r="J6043" i="1"/>
  <c r="J6044" i="1"/>
  <c r="J6045" i="1"/>
  <c r="J6046" i="1"/>
  <c r="J6047" i="1"/>
  <c r="J6048" i="1"/>
  <c r="J6049" i="1"/>
  <c r="J6050" i="1"/>
  <c r="J6051" i="1"/>
  <c r="J6052" i="1"/>
  <c r="J6053" i="1"/>
  <c r="J6054" i="1"/>
  <c r="J6055" i="1"/>
  <c r="J6056" i="1"/>
  <c r="J6057" i="1"/>
  <c r="J6058" i="1"/>
  <c r="J6059" i="1"/>
  <c r="J6060" i="1"/>
  <c r="J6061" i="1"/>
  <c r="J6062" i="1"/>
  <c r="J6063" i="1"/>
  <c r="J6064" i="1"/>
  <c r="J6065" i="1"/>
  <c r="J6066" i="1"/>
  <c r="J6067" i="1"/>
  <c r="J6068" i="1"/>
  <c r="J6069" i="1"/>
  <c r="J6070" i="1"/>
  <c r="J6071" i="1"/>
  <c r="J6072" i="1"/>
  <c r="J6073" i="1"/>
  <c r="J6074" i="1"/>
  <c r="J6075" i="1"/>
  <c r="J6076" i="1"/>
  <c r="J6077" i="1"/>
  <c r="J6078" i="1"/>
  <c r="J6079" i="1"/>
  <c r="J6080" i="1"/>
  <c r="J6081" i="1"/>
  <c r="J6082" i="1"/>
  <c r="J6083" i="1"/>
  <c r="J6084" i="1"/>
  <c r="J6085" i="1"/>
  <c r="J6086" i="1"/>
  <c r="J6087" i="1"/>
  <c r="J6088" i="1"/>
  <c r="J6089" i="1"/>
  <c r="J6090" i="1"/>
  <c r="J6091" i="1"/>
  <c r="J6092" i="1"/>
  <c r="J6093" i="1"/>
  <c r="J6094" i="1"/>
  <c r="J6095" i="1"/>
  <c r="J6096" i="1"/>
  <c r="J6097" i="1"/>
  <c r="J6098" i="1"/>
  <c r="J6099" i="1"/>
  <c r="J6100" i="1"/>
  <c r="J6101" i="1"/>
  <c r="J6102" i="1"/>
  <c r="J6103" i="1"/>
  <c r="J6104" i="1"/>
  <c r="J6105" i="1"/>
  <c r="J6106" i="1"/>
  <c r="J6107" i="1"/>
  <c r="J6108" i="1"/>
  <c r="J6109" i="1"/>
  <c r="J6110" i="1"/>
  <c r="J6111" i="1"/>
  <c r="J6112" i="1"/>
  <c r="J6113" i="1"/>
  <c r="J6114" i="1"/>
  <c r="J6115" i="1"/>
  <c r="J6116" i="1"/>
  <c r="J6117" i="1"/>
  <c r="J6118" i="1"/>
  <c r="J6119" i="1"/>
  <c r="J6120" i="1"/>
  <c r="J6121" i="1"/>
  <c r="J6122" i="1"/>
  <c r="J6123" i="1"/>
  <c r="J6124" i="1"/>
  <c r="J6125" i="1"/>
  <c r="J6126" i="1"/>
  <c r="J6127" i="1"/>
  <c r="J6128" i="1"/>
  <c r="J6129" i="1"/>
  <c r="J6130" i="1"/>
  <c r="J6131" i="1"/>
  <c r="J6132" i="1"/>
  <c r="J6133" i="1"/>
  <c r="J6134" i="1"/>
  <c r="J6135" i="1"/>
  <c r="J6136" i="1"/>
  <c r="J6137" i="1"/>
  <c r="J6138" i="1"/>
  <c r="J6139" i="1"/>
  <c r="J6140" i="1"/>
  <c r="J6141" i="1"/>
  <c r="J6142" i="1"/>
  <c r="J6143" i="1"/>
  <c r="J6144" i="1"/>
  <c r="J6145" i="1"/>
  <c r="J6146" i="1"/>
  <c r="J6147" i="1"/>
  <c r="J6148" i="1"/>
  <c r="J6149" i="1"/>
  <c r="J6150" i="1"/>
  <c r="J6151" i="1"/>
  <c r="J6152" i="1"/>
  <c r="J6153" i="1"/>
  <c r="J6154" i="1"/>
  <c r="J6155" i="1"/>
  <c r="J6156" i="1"/>
  <c r="J6157" i="1"/>
  <c r="J6158" i="1"/>
  <c r="J6159" i="1"/>
  <c r="J6160" i="1"/>
  <c r="J6161" i="1"/>
  <c r="J6162" i="1"/>
  <c r="J6163" i="1"/>
  <c r="J6164" i="1"/>
  <c r="J6165" i="1"/>
  <c r="J6166" i="1"/>
  <c r="J6167" i="1"/>
  <c r="J6168" i="1"/>
  <c r="J6169" i="1"/>
  <c r="J6170" i="1"/>
  <c r="J6171" i="1"/>
  <c r="J6172" i="1"/>
  <c r="J6173" i="1"/>
  <c r="J6174" i="1"/>
  <c r="J6175" i="1"/>
  <c r="J6176" i="1"/>
  <c r="J6177" i="1"/>
  <c r="J6178" i="1"/>
  <c r="J6179" i="1"/>
  <c r="J6180" i="1"/>
  <c r="J6181" i="1"/>
  <c r="J6182" i="1"/>
  <c r="J6183" i="1"/>
  <c r="J6184" i="1"/>
  <c r="J6185" i="1"/>
  <c r="J6186" i="1"/>
  <c r="J6187" i="1"/>
  <c r="J6188" i="1"/>
  <c r="J6189" i="1"/>
  <c r="J6190" i="1"/>
  <c r="J6191" i="1"/>
  <c r="J6192" i="1"/>
  <c r="J6193" i="1"/>
  <c r="J6194" i="1"/>
  <c r="J6195" i="1"/>
  <c r="J6196" i="1"/>
  <c r="J6197" i="1"/>
  <c r="J6198" i="1"/>
  <c r="J6199" i="1"/>
  <c r="J6200" i="1"/>
  <c r="J6201" i="1"/>
  <c r="J6202" i="1"/>
  <c r="J6203" i="1"/>
  <c r="J6204" i="1"/>
  <c r="J6205" i="1"/>
  <c r="J6206" i="1"/>
  <c r="J6207" i="1"/>
  <c r="J6208" i="1"/>
  <c r="J6209" i="1"/>
  <c r="J6210" i="1"/>
  <c r="J6211" i="1"/>
  <c r="J6212" i="1"/>
  <c r="J6213" i="1"/>
  <c r="J6214" i="1"/>
  <c r="J6215" i="1"/>
  <c r="J6216" i="1"/>
  <c r="J6217" i="1"/>
  <c r="J6218" i="1"/>
  <c r="J6219" i="1"/>
  <c r="J6220" i="1"/>
  <c r="J6221" i="1"/>
  <c r="J6222" i="1"/>
  <c r="J6223" i="1"/>
  <c r="J6224" i="1"/>
  <c r="J6225" i="1"/>
  <c r="J6226" i="1"/>
  <c r="J6227" i="1"/>
  <c r="J6228" i="1"/>
  <c r="J6229" i="1"/>
  <c r="J6230" i="1"/>
  <c r="J6231" i="1"/>
  <c r="J6232" i="1"/>
  <c r="J6233" i="1"/>
  <c r="J6234" i="1"/>
  <c r="J6235" i="1"/>
  <c r="J6236" i="1"/>
  <c r="J6237" i="1"/>
  <c r="J6238" i="1"/>
  <c r="J6239" i="1"/>
  <c r="J6240" i="1"/>
  <c r="J6241" i="1"/>
  <c r="J6242" i="1"/>
  <c r="J6243" i="1"/>
  <c r="J6244" i="1"/>
  <c r="J6245" i="1"/>
  <c r="J6246" i="1"/>
  <c r="J6247" i="1"/>
  <c r="J6248" i="1"/>
  <c r="J6249" i="1"/>
  <c r="J6250" i="1"/>
  <c r="J6251" i="1"/>
  <c r="J6252" i="1"/>
  <c r="J6253" i="1"/>
  <c r="J6254" i="1"/>
  <c r="J6255" i="1"/>
  <c r="J6256" i="1"/>
  <c r="J6257" i="1"/>
  <c r="J6258" i="1"/>
  <c r="J6259" i="1"/>
  <c r="J6260" i="1"/>
  <c r="J6261" i="1"/>
  <c r="J6262" i="1"/>
  <c r="J6263" i="1"/>
  <c r="J6264" i="1"/>
  <c r="J6265" i="1"/>
  <c r="J6266" i="1"/>
  <c r="J6267" i="1"/>
  <c r="J6268" i="1"/>
  <c r="J6269" i="1"/>
  <c r="J6270" i="1"/>
  <c r="J6271" i="1"/>
  <c r="J6272" i="1"/>
  <c r="J6273" i="1"/>
  <c r="J6274" i="1"/>
  <c r="J6275" i="1"/>
  <c r="J6276" i="1"/>
  <c r="J6277" i="1"/>
  <c r="J6278" i="1"/>
  <c r="J6279" i="1"/>
  <c r="J6280" i="1"/>
  <c r="J6281" i="1"/>
  <c r="J6282" i="1"/>
  <c r="J6283" i="1"/>
  <c r="J6284" i="1"/>
  <c r="J6285" i="1"/>
  <c r="J6286" i="1"/>
  <c r="J6287" i="1"/>
  <c r="J6288" i="1"/>
  <c r="J6289" i="1"/>
  <c r="J6290" i="1"/>
  <c r="J6291" i="1"/>
  <c r="J6292" i="1"/>
  <c r="J6293" i="1"/>
  <c r="J6294" i="1"/>
  <c r="J6295" i="1"/>
  <c r="J6296" i="1"/>
  <c r="J6297" i="1"/>
  <c r="J6298" i="1"/>
  <c r="J6299" i="1"/>
  <c r="J6300" i="1"/>
  <c r="J6301" i="1"/>
  <c r="J6302" i="1"/>
  <c r="J6303" i="1"/>
  <c r="J6304" i="1"/>
  <c r="J6305" i="1"/>
  <c r="J6306" i="1"/>
  <c r="J6307" i="1"/>
  <c r="J6308" i="1"/>
  <c r="J6309" i="1"/>
  <c r="J6310" i="1"/>
  <c r="J6311" i="1"/>
  <c r="J6312" i="1"/>
  <c r="J6313" i="1"/>
  <c r="J6314" i="1"/>
  <c r="J6315" i="1"/>
  <c r="J6316" i="1"/>
  <c r="J6317" i="1"/>
  <c r="J6318" i="1"/>
  <c r="J6319" i="1"/>
  <c r="J6320" i="1"/>
  <c r="J6321" i="1"/>
  <c r="J6322" i="1"/>
  <c r="J6323" i="1"/>
  <c r="J6324" i="1"/>
  <c r="J6325" i="1"/>
  <c r="J6326" i="1"/>
  <c r="J6327" i="1"/>
  <c r="J6328" i="1"/>
  <c r="J6329" i="1"/>
  <c r="J6330" i="1"/>
  <c r="J6331" i="1"/>
  <c r="J6332" i="1"/>
  <c r="J6333" i="1"/>
  <c r="J6334" i="1"/>
  <c r="J6335" i="1"/>
  <c r="J6336" i="1"/>
  <c r="J6337" i="1"/>
  <c r="J6338" i="1"/>
  <c r="J6339" i="1"/>
  <c r="J6340" i="1"/>
  <c r="J6341" i="1"/>
  <c r="J6342" i="1"/>
  <c r="J6343" i="1"/>
  <c r="J6344" i="1"/>
  <c r="J6345" i="1"/>
  <c r="J6346" i="1"/>
  <c r="J6347" i="1"/>
  <c r="J6348" i="1"/>
  <c r="J6349" i="1"/>
  <c r="J6350" i="1"/>
  <c r="J6351" i="1"/>
  <c r="J6352" i="1"/>
  <c r="J6353" i="1"/>
  <c r="J6354" i="1"/>
  <c r="J6355" i="1"/>
  <c r="J6356" i="1"/>
  <c r="J6357" i="1"/>
  <c r="J6358" i="1"/>
  <c r="J6359" i="1"/>
  <c r="J6360" i="1"/>
  <c r="J6361" i="1"/>
  <c r="J6362" i="1"/>
  <c r="J6363" i="1"/>
  <c r="J6364" i="1"/>
  <c r="J6365" i="1"/>
  <c r="J6366" i="1"/>
  <c r="J6367" i="1"/>
  <c r="J6368" i="1"/>
  <c r="J6369" i="1"/>
  <c r="J6370" i="1"/>
  <c r="J6371" i="1"/>
  <c r="J6372" i="1"/>
  <c r="J6373" i="1"/>
  <c r="J6374" i="1"/>
  <c r="J6375" i="1"/>
  <c r="J6376" i="1"/>
  <c r="J6377" i="1"/>
  <c r="J6378" i="1"/>
  <c r="J6379" i="1"/>
  <c r="J6380" i="1"/>
  <c r="J6381" i="1"/>
  <c r="J6382" i="1"/>
  <c r="J6383" i="1"/>
  <c r="J6384" i="1"/>
  <c r="J6385" i="1"/>
  <c r="J6386" i="1"/>
  <c r="J6387" i="1"/>
  <c r="J6388" i="1"/>
  <c r="J6389" i="1"/>
  <c r="J6390" i="1"/>
  <c r="J6391" i="1"/>
  <c r="J6392" i="1"/>
  <c r="J6393" i="1"/>
  <c r="J6394" i="1"/>
  <c r="J6395" i="1"/>
  <c r="J6396" i="1"/>
  <c r="J6397" i="1"/>
  <c r="J6398" i="1"/>
  <c r="J6399" i="1"/>
  <c r="J6400" i="1"/>
  <c r="J6401" i="1"/>
  <c r="J6402" i="1"/>
  <c r="J6403" i="1"/>
  <c r="J6404" i="1"/>
  <c r="J6405" i="1"/>
  <c r="J6406" i="1"/>
  <c r="J6407" i="1"/>
  <c r="J6408" i="1"/>
  <c r="J6409" i="1"/>
  <c r="J6410" i="1"/>
  <c r="J6411" i="1"/>
  <c r="J6412" i="1"/>
  <c r="J6413" i="1"/>
  <c r="J6414" i="1"/>
  <c r="J6415" i="1"/>
  <c r="J6416" i="1"/>
  <c r="J6417" i="1"/>
  <c r="J6418" i="1"/>
  <c r="J6419" i="1"/>
  <c r="J6420" i="1"/>
  <c r="J6421" i="1"/>
  <c r="J6422" i="1"/>
  <c r="J6423" i="1"/>
  <c r="J6424" i="1"/>
  <c r="J6425" i="1"/>
  <c r="J6426" i="1"/>
  <c r="J6427" i="1"/>
  <c r="J6428" i="1"/>
  <c r="J6429" i="1"/>
  <c r="J6430" i="1"/>
  <c r="J6431" i="1"/>
  <c r="J6432" i="1"/>
  <c r="J7" i="1"/>
  <c r="I5" i="1"/>
  <c r="J5" i="1" l="1"/>
  <c r="C7" i="1" l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000" i="1"/>
  <c r="C3001" i="1"/>
  <c r="C3002" i="1"/>
  <c r="C3003" i="1"/>
  <c r="C3004" i="1"/>
  <c r="C3005" i="1"/>
  <c r="C3006" i="1"/>
  <c r="C3007" i="1"/>
  <c r="C3008" i="1"/>
  <c r="C3009" i="1"/>
  <c r="C3010" i="1"/>
  <c r="C3011" i="1"/>
  <c r="C3012" i="1"/>
  <c r="C3013" i="1"/>
  <c r="C3014" i="1"/>
  <c r="C3015" i="1"/>
  <c r="C3016" i="1"/>
  <c r="C3017" i="1"/>
  <c r="C3018" i="1"/>
  <c r="C3019" i="1"/>
  <c r="C3020" i="1"/>
  <c r="C3021" i="1"/>
  <c r="C3022" i="1"/>
  <c r="C3023" i="1"/>
  <c r="C3024" i="1"/>
  <c r="C3025" i="1"/>
  <c r="C3026" i="1"/>
  <c r="C3027" i="1"/>
  <c r="C3028" i="1"/>
  <c r="C3029" i="1"/>
  <c r="C3030" i="1"/>
  <c r="C3031" i="1"/>
  <c r="C3032" i="1"/>
  <c r="C3033" i="1"/>
  <c r="C3034" i="1"/>
  <c r="C3035" i="1"/>
  <c r="C3036" i="1"/>
  <c r="C3037" i="1"/>
  <c r="C3038" i="1"/>
  <c r="C3039" i="1"/>
  <c r="C3040" i="1"/>
  <c r="C3041" i="1"/>
  <c r="C3042" i="1"/>
  <c r="C3043" i="1"/>
  <c r="C3044" i="1"/>
  <c r="C3045" i="1"/>
  <c r="C3046" i="1"/>
  <c r="C3047" i="1"/>
  <c r="C3048" i="1"/>
  <c r="C3049" i="1"/>
  <c r="C3050" i="1"/>
  <c r="C3051" i="1"/>
  <c r="C3052" i="1"/>
  <c r="C3053" i="1"/>
  <c r="C3054" i="1"/>
  <c r="C3055" i="1"/>
  <c r="C3056" i="1"/>
  <c r="C3057" i="1"/>
  <c r="C3058" i="1"/>
  <c r="C3059" i="1"/>
  <c r="C3060" i="1"/>
  <c r="C3061" i="1"/>
  <c r="C3062" i="1"/>
  <c r="C3063" i="1"/>
  <c r="C3064" i="1"/>
  <c r="C3065" i="1"/>
  <c r="C3066" i="1"/>
  <c r="C3067" i="1"/>
  <c r="C3068" i="1"/>
  <c r="C3069" i="1"/>
  <c r="C3070" i="1"/>
  <c r="C3071" i="1"/>
  <c r="C3072" i="1"/>
  <c r="C3073" i="1"/>
  <c r="C3074" i="1"/>
  <c r="C3075" i="1"/>
  <c r="C3076" i="1"/>
  <c r="C3077" i="1"/>
  <c r="C3078" i="1"/>
  <c r="C3079" i="1"/>
  <c r="C3080" i="1"/>
  <c r="C3081" i="1"/>
  <c r="C3082" i="1"/>
  <c r="C3083" i="1"/>
  <c r="C3084" i="1"/>
  <c r="C3085" i="1"/>
  <c r="C3086" i="1"/>
  <c r="C3087" i="1"/>
  <c r="C3088" i="1"/>
  <c r="C3089" i="1"/>
  <c r="C3090" i="1"/>
  <c r="C3091" i="1"/>
  <c r="C3092" i="1"/>
  <c r="C3093" i="1"/>
  <c r="C3094" i="1"/>
  <c r="C3095" i="1"/>
  <c r="C3096" i="1"/>
  <c r="C3097" i="1"/>
  <c r="C3098" i="1"/>
  <c r="C3099" i="1"/>
  <c r="C3100" i="1"/>
  <c r="C3101" i="1"/>
  <c r="C3102" i="1"/>
  <c r="C3103" i="1"/>
  <c r="C3104" i="1"/>
  <c r="C3105" i="1"/>
  <c r="C3106" i="1"/>
  <c r="C3107" i="1"/>
  <c r="C3108" i="1"/>
  <c r="C3109" i="1"/>
  <c r="C3110" i="1"/>
  <c r="C3111" i="1"/>
  <c r="C3112" i="1"/>
  <c r="C3113" i="1"/>
  <c r="C3114" i="1"/>
  <c r="C3115" i="1"/>
  <c r="C3116" i="1"/>
  <c r="C3117" i="1"/>
  <c r="C3118" i="1"/>
  <c r="C3119" i="1"/>
  <c r="C3120" i="1"/>
  <c r="C3121" i="1"/>
  <c r="C3122" i="1"/>
  <c r="C3123" i="1"/>
  <c r="C3124" i="1"/>
  <c r="C3125" i="1"/>
  <c r="C3126" i="1"/>
  <c r="C3127" i="1"/>
  <c r="C3128" i="1"/>
  <c r="C3129" i="1"/>
  <c r="C3130" i="1"/>
  <c r="C3131" i="1"/>
  <c r="C3132" i="1"/>
  <c r="C3133" i="1"/>
  <c r="C3134" i="1"/>
  <c r="C3135" i="1"/>
  <c r="C3136" i="1"/>
  <c r="C3137" i="1"/>
  <c r="C3138" i="1"/>
  <c r="C3139" i="1"/>
  <c r="C3140" i="1"/>
  <c r="C3141" i="1"/>
  <c r="C3142" i="1"/>
  <c r="C3143" i="1"/>
  <c r="C3144" i="1"/>
  <c r="C3145" i="1"/>
  <c r="C3146" i="1"/>
  <c r="C3147" i="1"/>
  <c r="C3148" i="1"/>
  <c r="C3149" i="1"/>
  <c r="C3150" i="1"/>
  <c r="C3151" i="1"/>
  <c r="C3152" i="1"/>
  <c r="C3153" i="1"/>
  <c r="C3154" i="1"/>
  <c r="C3155" i="1"/>
  <c r="C3156" i="1"/>
  <c r="C3157" i="1"/>
  <c r="C3158" i="1"/>
  <c r="C3159" i="1"/>
  <c r="C3160" i="1"/>
  <c r="C3161" i="1"/>
  <c r="C3162" i="1"/>
  <c r="C3163" i="1"/>
  <c r="C3164" i="1"/>
  <c r="C3165" i="1"/>
  <c r="C3166" i="1"/>
  <c r="C3167" i="1"/>
  <c r="C3168" i="1"/>
  <c r="C3169" i="1"/>
  <c r="C3170" i="1"/>
  <c r="C3171" i="1"/>
  <c r="C3172" i="1"/>
  <c r="C3173" i="1"/>
  <c r="C3174" i="1"/>
  <c r="C3175" i="1"/>
  <c r="C3176" i="1"/>
  <c r="C3177" i="1"/>
  <c r="C3178" i="1"/>
  <c r="C3179" i="1"/>
  <c r="C3180" i="1"/>
  <c r="C3181" i="1"/>
  <c r="C3182" i="1"/>
  <c r="C3183" i="1"/>
  <c r="C3184" i="1"/>
  <c r="C3185" i="1"/>
  <c r="C3186" i="1"/>
  <c r="C3187" i="1"/>
  <c r="C3188" i="1"/>
  <c r="C3189" i="1"/>
  <c r="C3190" i="1"/>
  <c r="C3191" i="1"/>
  <c r="C3192" i="1"/>
  <c r="C3193" i="1"/>
  <c r="C3194" i="1"/>
  <c r="C3195" i="1"/>
  <c r="C3196" i="1"/>
  <c r="C3197" i="1"/>
  <c r="C3198" i="1"/>
  <c r="C3199" i="1"/>
  <c r="C3200" i="1"/>
  <c r="C3201" i="1"/>
  <c r="C3202" i="1"/>
  <c r="C3203" i="1"/>
  <c r="C3204" i="1"/>
  <c r="C3205" i="1"/>
  <c r="C3206" i="1"/>
  <c r="C3207" i="1"/>
  <c r="C3208" i="1"/>
  <c r="C3209" i="1"/>
  <c r="C3210" i="1"/>
  <c r="C3211" i="1"/>
  <c r="C3212" i="1"/>
  <c r="C3213" i="1"/>
  <c r="C3214" i="1"/>
  <c r="C3215" i="1"/>
  <c r="C3216" i="1"/>
  <c r="C3217" i="1"/>
  <c r="C3218" i="1"/>
  <c r="C3219" i="1"/>
  <c r="C3220" i="1"/>
  <c r="C3221" i="1"/>
  <c r="C3222" i="1"/>
  <c r="C3223" i="1"/>
  <c r="C3224" i="1"/>
  <c r="C3225" i="1"/>
  <c r="C3226" i="1"/>
  <c r="C3227" i="1"/>
  <c r="C3228" i="1"/>
  <c r="C3229" i="1"/>
  <c r="C3230" i="1"/>
  <c r="C3231" i="1"/>
  <c r="C3232" i="1"/>
  <c r="C3233" i="1"/>
  <c r="C3234" i="1"/>
  <c r="C3235" i="1"/>
  <c r="C3236" i="1"/>
  <c r="C3237" i="1"/>
  <c r="C3238" i="1"/>
  <c r="C3239" i="1"/>
  <c r="C3240" i="1"/>
  <c r="C3241" i="1"/>
  <c r="C3242" i="1"/>
  <c r="C3243" i="1"/>
  <c r="C3244" i="1"/>
  <c r="C3245" i="1"/>
  <c r="C3246" i="1"/>
  <c r="C3247" i="1"/>
  <c r="C3248" i="1"/>
  <c r="C3249" i="1"/>
  <c r="C3250" i="1"/>
  <c r="C3251" i="1"/>
  <c r="C3252" i="1"/>
  <c r="C3253" i="1"/>
  <c r="C3254" i="1"/>
  <c r="C3255" i="1"/>
  <c r="C3256" i="1"/>
  <c r="C3257" i="1"/>
  <c r="C3258" i="1"/>
  <c r="C3259" i="1"/>
  <c r="C3260" i="1"/>
  <c r="C3261" i="1"/>
  <c r="C3262" i="1"/>
  <c r="C3263" i="1"/>
  <c r="C3264" i="1"/>
  <c r="C3265" i="1"/>
  <c r="C3266" i="1"/>
  <c r="C3267" i="1"/>
  <c r="C3268" i="1"/>
  <c r="C3269" i="1"/>
  <c r="C3270" i="1"/>
  <c r="C3271" i="1"/>
  <c r="C3272" i="1"/>
  <c r="C3273" i="1"/>
  <c r="C3274" i="1"/>
  <c r="C3275" i="1"/>
  <c r="C3276" i="1"/>
  <c r="C3277" i="1"/>
  <c r="C3278" i="1"/>
  <c r="C3279" i="1"/>
  <c r="C3280" i="1"/>
  <c r="C3281" i="1"/>
  <c r="C3282" i="1"/>
  <c r="C3283" i="1"/>
  <c r="C3284" i="1"/>
  <c r="C3285" i="1"/>
  <c r="C3286" i="1"/>
  <c r="C3287" i="1"/>
  <c r="C3288" i="1"/>
  <c r="C3289" i="1"/>
  <c r="C3290" i="1"/>
  <c r="C3291" i="1"/>
  <c r="C3292" i="1"/>
  <c r="C3293" i="1"/>
  <c r="C3294" i="1"/>
  <c r="C3295" i="1"/>
  <c r="C3296" i="1"/>
  <c r="C3297" i="1"/>
  <c r="C3298" i="1"/>
  <c r="C3299" i="1"/>
  <c r="C3300" i="1"/>
  <c r="C3301" i="1"/>
  <c r="C3302" i="1"/>
  <c r="C3303" i="1"/>
  <c r="C3304" i="1"/>
  <c r="C3305" i="1"/>
  <c r="C3306" i="1"/>
  <c r="C3307" i="1"/>
  <c r="C3308" i="1"/>
  <c r="C3309" i="1"/>
  <c r="C3310" i="1"/>
  <c r="C3311" i="1"/>
  <c r="C3312" i="1"/>
  <c r="C3313" i="1"/>
  <c r="C3314" i="1"/>
  <c r="C3315" i="1"/>
  <c r="C3316" i="1"/>
  <c r="C3317" i="1"/>
  <c r="C3318" i="1"/>
  <c r="C3319" i="1"/>
  <c r="C3320" i="1"/>
  <c r="C3321" i="1"/>
  <c r="C3322" i="1"/>
  <c r="C3323" i="1"/>
  <c r="C3324" i="1"/>
  <c r="C3325" i="1"/>
  <c r="C3326" i="1"/>
  <c r="C3327" i="1"/>
  <c r="C3328" i="1"/>
  <c r="C3329" i="1"/>
  <c r="C3330" i="1"/>
  <c r="C3331" i="1"/>
  <c r="C3332" i="1"/>
  <c r="C3333" i="1"/>
  <c r="C3334" i="1"/>
  <c r="C3335" i="1"/>
  <c r="C3336" i="1"/>
  <c r="C3337" i="1"/>
  <c r="C3338" i="1"/>
  <c r="C3339" i="1"/>
  <c r="C3340" i="1"/>
  <c r="C3341" i="1"/>
  <c r="C3342" i="1"/>
  <c r="C3343" i="1"/>
  <c r="C3344" i="1"/>
  <c r="C3345" i="1"/>
  <c r="C3346" i="1"/>
  <c r="C3347" i="1"/>
  <c r="C3348" i="1"/>
  <c r="C3349" i="1"/>
  <c r="C3350" i="1"/>
  <c r="C3351" i="1"/>
  <c r="C3352" i="1"/>
  <c r="C3353" i="1"/>
  <c r="C3354" i="1"/>
  <c r="C3355" i="1"/>
  <c r="C3356" i="1"/>
  <c r="C3357" i="1"/>
  <c r="C3358" i="1"/>
  <c r="C3359" i="1"/>
  <c r="C3360" i="1"/>
  <c r="C3361" i="1"/>
  <c r="C3362" i="1"/>
  <c r="C3363" i="1"/>
  <c r="C3364" i="1"/>
  <c r="C3365" i="1"/>
  <c r="C3366" i="1"/>
  <c r="C3367" i="1"/>
  <c r="C3368" i="1"/>
  <c r="C3369" i="1"/>
  <c r="C3370" i="1"/>
  <c r="C3371" i="1"/>
  <c r="C3372" i="1"/>
  <c r="C3373" i="1"/>
  <c r="C3374" i="1"/>
  <c r="C3375" i="1"/>
  <c r="C3376" i="1"/>
  <c r="C3377" i="1"/>
  <c r="C3378" i="1"/>
  <c r="C3379" i="1"/>
  <c r="C3380" i="1"/>
  <c r="C3381" i="1"/>
  <c r="C3382" i="1"/>
  <c r="C3383" i="1"/>
  <c r="C3384" i="1"/>
  <c r="C3385" i="1"/>
  <c r="C3386" i="1"/>
  <c r="C3387" i="1"/>
  <c r="C3388" i="1"/>
  <c r="C3389" i="1"/>
  <c r="C3390" i="1"/>
  <c r="C3391" i="1"/>
  <c r="C3392" i="1"/>
  <c r="C3393" i="1"/>
  <c r="C3394" i="1"/>
  <c r="C3395" i="1"/>
  <c r="C3396" i="1"/>
  <c r="C3397" i="1"/>
  <c r="C3398" i="1"/>
  <c r="C3399" i="1"/>
  <c r="C3400" i="1"/>
  <c r="C3401" i="1"/>
  <c r="C3402" i="1"/>
  <c r="C3403" i="1"/>
  <c r="C3404" i="1"/>
  <c r="C3405" i="1"/>
  <c r="C3406" i="1"/>
  <c r="C3407" i="1"/>
  <c r="C3408" i="1"/>
  <c r="C3409" i="1"/>
  <c r="C3410" i="1"/>
  <c r="C3411" i="1"/>
  <c r="C3412" i="1"/>
  <c r="C3413" i="1"/>
  <c r="C3414" i="1"/>
  <c r="C3415" i="1"/>
  <c r="C3416" i="1"/>
  <c r="C3417" i="1"/>
  <c r="C3418" i="1"/>
  <c r="C3419" i="1"/>
  <c r="C3420" i="1"/>
  <c r="C3421" i="1"/>
  <c r="C3422" i="1"/>
  <c r="C3423" i="1"/>
  <c r="C3424" i="1"/>
  <c r="C3425" i="1"/>
  <c r="C3426" i="1"/>
  <c r="C3427" i="1"/>
  <c r="C3428" i="1"/>
  <c r="C3429" i="1"/>
  <c r="C3430" i="1"/>
  <c r="C3431" i="1"/>
  <c r="C3432" i="1"/>
  <c r="C3433" i="1"/>
  <c r="C3434" i="1"/>
  <c r="C3435" i="1"/>
  <c r="C3436" i="1"/>
  <c r="C3437" i="1"/>
  <c r="C3438" i="1"/>
  <c r="C3439" i="1"/>
  <c r="C3440" i="1"/>
  <c r="C3441" i="1"/>
  <c r="C3442" i="1"/>
  <c r="C3443" i="1"/>
  <c r="C3444" i="1"/>
  <c r="C3445" i="1"/>
  <c r="C3446" i="1"/>
  <c r="C3447" i="1"/>
  <c r="C3448" i="1"/>
  <c r="C3449" i="1"/>
  <c r="C3450" i="1"/>
  <c r="C3451" i="1"/>
  <c r="C3452" i="1"/>
  <c r="C3453" i="1"/>
  <c r="C3454" i="1"/>
  <c r="C3455" i="1"/>
  <c r="C3456" i="1"/>
  <c r="C3457" i="1"/>
  <c r="C3458" i="1"/>
  <c r="C3459" i="1"/>
  <c r="C3460" i="1"/>
  <c r="C3461" i="1"/>
  <c r="C3462" i="1"/>
  <c r="C3463" i="1"/>
  <c r="C3464" i="1"/>
  <c r="C3465" i="1"/>
  <c r="C3466" i="1"/>
  <c r="C3467" i="1"/>
  <c r="C3468" i="1"/>
  <c r="C3469" i="1"/>
  <c r="C3470" i="1"/>
  <c r="C3471" i="1"/>
  <c r="C3472" i="1"/>
  <c r="C3473" i="1"/>
  <c r="C3474" i="1"/>
  <c r="C3475" i="1"/>
  <c r="C3476" i="1"/>
  <c r="C3477" i="1"/>
  <c r="C3478" i="1"/>
  <c r="C3479" i="1"/>
  <c r="C3480" i="1"/>
  <c r="C3481" i="1"/>
  <c r="C3482" i="1"/>
  <c r="C3483" i="1"/>
  <c r="C3484" i="1"/>
  <c r="C3485" i="1"/>
  <c r="C3486" i="1"/>
  <c r="C3487" i="1"/>
  <c r="C3488" i="1"/>
  <c r="C3489" i="1"/>
  <c r="C3490" i="1"/>
  <c r="C3491" i="1"/>
  <c r="C3492" i="1"/>
  <c r="C3493" i="1"/>
  <c r="C3494" i="1"/>
  <c r="C3495" i="1"/>
  <c r="C3496" i="1"/>
  <c r="C3497" i="1"/>
  <c r="C3498" i="1"/>
  <c r="C3499" i="1"/>
  <c r="C3500" i="1"/>
  <c r="C3501" i="1"/>
  <c r="C3502" i="1"/>
  <c r="C3503" i="1"/>
  <c r="C3504" i="1"/>
  <c r="C3505" i="1"/>
  <c r="C3506" i="1"/>
  <c r="C3507" i="1"/>
  <c r="C3508" i="1"/>
  <c r="C3509" i="1"/>
  <c r="C3510" i="1"/>
  <c r="C3511" i="1"/>
  <c r="C3512" i="1"/>
  <c r="C3513" i="1"/>
  <c r="C3514" i="1"/>
  <c r="C3515" i="1"/>
  <c r="C3516" i="1"/>
  <c r="C3517" i="1"/>
  <c r="C3518" i="1"/>
  <c r="C3519" i="1"/>
  <c r="C3520" i="1"/>
  <c r="C3521" i="1"/>
  <c r="C3522" i="1"/>
  <c r="C3523" i="1"/>
  <c r="C3524" i="1"/>
  <c r="C3525" i="1"/>
  <c r="C3526" i="1"/>
  <c r="C3527" i="1"/>
  <c r="C3528" i="1"/>
  <c r="C3529" i="1"/>
  <c r="C3530" i="1"/>
  <c r="C3531" i="1"/>
  <c r="C3532" i="1"/>
  <c r="C3533" i="1"/>
  <c r="C3534" i="1"/>
  <c r="C3535" i="1"/>
  <c r="C3536" i="1"/>
  <c r="C3537" i="1"/>
  <c r="C3538" i="1"/>
  <c r="C3539" i="1"/>
  <c r="C3540" i="1"/>
  <c r="C3541" i="1"/>
  <c r="C3542" i="1"/>
  <c r="C3543" i="1"/>
  <c r="C3544" i="1"/>
  <c r="C3545" i="1"/>
  <c r="C3546" i="1"/>
  <c r="C3547" i="1"/>
  <c r="C3548" i="1"/>
  <c r="C3549" i="1"/>
  <c r="C3550" i="1"/>
  <c r="C3551" i="1"/>
  <c r="C3552" i="1"/>
  <c r="C3553" i="1"/>
  <c r="C3554" i="1"/>
  <c r="C3555" i="1"/>
  <c r="C3556" i="1"/>
  <c r="C3557" i="1"/>
  <c r="C3558" i="1"/>
  <c r="C3559" i="1"/>
  <c r="C3560" i="1"/>
  <c r="C3561" i="1"/>
  <c r="C3562" i="1"/>
  <c r="C3563" i="1"/>
  <c r="C3564" i="1"/>
  <c r="C3565" i="1"/>
  <c r="C3566" i="1"/>
  <c r="C3567" i="1"/>
  <c r="C3568" i="1"/>
  <c r="C3569" i="1"/>
  <c r="C3570" i="1"/>
  <c r="C3571" i="1"/>
  <c r="C3572" i="1"/>
  <c r="C3573" i="1"/>
  <c r="C3574" i="1"/>
  <c r="C3575" i="1"/>
  <c r="C3576" i="1"/>
  <c r="C3577" i="1"/>
  <c r="C3578" i="1"/>
  <c r="C3579" i="1"/>
  <c r="C3580" i="1"/>
  <c r="C3581" i="1"/>
  <c r="C3582" i="1"/>
  <c r="C3583" i="1"/>
  <c r="C3584" i="1"/>
  <c r="C3585" i="1"/>
  <c r="C3586" i="1"/>
  <c r="C3587" i="1"/>
  <c r="C3588" i="1"/>
  <c r="C3589" i="1"/>
  <c r="C3590" i="1"/>
  <c r="C3591" i="1"/>
  <c r="C3592" i="1"/>
  <c r="C3593" i="1"/>
  <c r="C3594" i="1"/>
  <c r="C3595" i="1"/>
  <c r="C3596" i="1"/>
  <c r="C3597" i="1"/>
  <c r="C3598" i="1"/>
  <c r="C3599" i="1"/>
  <c r="C3600" i="1"/>
  <c r="C3601" i="1"/>
  <c r="C3602" i="1"/>
  <c r="C3603" i="1"/>
  <c r="C3604" i="1"/>
  <c r="C3605" i="1"/>
  <c r="C3606" i="1"/>
  <c r="C3607" i="1"/>
  <c r="C3608" i="1"/>
  <c r="C3609" i="1"/>
  <c r="C3610" i="1"/>
  <c r="C3611" i="1"/>
  <c r="C3612" i="1"/>
  <c r="C3613" i="1"/>
  <c r="C3614" i="1"/>
  <c r="C3615" i="1"/>
  <c r="C3616" i="1"/>
  <c r="C3617" i="1"/>
  <c r="C3618" i="1"/>
  <c r="C3619" i="1"/>
  <c r="C3620" i="1"/>
  <c r="C3621" i="1"/>
  <c r="C3622" i="1"/>
  <c r="C3623" i="1"/>
  <c r="C3624" i="1"/>
  <c r="C3625" i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43" i="1"/>
  <c r="C3644" i="1"/>
  <c r="C3645" i="1"/>
  <c r="C3646" i="1"/>
  <c r="C3647" i="1"/>
  <c r="C3648" i="1"/>
  <c r="C3649" i="1"/>
  <c r="C3650" i="1"/>
  <c r="C3651" i="1"/>
  <c r="C3652" i="1"/>
  <c r="C3653" i="1"/>
  <c r="C3654" i="1"/>
  <c r="C3655" i="1"/>
  <c r="C3656" i="1"/>
  <c r="C3657" i="1"/>
  <c r="C3658" i="1"/>
  <c r="C3659" i="1"/>
  <c r="C3660" i="1"/>
  <c r="C3661" i="1"/>
  <c r="C3662" i="1"/>
  <c r="C3663" i="1"/>
  <c r="C3664" i="1"/>
  <c r="C3665" i="1"/>
  <c r="C3666" i="1"/>
  <c r="C3667" i="1"/>
  <c r="C3668" i="1"/>
  <c r="C3669" i="1"/>
  <c r="C3670" i="1"/>
  <c r="C3671" i="1"/>
  <c r="C3672" i="1"/>
  <c r="C3673" i="1"/>
  <c r="C3674" i="1"/>
  <c r="C3675" i="1"/>
  <c r="C3676" i="1"/>
  <c r="C3677" i="1"/>
  <c r="C3678" i="1"/>
  <c r="C3679" i="1"/>
  <c r="C3680" i="1"/>
  <c r="C3681" i="1"/>
  <c r="C3682" i="1"/>
  <c r="C3683" i="1"/>
  <c r="C3684" i="1"/>
  <c r="C3685" i="1"/>
  <c r="C3686" i="1"/>
  <c r="C3687" i="1"/>
  <c r="C3688" i="1"/>
  <c r="C3689" i="1"/>
  <c r="C3690" i="1"/>
  <c r="C3691" i="1"/>
  <c r="C3692" i="1"/>
  <c r="C3693" i="1"/>
  <c r="C3694" i="1"/>
  <c r="C3695" i="1"/>
  <c r="C3696" i="1"/>
  <c r="C3697" i="1"/>
  <c r="C3698" i="1"/>
  <c r="C3699" i="1"/>
  <c r="C3700" i="1"/>
  <c r="C3701" i="1"/>
  <c r="C3702" i="1"/>
  <c r="C3703" i="1"/>
  <c r="C3704" i="1"/>
  <c r="C3705" i="1"/>
  <c r="C3706" i="1"/>
  <c r="C3707" i="1"/>
  <c r="C3708" i="1"/>
  <c r="C3709" i="1"/>
  <c r="C3710" i="1"/>
  <c r="C3711" i="1"/>
  <c r="C3712" i="1"/>
  <c r="C3713" i="1"/>
  <c r="C3714" i="1"/>
  <c r="C3715" i="1"/>
  <c r="C3716" i="1"/>
  <c r="C3717" i="1"/>
  <c r="C3718" i="1"/>
  <c r="C3719" i="1"/>
  <c r="C3720" i="1"/>
  <c r="C3721" i="1"/>
  <c r="C3722" i="1"/>
  <c r="C3723" i="1"/>
  <c r="C3724" i="1"/>
  <c r="C3725" i="1"/>
  <c r="C3726" i="1"/>
  <c r="C3727" i="1"/>
  <c r="C3728" i="1"/>
  <c r="C3729" i="1"/>
  <c r="C3730" i="1"/>
  <c r="C3731" i="1"/>
  <c r="C3732" i="1"/>
  <c r="C3733" i="1"/>
  <c r="C3734" i="1"/>
  <c r="C3735" i="1"/>
  <c r="C3736" i="1"/>
  <c r="C3737" i="1"/>
  <c r="C3738" i="1"/>
  <c r="C3739" i="1"/>
  <c r="C3740" i="1"/>
  <c r="C3741" i="1"/>
  <c r="C3742" i="1"/>
  <c r="C3743" i="1"/>
  <c r="C3744" i="1"/>
  <c r="C3745" i="1"/>
  <c r="C3746" i="1"/>
  <c r="C3747" i="1"/>
  <c r="C3748" i="1"/>
  <c r="C3749" i="1"/>
  <c r="C3750" i="1"/>
  <c r="C3751" i="1"/>
  <c r="C3752" i="1"/>
  <c r="C3753" i="1"/>
  <c r="C3754" i="1"/>
  <c r="C3755" i="1"/>
  <c r="C3756" i="1"/>
  <c r="C3757" i="1"/>
  <c r="C3758" i="1"/>
  <c r="C3759" i="1"/>
  <c r="C3760" i="1"/>
  <c r="C3761" i="1"/>
  <c r="C3762" i="1"/>
  <c r="C3763" i="1"/>
  <c r="C3764" i="1"/>
  <c r="C3765" i="1"/>
  <c r="C3766" i="1"/>
  <c r="C3767" i="1"/>
  <c r="C3768" i="1"/>
  <c r="C3769" i="1"/>
  <c r="C3770" i="1"/>
  <c r="C3771" i="1"/>
  <c r="C3772" i="1"/>
  <c r="C3773" i="1"/>
  <c r="C3774" i="1"/>
  <c r="C3775" i="1"/>
  <c r="C3776" i="1"/>
  <c r="C3777" i="1"/>
  <c r="C3778" i="1"/>
  <c r="C3779" i="1"/>
  <c r="C3780" i="1"/>
  <c r="C3781" i="1"/>
  <c r="C3782" i="1"/>
  <c r="C3783" i="1"/>
  <c r="C3784" i="1"/>
  <c r="C3785" i="1"/>
  <c r="C3786" i="1"/>
  <c r="C3787" i="1"/>
  <c r="C3788" i="1"/>
  <c r="C3789" i="1"/>
  <c r="C3790" i="1"/>
  <c r="C3791" i="1"/>
  <c r="C3792" i="1"/>
  <c r="C3793" i="1"/>
  <c r="C3794" i="1"/>
  <c r="C3795" i="1"/>
  <c r="C3796" i="1"/>
  <c r="C3797" i="1"/>
  <c r="C3798" i="1"/>
  <c r="C3799" i="1"/>
  <c r="C3800" i="1"/>
  <c r="C3801" i="1"/>
  <c r="C3802" i="1"/>
  <c r="C3803" i="1"/>
  <c r="C3804" i="1"/>
  <c r="C3805" i="1"/>
  <c r="C3806" i="1"/>
  <c r="C3807" i="1"/>
  <c r="C3808" i="1"/>
  <c r="C3809" i="1"/>
  <c r="C3810" i="1"/>
  <c r="C3811" i="1"/>
  <c r="C3812" i="1"/>
  <c r="C3813" i="1"/>
  <c r="C3814" i="1"/>
  <c r="C3815" i="1"/>
  <c r="C3816" i="1"/>
  <c r="C3817" i="1"/>
  <c r="C3818" i="1"/>
  <c r="C3819" i="1"/>
  <c r="C3820" i="1"/>
  <c r="C3821" i="1"/>
  <c r="C3822" i="1"/>
  <c r="C3823" i="1"/>
  <c r="C3824" i="1"/>
  <c r="C3825" i="1"/>
  <c r="C3826" i="1"/>
  <c r="C3827" i="1"/>
  <c r="C3828" i="1"/>
  <c r="C3829" i="1"/>
  <c r="C3830" i="1"/>
  <c r="C3831" i="1"/>
  <c r="C3832" i="1"/>
  <c r="C3833" i="1"/>
  <c r="C3834" i="1"/>
  <c r="C3835" i="1"/>
  <c r="C3836" i="1"/>
  <c r="C3837" i="1"/>
  <c r="C3838" i="1"/>
  <c r="C3839" i="1"/>
  <c r="C3840" i="1"/>
  <c r="C3841" i="1"/>
  <c r="C3842" i="1"/>
  <c r="C3843" i="1"/>
  <c r="C3844" i="1"/>
  <c r="C3845" i="1"/>
  <c r="C3846" i="1"/>
  <c r="C3847" i="1"/>
  <c r="C3848" i="1"/>
  <c r="C3849" i="1"/>
  <c r="C3850" i="1"/>
  <c r="C3851" i="1"/>
  <c r="C3852" i="1"/>
  <c r="C3853" i="1"/>
  <c r="C3854" i="1"/>
  <c r="C3855" i="1"/>
  <c r="C3856" i="1"/>
  <c r="C3857" i="1"/>
  <c r="C3858" i="1"/>
  <c r="C3859" i="1"/>
  <c r="C3860" i="1"/>
  <c r="C3861" i="1"/>
  <c r="C3862" i="1"/>
  <c r="C3863" i="1"/>
  <c r="C3864" i="1"/>
  <c r="C3865" i="1"/>
  <c r="C3866" i="1"/>
  <c r="C3867" i="1"/>
  <c r="C3868" i="1"/>
  <c r="C3869" i="1"/>
  <c r="C3870" i="1"/>
  <c r="C3871" i="1"/>
  <c r="C3872" i="1"/>
  <c r="C3873" i="1"/>
  <c r="C3874" i="1"/>
  <c r="C3875" i="1"/>
  <c r="C3876" i="1"/>
  <c r="C3877" i="1"/>
  <c r="C3878" i="1"/>
  <c r="C3879" i="1"/>
  <c r="C3880" i="1"/>
  <c r="C3881" i="1"/>
  <c r="C3882" i="1"/>
  <c r="C3883" i="1"/>
  <c r="C3884" i="1"/>
  <c r="C3885" i="1"/>
  <c r="C3886" i="1"/>
  <c r="C3887" i="1"/>
  <c r="C3888" i="1"/>
  <c r="C3889" i="1"/>
  <c r="C3890" i="1"/>
  <c r="C3891" i="1"/>
  <c r="C3892" i="1"/>
  <c r="C3893" i="1"/>
  <c r="C3894" i="1"/>
  <c r="C3895" i="1"/>
  <c r="C3896" i="1"/>
  <c r="C3897" i="1"/>
  <c r="C3898" i="1"/>
  <c r="C3899" i="1"/>
  <c r="C3900" i="1"/>
  <c r="C3901" i="1"/>
  <c r="C3902" i="1"/>
  <c r="C3903" i="1"/>
  <c r="C3904" i="1"/>
  <c r="C3905" i="1"/>
  <c r="C3906" i="1"/>
  <c r="C3907" i="1"/>
  <c r="C3908" i="1"/>
  <c r="C3909" i="1"/>
  <c r="C3910" i="1"/>
  <c r="C3911" i="1"/>
  <c r="C3912" i="1"/>
  <c r="C3913" i="1"/>
  <c r="C3914" i="1"/>
  <c r="C3915" i="1"/>
  <c r="C3916" i="1"/>
  <c r="C3917" i="1"/>
  <c r="C3918" i="1"/>
  <c r="C3919" i="1"/>
  <c r="C3920" i="1"/>
  <c r="C3921" i="1"/>
  <c r="C3922" i="1"/>
  <c r="C3923" i="1"/>
  <c r="C3924" i="1"/>
  <c r="C3925" i="1"/>
  <c r="C3926" i="1"/>
  <c r="C3927" i="1"/>
  <c r="C3928" i="1"/>
  <c r="C3929" i="1"/>
  <c r="C3930" i="1"/>
  <c r="C3931" i="1"/>
  <c r="C3932" i="1"/>
  <c r="C3933" i="1"/>
  <c r="C3934" i="1"/>
  <c r="C3935" i="1"/>
  <c r="C3936" i="1"/>
  <c r="C3937" i="1"/>
  <c r="C3938" i="1"/>
  <c r="C3939" i="1"/>
  <c r="C3940" i="1"/>
  <c r="C3941" i="1"/>
  <c r="C3942" i="1"/>
  <c r="C3943" i="1"/>
  <c r="C3944" i="1"/>
  <c r="C3945" i="1"/>
  <c r="C3946" i="1"/>
  <c r="C3947" i="1"/>
  <c r="C3948" i="1"/>
  <c r="C3949" i="1"/>
  <c r="C3950" i="1"/>
  <c r="C3951" i="1"/>
  <c r="C3952" i="1"/>
  <c r="C3953" i="1"/>
  <c r="C3954" i="1"/>
  <c r="C3955" i="1"/>
  <c r="C3956" i="1"/>
  <c r="C3957" i="1"/>
  <c r="C3958" i="1"/>
  <c r="C3959" i="1"/>
  <c r="C3960" i="1"/>
  <c r="C3961" i="1"/>
  <c r="C3962" i="1"/>
  <c r="C3963" i="1"/>
  <c r="C3964" i="1"/>
  <c r="C3965" i="1"/>
  <c r="C3966" i="1"/>
  <c r="C3967" i="1"/>
  <c r="C3968" i="1"/>
  <c r="C3969" i="1"/>
  <c r="C3970" i="1"/>
  <c r="C3971" i="1"/>
  <c r="C3972" i="1"/>
  <c r="C3973" i="1"/>
  <c r="C3974" i="1"/>
  <c r="C3975" i="1"/>
  <c r="C3976" i="1"/>
  <c r="C3977" i="1"/>
  <c r="C3978" i="1"/>
  <c r="C3979" i="1"/>
  <c r="C3980" i="1"/>
  <c r="C3981" i="1"/>
  <c r="C3982" i="1"/>
  <c r="C3983" i="1"/>
  <c r="C3984" i="1"/>
  <c r="C3985" i="1"/>
  <c r="C3986" i="1"/>
  <c r="C3987" i="1"/>
  <c r="C3988" i="1"/>
  <c r="C3989" i="1"/>
  <c r="C3990" i="1"/>
  <c r="C3991" i="1"/>
  <c r="C3992" i="1"/>
  <c r="C3993" i="1"/>
  <c r="C3994" i="1"/>
  <c r="C3995" i="1"/>
  <c r="C3996" i="1"/>
  <c r="C3997" i="1"/>
  <c r="C3998" i="1"/>
  <c r="C3999" i="1"/>
  <c r="C4000" i="1"/>
  <c r="C4001" i="1"/>
  <c r="C4002" i="1"/>
  <c r="C4003" i="1"/>
  <c r="C4004" i="1"/>
  <c r="C4005" i="1"/>
  <c r="C4006" i="1"/>
  <c r="C4007" i="1"/>
  <c r="C4008" i="1"/>
  <c r="C4009" i="1"/>
  <c r="C4010" i="1"/>
  <c r="C4011" i="1"/>
  <c r="C4012" i="1"/>
  <c r="C4013" i="1"/>
  <c r="C4014" i="1"/>
  <c r="C4015" i="1"/>
  <c r="C4016" i="1"/>
  <c r="C4017" i="1"/>
  <c r="C4018" i="1"/>
  <c r="C4019" i="1"/>
  <c r="C4020" i="1"/>
  <c r="C4021" i="1"/>
  <c r="C4022" i="1"/>
  <c r="C4023" i="1"/>
  <c r="C4024" i="1"/>
  <c r="C4025" i="1"/>
  <c r="C4026" i="1"/>
  <c r="C4027" i="1"/>
  <c r="C4028" i="1"/>
  <c r="C4029" i="1"/>
  <c r="C4030" i="1"/>
  <c r="C4031" i="1"/>
  <c r="C4032" i="1"/>
  <c r="C4033" i="1"/>
  <c r="C4034" i="1"/>
  <c r="C4035" i="1"/>
  <c r="C4036" i="1"/>
  <c r="C4037" i="1"/>
  <c r="C4038" i="1"/>
  <c r="C4039" i="1"/>
  <c r="C4040" i="1"/>
  <c r="C4041" i="1"/>
  <c r="C4042" i="1"/>
  <c r="C4043" i="1"/>
  <c r="C4044" i="1"/>
  <c r="C4045" i="1"/>
  <c r="C4046" i="1"/>
  <c r="C4047" i="1"/>
  <c r="C4048" i="1"/>
  <c r="C4049" i="1"/>
  <c r="C4050" i="1"/>
  <c r="C4051" i="1"/>
  <c r="C4052" i="1"/>
  <c r="C4053" i="1"/>
  <c r="C4054" i="1"/>
  <c r="C4055" i="1"/>
  <c r="C4056" i="1"/>
  <c r="C4057" i="1"/>
  <c r="C4058" i="1"/>
  <c r="C4059" i="1"/>
  <c r="C4060" i="1"/>
  <c r="C4061" i="1"/>
  <c r="C4062" i="1"/>
  <c r="C4063" i="1"/>
  <c r="C4064" i="1"/>
  <c r="C4065" i="1"/>
  <c r="C4066" i="1"/>
  <c r="C4067" i="1"/>
  <c r="C4068" i="1"/>
  <c r="C4069" i="1"/>
  <c r="C4070" i="1"/>
  <c r="C4071" i="1"/>
  <c r="C4072" i="1"/>
  <c r="C4073" i="1"/>
  <c r="C4074" i="1"/>
  <c r="C4075" i="1"/>
  <c r="C4076" i="1"/>
  <c r="C4077" i="1"/>
  <c r="C4078" i="1"/>
  <c r="C4079" i="1"/>
  <c r="C4080" i="1"/>
  <c r="C4081" i="1"/>
  <c r="C4082" i="1"/>
  <c r="C4083" i="1"/>
  <c r="C4084" i="1"/>
  <c r="C4085" i="1"/>
  <c r="C4086" i="1"/>
  <c r="C4087" i="1"/>
  <c r="C4088" i="1"/>
  <c r="C4089" i="1"/>
  <c r="C4090" i="1"/>
  <c r="C4091" i="1"/>
  <c r="C4092" i="1"/>
  <c r="C4093" i="1"/>
  <c r="C4094" i="1"/>
  <c r="C4095" i="1"/>
  <c r="C4096" i="1"/>
  <c r="C4097" i="1"/>
  <c r="C4098" i="1"/>
  <c r="C4099" i="1"/>
  <c r="C4100" i="1"/>
  <c r="C4101" i="1"/>
  <c r="C4102" i="1"/>
  <c r="C4103" i="1"/>
  <c r="C4104" i="1"/>
  <c r="C4105" i="1"/>
  <c r="C4106" i="1"/>
  <c r="C4107" i="1"/>
  <c r="C4108" i="1"/>
  <c r="C4109" i="1"/>
  <c r="C4110" i="1"/>
  <c r="C4111" i="1"/>
  <c r="C4112" i="1"/>
  <c r="C4113" i="1"/>
  <c r="C4114" i="1"/>
  <c r="C4115" i="1"/>
  <c r="C4116" i="1"/>
  <c r="C4117" i="1"/>
  <c r="C4118" i="1"/>
  <c r="C4119" i="1"/>
  <c r="C4120" i="1"/>
  <c r="C4121" i="1"/>
  <c r="C4122" i="1"/>
  <c r="C4123" i="1"/>
  <c r="C4124" i="1"/>
  <c r="C4125" i="1"/>
  <c r="C4126" i="1"/>
  <c r="C4127" i="1"/>
  <c r="C4128" i="1"/>
  <c r="C4129" i="1"/>
  <c r="C4130" i="1"/>
  <c r="C4131" i="1"/>
  <c r="C4132" i="1"/>
  <c r="C4133" i="1"/>
  <c r="C4134" i="1"/>
  <c r="C4135" i="1"/>
  <c r="C4136" i="1"/>
  <c r="C4137" i="1"/>
  <c r="C4138" i="1"/>
  <c r="C4139" i="1"/>
  <c r="C4140" i="1"/>
  <c r="C4141" i="1"/>
  <c r="C4142" i="1"/>
  <c r="C4143" i="1"/>
  <c r="C4144" i="1"/>
  <c r="C4145" i="1"/>
  <c r="C4146" i="1"/>
  <c r="C4147" i="1"/>
  <c r="C4148" i="1"/>
  <c r="C4149" i="1"/>
  <c r="C4150" i="1"/>
  <c r="C4151" i="1"/>
  <c r="C4152" i="1"/>
  <c r="C4153" i="1"/>
  <c r="C4154" i="1"/>
  <c r="C4155" i="1"/>
  <c r="C4156" i="1"/>
  <c r="C4157" i="1"/>
  <c r="C4158" i="1"/>
  <c r="C4159" i="1"/>
  <c r="C4160" i="1"/>
  <c r="C4161" i="1"/>
  <c r="C4162" i="1"/>
  <c r="C4163" i="1"/>
  <c r="C4164" i="1"/>
  <c r="C4165" i="1"/>
  <c r="C4166" i="1"/>
  <c r="C4167" i="1"/>
  <c r="C4168" i="1"/>
  <c r="C4169" i="1"/>
  <c r="C4170" i="1"/>
  <c r="C4171" i="1"/>
  <c r="C4172" i="1"/>
  <c r="C4173" i="1"/>
  <c r="C4174" i="1"/>
  <c r="C4175" i="1"/>
  <c r="C4176" i="1"/>
  <c r="C4177" i="1"/>
  <c r="C4178" i="1"/>
  <c r="C4179" i="1"/>
  <c r="C4180" i="1"/>
  <c r="C4181" i="1"/>
  <c r="C4182" i="1"/>
  <c r="C4183" i="1"/>
  <c r="C4184" i="1"/>
  <c r="C4185" i="1"/>
  <c r="C4186" i="1"/>
  <c r="C4187" i="1"/>
  <c r="C4188" i="1"/>
  <c r="C4189" i="1"/>
  <c r="C4190" i="1"/>
  <c r="C4191" i="1"/>
  <c r="C4192" i="1"/>
  <c r="C4193" i="1"/>
  <c r="C4194" i="1"/>
  <c r="C4195" i="1"/>
  <c r="C4196" i="1"/>
  <c r="C4197" i="1"/>
  <c r="C4198" i="1"/>
  <c r="C4199" i="1"/>
  <c r="C4200" i="1"/>
  <c r="C4201" i="1"/>
  <c r="C4202" i="1"/>
  <c r="C4203" i="1"/>
  <c r="C4204" i="1"/>
  <c r="C4205" i="1"/>
  <c r="C4206" i="1"/>
  <c r="C4207" i="1"/>
  <c r="C4208" i="1"/>
  <c r="C4209" i="1"/>
  <c r="C4210" i="1"/>
  <c r="C4211" i="1"/>
  <c r="C4212" i="1"/>
  <c r="C4213" i="1"/>
  <c r="C4214" i="1"/>
  <c r="C4215" i="1"/>
  <c r="C4216" i="1"/>
  <c r="C4217" i="1"/>
  <c r="C4218" i="1"/>
  <c r="C4219" i="1"/>
  <c r="C4220" i="1"/>
  <c r="C4221" i="1"/>
  <c r="C4222" i="1"/>
  <c r="C4223" i="1"/>
  <c r="C4224" i="1"/>
  <c r="C4225" i="1"/>
  <c r="C4226" i="1"/>
  <c r="C4227" i="1"/>
  <c r="C4228" i="1"/>
  <c r="C4229" i="1"/>
  <c r="C4230" i="1"/>
  <c r="C4231" i="1"/>
  <c r="C4232" i="1"/>
  <c r="C4233" i="1"/>
  <c r="C4234" i="1"/>
  <c r="C4235" i="1"/>
  <c r="C4236" i="1"/>
  <c r="C4237" i="1"/>
  <c r="C4238" i="1"/>
  <c r="C4239" i="1"/>
  <c r="C4240" i="1"/>
  <c r="C4241" i="1"/>
  <c r="C4242" i="1"/>
  <c r="C4243" i="1"/>
  <c r="C4244" i="1"/>
  <c r="C4245" i="1"/>
  <c r="C4246" i="1"/>
  <c r="C4247" i="1"/>
  <c r="C4248" i="1"/>
  <c r="C4249" i="1"/>
  <c r="C4250" i="1"/>
  <c r="C4251" i="1"/>
  <c r="C4252" i="1"/>
  <c r="C4253" i="1"/>
  <c r="C4254" i="1"/>
  <c r="C4255" i="1"/>
  <c r="C4256" i="1"/>
  <c r="C4257" i="1"/>
  <c r="C4258" i="1"/>
  <c r="C4259" i="1"/>
  <c r="C4260" i="1"/>
  <c r="C4261" i="1"/>
  <c r="C4262" i="1"/>
  <c r="C4263" i="1"/>
  <c r="C4264" i="1"/>
  <c r="C4265" i="1"/>
  <c r="C4266" i="1"/>
  <c r="C4267" i="1"/>
  <c r="C4268" i="1"/>
  <c r="C4269" i="1"/>
  <c r="C4270" i="1"/>
  <c r="C4271" i="1"/>
  <c r="C4272" i="1"/>
  <c r="C4273" i="1"/>
  <c r="C4274" i="1"/>
  <c r="C4275" i="1"/>
  <c r="C4276" i="1"/>
  <c r="C4277" i="1"/>
  <c r="C4278" i="1"/>
  <c r="C4279" i="1"/>
  <c r="C4280" i="1"/>
  <c r="C4281" i="1"/>
  <c r="C4282" i="1"/>
  <c r="C4283" i="1"/>
  <c r="C4284" i="1"/>
  <c r="C4285" i="1"/>
  <c r="C4286" i="1"/>
  <c r="C4287" i="1"/>
  <c r="C4288" i="1"/>
  <c r="C4289" i="1"/>
  <c r="C4290" i="1"/>
  <c r="C4291" i="1"/>
  <c r="C4292" i="1"/>
  <c r="C4293" i="1"/>
  <c r="C4294" i="1"/>
  <c r="C4295" i="1"/>
  <c r="C4296" i="1"/>
  <c r="C4297" i="1"/>
  <c r="C4298" i="1"/>
  <c r="C4299" i="1"/>
  <c r="C4300" i="1"/>
  <c r="C4301" i="1"/>
  <c r="C4302" i="1"/>
  <c r="C4303" i="1"/>
  <c r="C4304" i="1"/>
  <c r="C4305" i="1"/>
  <c r="C4306" i="1"/>
  <c r="C4307" i="1"/>
  <c r="C4308" i="1"/>
  <c r="C4309" i="1"/>
  <c r="C4310" i="1"/>
  <c r="C4311" i="1"/>
  <c r="C4312" i="1"/>
  <c r="C4313" i="1"/>
  <c r="C4314" i="1"/>
  <c r="C4315" i="1"/>
  <c r="C4316" i="1"/>
  <c r="C4317" i="1"/>
  <c r="C4318" i="1"/>
  <c r="C4319" i="1"/>
  <c r="C4320" i="1"/>
  <c r="C4321" i="1"/>
  <c r="C4322" i="1"/>
  <c r="C4323" i="1"/>
  <c r="C4324" i="1"/>
  <c r="C4325" i="1"/>
  <c r="C4326" i="1"/>
  <c r="C4327" i="1"/>
  <c r="C4328" i="1"/>
  <c r="C4329" i="1"/>
  <c r="C4330" i="1"/>
  <c r="C4331" i="1"/>
  <c r="C4332" i="1"/>
  <c r="C4333" i="1"/>
  <c r="C4334" i="1"/>
  <c r="C4335" i="1"/>
  <c r="C4336" i="1"/>
  <c r="C4337" i="1"/>
  <c r="C4338" i="1"/>
  <c r="C4339" i="1"/>
  <c r="C4340" i="1"/>
  <c r="C4341" i="1"/>
  <c r="C4342" i="1"/>
  <c r="C4343" i="1"/>
  <c r="C4344" i="1"/>
  <c r="C4345" i="1"/>
  <c r="C4346" i="1"/>
  <c r="C4347" i="1"/>
  <c r="C4348" i="1"/>
  <c r="C4349" i="1"/>
  <c r="C4350" i="1"/>
  <c r="C4351" i="1"/>
  <c r="C4352" i="1"/>
  <c r="C4353" i="1"/>
  <c r="C4354" i="1"/>
  <c r="C4355" i="1"/>
  <c r="C4356" i="1"/>
  <c r="C4357" i="1"/>
  <c r="C4358" i="1"/>
  <c r="C4359" i="1"/>
  <c r="C4360" i="1"/>
  <c r="C4361" i="1"/>
  <c r="C4362" i="1"/>
  <c r="C4363" i="1"/>
  <c r="C4364" i="1"/>
  <c r="C4365" i="1"/>
  <c r="C4366" i="1"/>
  <c r="C4367" i="1"/>
  <c r="C4368" i="1"/>
  <c r="C4369" i="1"/>
  <c r="C4370" i="1"/>
  <c r="C4371" i="1"/>
  <c r="C4372" i="1"/>
  <c r="C4373" i="1"/>
  <c r="C4374" i="1"/>
  <c r="C4375" i="1"/>
  <c r="C4376" i="1"/>
  <c r="C4377" i="1"/>
  <c r="C4378" i="1"/>
  <c r="C4379" i="1"/>
  <c r="C4380" i="1"/>
  <c r="C4381" i="1"/>
  <c r="C4382" i="1"/>
  <c r="C4383" i="1"/>
  <c r="C4384" i="1"/>
  <c r="C4385" i="1"/>
  <c r="C4386" i="1"/>
  <c r="C4387" i="1"/>
  <c r="C4388" i="1"/>
  <c r="C4389" i="1"/>
  <c r="C4390" i="1"/>
  <c r="C4391" i="1"/>
  <c r="C4392" i="1"/>
  <c r="C4393" i="1"/>
  <c r="C4394" i="1"/>
  <c r="C4395" i="1"/>
  <c r="C4396" i="1"/>
  <c r="C4397" i="1"/>
  <c r="C4398" i="1"/>
  <c r="C4399" i="1"/>
  <c r="C4400" i="1"/>
  <c r="C4401" i="1"/>
  <c r="C4402" i="1"/>
  <c r="C4403" i="1"/>
  <c r="C4404" i="1"/>
  <c r="C4405" i="1"/>
  <c r="C4406" i="1"/>
  <c r="C4407" i="1"/>
  <c r="C4408" i="1"/>
  <c r="C4409" i="1"/>
  <c r="C4410" i="1"/>
  <c r="C4411" i="1"/>
  <c r="C4412" i="1"/>
  <c r="C4413" i="1"/>
  <c r="C4414" i="1"/>
  <c r="C4415" i="1"/>
  <c r="C4416" i="1"/>
  <c r="C4417" i="1"/>
  <c r="C4418" i="1"/>
  <c r="C4419" i="1"/>
  <c r="C4420" i="1"/>
  <c r="C4421" i="1"/>
  <c r="C4422" i="1"/>
  <c r="C4423" i="1"/>
  <c r="C4424" i="1"/>
  <c r="C4425" i="1"/>
  <c r="C4426" i="1"/>
  <c r="C4427" i="1"/>
  <c r="C4428" i="1"/>
  <c r="C4429" i="1"/>
  <c r="C4430" i="1"/>
  <c r="C4431" i="1"/>
  <c r="C4432" i="1"/>
  <c r="C4433" i="1"/>
  <c r="C4434" i="1"/>
  <c r="C4435" i="1"/>
  <c r="C4436" i="1"/>
  <c r="C4437" i="1"/>
  <c r="C4438" i="1"/>
  <c r="C4439" i="1"/>
  <c r="C4440" i="1"/>
  <c r="C4441" i="1"/>
  <c r="C4442" i="1"/>
  <c r="C4443" i="1"/>
  <c r="C4444" i="1"/>
  <c r="C4445" i="1"/>
  <c r="C4446" i="1"/>
  <c r="C4447" i="1"/>
  <c r="C4448" i="1"/>
  <c r="C4449" i="1"/>
  <c r="C4450" i="1"/>
  <c r="C4451" i="1"/>
  <c r="C4452" i="1"/>
  <c r="C4453" i="1"/>
  <c r="C4454" i="1"/>
  <c r="C4455" i="1"/>
  <c r="C4456" i="1"/>
  <c r="C4457" i="1"/>
  <c r="C4458" i="1"/>
  <c r="C4459" i="1"/>
  <c r="C4460" i="1"/>
  <c r="C4461" i="1"/>
  <c r="C4462" i="1"/>
  <c r="C4463" i="1"/>
  <c r="C4464" i="1"/>
  <c r="C4465" i="1"/>
  <c r="C4466" i="1"/>
  <c r="C4467" i="1"/>
  <c r="C4468" i="1"/>
  <c r="C4469" i="1"/>
  <c r="C4470" i="1"/>
  <c r="C4471" i="1"/>
  <c r="C4472" i="1"/>
  <c r="C4473" i="1"/>
  <c r="C4474" i="1"/>
  <c r="C4475" i="1"/>
  <c r="C4476" i="1"/>
  <c r="C4477" i="1"/>
  <c r="C4478" i="1"/>
  <c r="C4479" i="1"/>
  <c r="C4480" i="1"/>
  <c r="C4481" i="1"/>
  <c r="C4482" i="1"/>
  <c r="C4483" i="1"/>
  <c r="C4484" i="1"/>
  <c r="C4485" i="1"/>
  <c r="C4486" i="1"/>
  <c r="C4487" i="1"/>
  <c r="C4488" i="1"/>
  <c r="C4489" i="1"/>
  <c r="C4490" i="1"/>
  <c r="C4491" i="1"/>
  <c r="C4492" i="1"/>
  <c r="C4493" i="1"/>
  <c r="C4494" i="1"/>
  <c r="C4495" i="1"/>
  <c r="C4496" i="1"/>
  <c r="C4497" i="1"/>
  <c r="C4498" i="1"/>
  <c r="C4499" i="1"/>
  <c r="C4500" i="1"/>
  <c r="C4501" i="1"/>
  <c r="C4502" i="1"/>
  <c r="C4503" i="1"/>
  <c r="C4504" i="1"/>
  <c r="C4505" i="1"/>
  <c r="C4506" i="1"/>
  <c r="C4507" i="1"/>
  <c r="C4508" i="1"/>
  <c r="C4509" i="1"/>
  <c r="C4510" i="1"/>
  <c r="C4511" i="1"/>
  <c r="C4512" i="1"/>
  <c r="C4513" i="1"/>
  <c r="C4514" i="1"/>
  <c r="C4515" i="1"/>
  <c r="C4516" i="1"/>
  <c r="C4517" i="1"/>
  <c r="C4518" i="1"/>
  <c r="C4519" i="1"/>
  <c r="C4520" i="1"/>
  <c r="C4521" i="1"/>
  <c r="C4522" i="1"/>
  <c r="C4523" i="1"/>
  <c r="C4524" i="1"/>
  <c r="C4525" i="1"/>
  <c r="C4526" i="1"/>
  <c r="C4527" i="1"/>
  <c r="C4528" i="1"/>
  <c r="C4529" i="1"/>
  <c r="C4530" i="1"/>
  <c r="C4531" i="1"/>
  <c r="C4532" i="1"/>
  <c r="C4533" i="1"/>
  <c r="C4534" i="1"/>
  <c r="C4535" i="1"/>
  <c r="C4536" i="1"/>
  <c r="C4537" i="1"/>
  <c r="C4538" i="1"/>
  <c r="C4539" i="1"/>
  <c r="C4540" i="1"/>
  <c r="C4541" i="1"/>
  <c r="C4542" i="1"/>
  <c r="C4543" i="1"/>
  <c r="C4544" i="1"/>
  <c r="C4545" i="1"/>
  <c r="C4546" i="1"/>
  <c r="C4547" i="1"/>
  <c r="C4548" i="1"/>
  <c r="C4549" i="1"/>
  <c r="C4550" i="1"/>
  <c r="C4551" i="1"/>
  <c r="C4552" i="1"/>
  <c r="C4553" i="1"/>
  <c r="C4554" i="1"/>
  <c r="C4555" i="1"/>
  <c r="C4556" i="1"/>
  <c r="C4557" i="1"/>
  <c r="C4558" i="1"/>
  <c r="C4559" i="1"/>
  <c r="C4560" i="1"/>
  <c r="C4561" i="1"/>
  <c r="C4562" i="1"/>
  <c r="C4563" i="1"/>
  <c r="C4564" i="1"/>
  <c r="C4565" i="1"/>
  <c r="C4566" i="1"/>
  <c r="C4567" i="1"/>
  <c r="C4568" i="1"/>
  <c r="C4569" i="1"/>
  <c r="C4570" i="1"/>
  <c r="C4571" i="1"/>
  <c r="C4572" i="1"/>
  <c r="C4573" i="1"/>
  <c r="C4574" i="1"/>
  <c r="C4575" i="1"/>
  <c r="C4576" i="1"/>
  <c r="C4577" i="1"/>
  <c r="C4578" i="1"/>
  <c r="C4579" i="1"/>
  <c r="C4580" i="1"/>
  <c r="C4581" i="1"/>
  <c r="C4582" i="1"/>
  <c r="C4583" i="1"/>
  <c r="C4584" i="1"/>
  <c r="C4585" i="1"/>
  <c r="C4586" i="1"/>
  <c r="C4587" i="1"/>
  <c r="C4588" i="1"/>
  <c r="C4589" i="1"/>
  <c r="C4590" i="1"/>
  <c r="C4591" i="1"/>
  <c r="C4592" i="1"/>
  <c r="C4593" i="1"/>
  <c r="C4594" i="1"/>
  <c r="C4595" i="1"/>
  <c r="C4596" i="1"/>
  <c r="C4597" i="1"/>
  <c r="C4598" i="1"/>
  <c r="C4599" i="1"/>
  <c r="C4600" i="1"/>
  <c r="C4601" i="1"/>
  <c r="C4602" i="1"/>
  <c r="C4603" i="1"/>
  <c r="C4604" i="1"/>
  <c r="C4605" i="1"/>
  <c r="C4606" i="1"/>
  <c r="C4607" i="1"/>
  <c r="C4608" i="1"/>
  <c r="C4609" i="1"/>
  <c r="C4610" i="1"/>
  <c r="C4611" i="1"/>
  <c r="C4612" i="1"/>
  <c r="C4613" i="1"/>
  <c r="C4614" i="1"/>
  <c r="C4615" i="1"/>
  <c r="C4616" i="1"/>
  <c r="C4617" i="1"/>
  <c r="C4618" i="1"/>
  <c r="C4619" i="1"/>
  <c r="C4620" i="1"/>
  <c r="C4621" i="1"/>
  <c r="C4622" i="1"/>
  <c r="C4623" i="1"/>
  <c r="C4624" i="1"/>
  <c r="C4625" i="1"/>
  <c r="C4626" i="1"/>
  <c r="C4627" i="1"/>
  <c r="C4628" i="1"/>
  <c r="C4629" i="1"/>
  <c r="C4630" i="1"/>
  <c r="C4631" i="1"/>
  <c r="C4632" i="1"/>
  <c r="C4633" i="1"/>
  <c r="C4634" i="1"/>
  <c r="C4635" i="1"/>
  <c r="C4636" i="1"/>
  <c r="C4637" i="1"/>
  <c r="C4638" i="1"/>
  <c r="C4639" i="1"/>
  <c r="C4640" i="1"/>
  <c r="C4641" i="1"/>
  <c r="C4642" i="1"/>
  <c r="C4643" i="1"/>
  <c r="C4644" i="1"/>
  <c r="C4645" i="1"/>
  <c r="C4646" i="1"/>
  <c r="C4647" i="1"/>
  <c r="C4648" i="1"/>
  <c r="C4649" i="1"/>
  <c r="C4650" i="1"/>
  <c r="C4651" i="1"/>
  <c r="C4652" i="1"/>
  <c r="C4653" i="1"/>
  <c r="C4654" i="1"/>
  <c r="C4655" i="1"/>
  <c r="C4656" i="1"/>
  <c r="C4657" i="1"/>
  <c r="C4658" i="1"/>
  <c r="C4659" i="1"/>
  <c r="C4660" i="1"/>
  <c r="C4661" i="1"/>
  <c r="C4662" i="1"/>
  <c r="C4663" i="1"/>
  <c r="C4664" i="1"/>
  <c r="C4665" i="1"/>
  <c r="C4666" i="1"/>
  <c r="C4667" i="1"/>
  <c r="C4668" i="1"/>
  <c r="C4669" i="1"/>
  <c r="C4670" i="1"/>
  <c r="C4671" i="1"/>
  <c r="C4672" i="1"/>
  <c r="C4673" i="1"/>
  <c r="C4674" i="1"/>
  <c r="C4675" i="1"/>
  <c r="C4676" i="1"/>
  <c r="C4677" i="1"/>
  <c r="C4678" i="1"/>
  <c r="C4679" i="1"/>
  <c r="C4680" i="1"/>
  <c r="C4681" i="1"/>
  <c r="C4682" i="1"/>
  <c r="C4683" i="1"/>
  <c r="C4684" i="1"/>
  <c r="C4685" i="1"/>
  <c r="C4686" i="1"/>
  <c r="C4687" i="1"/>
  <c r="C4688" i="1"/>
  <c r="C4689" i="1"/>
  <c r="C4690" i="1"/>
  <c r="C4691" i="1"/>
  <c r="C4692" i="1"/>
  <c r="C4693" i="1"/>
  <c r="C4694" i="1"/>
  <c r="C4695" i="1"/>
  <c r="C4696" i="1"/>
  <c r="C4697" i="1"/>
  <c r="C4698" i="1"/>
  <c r="C4699" i="1"/>
  <c r="C4700" i="1"/>
  <c r="C4701" i="1"/>
  <c r="C4702" i="1"/>
  <c r="C4703" i="1"/>
  <c r="C4704" i="1"/>
  <c r="C4705" i="1"/>
  <c r="C4706" i="1"/>
  <c r="C4707" i="1"/>
  <c r="C4708" i="1"/>
  <c r="C4709" i="1"/>
  <c r="C4710" i="1"/>
  <c r="C4711" i="1"/>
  <c r="C4712" i="1"/>
  <c r="C4713" i="1"/>
  <c r="C4714" i="1"/>
  <c r="C4715" i="1"/>
  <c r="C4716" i="1"/>
  <c r="C4717" i="1"/>
  <c r="C4718" i="1"/>
  <c r="C4719" i="1"/>
  <c r="C4720" i="1"/>
  <c r="C4721" i="1"/>
  <c r="C4722" i="1"/>
  <c r="C4723" i="1"/>
  <c r="C4724" i="1"/>
  <c r="C4725" i="1"/>
  <c r="C4726" i="1"/>
  <c r="C4727" i="1"/>
  <c r="C4728" i="1"/>
  <c r="C4729" i="1"/>
  <c r="C4730" i="1"/>
  <c r="C4731" i="1"/>
  <c r="C4732" i="1"/>
  <c r="C4733" i="1"/>
  <c r="C4734" i="1"/>
  <c r="C4735" i="1"/>
  <c r="C4736" i="1"/>
  <c r="C4737" i="1"/>
  <c r="C4738" i="1"/>
  <c r="C4739" i="1"/>
  <c r="C4740" i="1"/>
  <c r="C4741" i="1"/>
  <c r="C4742" i="1"/>
  <c r="C4743" i="1"/>
  <c r="C4744" i="1"/>
  <c r="C4745" i="1"/>
  <c r="C4746" i="1"/>
  <c r="C4747" i="1"/>
  <c r="C4748" i="1"/>
  <c r="C4749" i="1"/>
  <c r="C4750" i="1"/>
  <c r="C4751" i="1"/>
  <c r="C4752" i="1"/>
  <c r="C4753" i="1"/>
  <c r="C4754" i="1"/>
  <c r="C4755" i="1"/>
  <c r="C4756" i="1"/>
  <c r="C4757" i="1"/>
  <c r="C4758" i="1"/>
  <c r="C4759" i="1"/>
  <c r="C4760" i="1"/>
  <c r="C4761" i="1"/>
  <c r="C4762" i="1"/>
  <c r="C4763" i="1"/>
  <c r="C4764" i="1"/>
  <c r="C4765" i="1"/>
  <c r="C4766" i="1"/>
  <c r="C4767" i="1"/>
  <c r="C4768" i="1"/>
  <c r="C4769" i="1"/>
  <c r="C4770" i="1"/>
  <c r="C4771" i="1"/>
  <c r="C4772" i="1"/>
  <c r="C4773" i="1"/>
  <c r="C4774" i="1"/>
  <c r="C4775" i="1"/>
  <c r="C4776" i="1"/>
  <c r="C4777" i="1"/>
  <c r="C4778" i="1"/>
  <c r="C4779" i="1"/>
  <c r="C4780" i="1"/>
  <c r="C4781" i="1"/>
  <c r="C4782" i="1"/>
  <c r="C4783" i="1"/>
  <c r="C4784" i="1"/>
  <c r="C4785" i="1"/>
  <c r="C4786" i="1"/>
  <c r="C4787" i="1"/>
  <c r="C4788" i="1"/>
  <c r="C4789" i="1"/>
  <c r="C4790" i="1"/>
  <c r="C4791" i="1"/>
  <c r="C4792" i="1"/>
  <c r="C4793" i="1"/>
  <c r="C4794" i="1"/>
  <c r="C4795" i="1"/>
  <c r="C4796" i="1"/>
  <c r="C4797" i="1"/>
  <c r="C4798" i="1"/>
  <c r="C4799" i="1"/>
  <c r="C4800" i="1"/>
  <c r="C4801" i="1"/>
  <c r="C4802" i="1"/>
  <c r="C4803" i="1"/>
  <c r="C4804" i="1"/>
  <c r="C4805" i="1"/>
  <c r="C4806" i="1"/>
  <c r="C4807" i="1"/>
  <c r="C4808" i="1"/>
  <c r="C4809" i="1"/>
  <c r="C4810" i="1"/>
  <c r="C4811" i="1"/>
  <c r="C4812" i="1"/>
  <c r="C4813" i="1"/>
  <c r="C4814" i="1"/>
  <c r="C4815" i="1"/>
  <c r="C4816" i="1"/>
  <c r="C4817" i="1"/>
  <c r="C4818" i="1"/>
  <c r="C4819" i="1"/>
  <c r="C4820" i="1"/>
  <c r="C4821" i="1"/>
  <c r="C4822" i="1"/>
  <c r="C4823" i="1"/>
  <c r="C4824" i="1"/>
  <c r="C4825" i="1"/>
  <c r="C4826" i="1"/>
  <c r="C4827" i="1"/>
  <c r="C4828" i="1"/>
  <c r="C4829" i="1"/>
  <c r="C4830" i="1"/>
  <c r="C4831" i="1"/>
  <c r="C4832" i="1"/>
  <c r="C4833" i="1"/>
  <c r="C4834" i="1"/>
  <c r="C4835" i="1"/>
  <c r="C4836" i="1"/>
  <c r="C4837" i="1"/>
  <c r="C4838" i="1"/>
  <c r="C4839" i="1"/>
  <c r="C4840" i="1"/>
  <c r="C4841" i="1"/>
  <c r="C4842" i="1"/>
  <c r="C4843" i="1"/>
  <c r="C4844" i="1"/>
  <c r="C4845" i="1"/>
  <c r="C4846" i="1"/>
  <c r="C4847" i="1"/>
  <c r="C4848" i="1"/>
  <c r="C4849" i="1"/>
  <c r="C4850" i="1"/>
  <c r="C4851" i="1"/>
  <c r="C4852" i="1"/>
  <c r="C4853" i="1"/>
  <c r="C4854" i="1"/>
  <c r="C4855" i="1"/>
  <c r="C4856" i="1"/>
  <c r="C4857" i="1"/>
  <c r="C4858" i="1"/>
  <c r="C4859" i="1"/>
  <c r="C4860" i="1"/>
  <c r="C4861" i="1"/>
  <c r="C4862" i="1"/>
  <c r="C4863" i="1"/>
  <c r="C4864" i="1"/>
  <c r="C4865" i="1"/>
  <c r="C4866" i="1"/>
  <c r="C4867" i="1"/>
  <c r="C4868" i="1"/>
  <c r="C4869" i="1"/>
  <c r="C4870" i="1"/>
  <c r="C4871" i="1"/>
  <c r="C4872" i="1"/>
  <c r="C4873" i="1"/>
  <c r="C4874" i="1"/>
  <c r="C4875" i="1"/>
  <c r="C4876" i="1"/>
  <c r="C4877" i="1"/>
  <c r="C4878" i="1"/>
  <c r="C4879" i="1"/>
  <c r="C4880" i="1"/>
  <c r="C4881" i="1"/>
  <c r="C4882" i="1"/>
  <c r="C4883" i="1"/>
  <c r="C4884" i="1"/>
  <c r="C4885" i="1"/>
  <c r="C4886" i="1"/>
  <c r="C4887" i="1"/>
  <c r="C4888" i="1"/>
  <c r="C4889" i="1"/>
  <c r="C4890" i="1"/>
  <c r="C4891" i="1"/>
  <c r="C4892" i="1"/>
  <c r="C4893" i="1"/>
  <c r="C4894" i="1"/>
  <c r="C4895" i="1"/>
  <c r="C4896" i="1"/>
  <c r="C4897" i="1"/>
  <c r="C4898" i="1"/>
  <c r="C4899" i="1"/>
  <c r="C4900" i="1"/>
  <c r="C4901" i="1"/>
  <c r="C4902" i="1"/>
  <c r="C4903" i="1"/>
  <c r="C4904" i="1"/>
  <c r="C4905" i="1"/>
  <c r="C4906" i="1"/>
  <c r="C4907" i="1"/>
  <c r="C4908" i="1"/>
  <c r="C4909" i="1"/>
  <c r="C4910" i="1"/>
  <c r="C4911" i="1"/>
  <c r="C4912" i="1"/>
  <c r="C4913" i="1"/>
  <c r="C4914" i="1"/>
  <c r="C4915" i="1"/>
  <c r="C4916" i="1"/>
  <c r="C4917" i="1"/>
  <c r="C4918" i="1"/>
  <c r="C4919" i="1"/>
  <c r="C4920" i="1"/>
  <c r="C4921" i="1"/>
  <c r="C4922" i="1"/>
  <c r="C4923" i="1"/>
  <c r="C4924" i="1"/>
  <c r="C4925" i="1"/>
  <c r="C4926" i="1"/>
  <c r="C4927" i="1"/>
  <c r="C4928" i="1"/>
  <c r="C4929" i="1"/>
  <c r="C4930" i="1"/>
  <c r="C4931" i="1"/>
  <c r="C4932" i="1"/>
  <c r="C4933" i="1"/>
  <c r="C4934" i="1"/>
  <c r="C4935" i="1"/>
  <c r="C4936" i="1"/>
  <c r="C4937" i="1"/>
  <c r="C4938" i="1"/>
  <c r="C4939" i="1"/>
  <c r="C4940" i="1"/>
  <c r="C4941" i="1"/>
  <c r="C4942" i="1"/>
  <c r="C4943" i="1"/>
  <c r="C4944" i="1"/>
  <c r="C4945" i="1"/>
  <c r="C4946" i="1"/>
  <c r="C4947" i="1"/>
  <c r="C4948" i="1"/>
  <c r="C4949" i="1"/>
  <c r="C4950" i="1"/>
  <c r="C4951" i="1"/>
  <c r="C4952" i="1"/>
  <c r="C4953" i="1"/>
  <c r="C4954" i="1"/>
  <c r="C4955" i="1"/>
  <c r="C4956" i="1"/>
  <c r="C4957" i="1"/>
  <c r="C4958" i="1"/>
  <c r="C4959" i="1"/>
  <c r="C4960" i="1"/>
  <c r="C4961" i="1"/>
  <c r="C4962" i="1"/>
  <c r="C4963" i="1"/>
  <c r="C4964" i="1"/>
  <c r="C4965" i="1"/>
  <c r="C4966" i="1"/>
  <c r="C4967" i="1"/>
  <c r="C4968" i="1"/>
  <c r="C4969" i="1"/>
  <c r="C4970" i="1"/>
  <c r="C4971" i="1"/>
  <c r="C4972" i="1"/>
  <c r="C4973" i="1"/>
  <c r="C4974" i="1"/>
  <c r="C4975" i="1"/>
  <c r="C4976" i="1"/>
  <c r="C4977" i="1"/>
  <c r="C4978" i="1"/>
  <c r="C4979" i="1"/>
  <c r="C4980" i="1"/>
  <c r="C4981" i="1"/>
  <c r="C4982" i="1"/>
  <c r="C4983" i="1"/>
  <c r="C4984" i="1"/>
  <c r="C4985" i="1"/>
  <c r="C4986" i="1"/>
  <c r="C4987" i="1"/>
  <c r="C4988" i="1"/>
  <c r="C4989" i="1"/>
  <c r="C4990" i="1"/>
  <c r="C4991" i="1"/>
  <c r="C4992" i="1"/>
  <c r="C4993" i="1"/>
  <c r="C4994" i="1"/>
  <c r="C4995" i="1"/>
  <c r="C4996" i="1"/>
  <c r="C4997" i="1"/>
  <c r="C4998" i="1"/>
  <c r="C4999" i="1"/>
  <c r="C5000" i="1"/>
  <c r="C5001" i="1"/>
  <c r="C5002" i="1"/>
  <c r="C5003" i="1"/>
  <c r="C5004" i="1"/>
  <c r="C5005" i="1"/>
  <c r="C5006" i="1"/>
  <c r="C5007" i="1"/>
  <c r="C5008" i="1"/>
  <c r="C5009" i="1"/>
  <c r="C5010" i="1"/>
  <c r="C5011" i="1"/>
  <c r="C5012" i="1"/>
  <c r="C5013" i="1"/>
  <c r="C5014" i="1"/>
  <c r="C5015" i="1"/>
  <c r="C5016" i="1"/>
  <c r="C5017" i="1"/>
  <c r="C5018" i="1"/>
  <c r="C5019" i="1"/>
  <c r="C5020" i="1"/>
  <c r="C5021" i="1"/>
  <c r="C5022" i="1"/>
  <c r="C5023" i="1"/>
  <c r="C5024" i="1"/>
  <c r="C5025" i="1"/>
  <c r="C5026" i="1"/>
  <c r="C5027" i="1"/>
  <c r="C5028" i="1"/>
  <c r="C5029" i="1"/>
  <c r="C5030" i="1"/>
  <c r="C5031" i="1"/>
  <c r="C5032" i="1"/>
  <c r="C5033" i="1"/>
  <c r="C5034" i="1"/>
  <c r="C5035" i="1"/>
  <c r="C5036" i="1"/>
  <c r="C5037" i="1"/>
  <c r="C5038" i="1"/>
  <c r="C5039" i="1"/>
  <c r="C5040" i="1"/>
  <c r="C5041" i="1"/>
  <c r="C5042" i="1"/>
  <c r="C5043" i="1"/>
  <c r="C5044" i="1"/>
  <c r="C5045" i="1"/>
  <c r="C5046" i="1"/>
  <c r="C5047" i="1"/>
  <c r="C5048" i="1"/>
  <c r="C5049" i="1"/>
  <c r="C5050" i="1"/>
  <c r="C5051" i="1"/>
  <c r="C5052" i="1"/>
  <c r="C5053" i="1"/>
  <c r="C5054" i="1"/>
  <c r="C5055" i="1"/>
  <c r="C5056" i="1"/>
  <c r="C5057" i="1"/>
  <c r="C5058" i="1"/>
  <c r="C5059" i="1"/>
  <c r="C5060" i="1"/>
  <c r="C5061" i="1"/>
  <c r="C5062" i="1"/>
  <c r="C5063" i="1"/>
  <c r="C5064" i="1"/>
  <c r="C5065" i="1"/>
  <c r="C5066" i="1"/>
  <c r="C5067" i="1"/>
  <c r="C5068" i="1"/>
  <c r="C5069" i="1"/>
  <c r="C5070" i="1"/>
  <c r="C5071" i="1"/>
  <c r="C5072" i="1"/>
  <c r="C5073" i="1"/>
  <c r="C5074" i="1"/>
  <c r="C5075" i="1"/>
  <c r="C5076" i="1"/>
  <c r="C5077" i="1"/>
  <c r="C5078" i="1"/>
  <c r="C5079" i="1"/>
  <c r="C5080" i="1"/>
  <c r="C5081" i="1"/>
  <c r="C5082" i="1"/>
  <c r="C5083" i="1"/>
  <c r="C5084" i="1"/>
  <c r="C5085" i="1"/>
  <c r="C5086" i="1"/>
  <c r="C5087" i="1"/>
  <c r="C5088" i="1"/>
  <c r="C5089" i="1"/>
  <c r="C5090" i="1"/>
  <c r="C5091" i="1"/>
  <c r="C5092" i="1"/>
  <c r="C5093" i="1"/>
  <c r="C5094" i="1"/>
  <c r="C5095" i="1"/>
  <c r="C5096" i="1"/>
  <c r="C5097" i="1"/>
  <c r="C5098" i="1"/>
  <c r="C5099" i="1"/>
  <c r="C5100" i="1"/>
  <c r="C5101" i="1"/>
  <c r="C5102" i="1"/>
  <c r="C5103" i="1"/>
  <c r="C5104" i="1"/>
  <c r="C5105" i="1"/>
  <c r="C5106" i="1"/>
  <c r="C5107" i="1"/>
  <c r="C5108" i="1"/>
  <c r="C5109" i="1"/>
  <c r="C5110" i="1"/>
  <c r="C5111" i="1"/>
  <c r="C5112" i="1"/>
  <c r="C5113" i="1"/>
  <c r="C5114" i="1"/>
  <c r="C5115" i="1"/>
  <c r="C5116" i="1"/>
  <c r="C5117" i="1"/>
  <c r="C5118" i="1"/>
  <c r="C5119" i="1"/>
  <c r="C5120" i="1"/>
  <c r="C5121" i="1"/>
  <c r="C5122" i="1"/>
  <c r="C5123" i="1"/>
  <c r="C5124" i="1"/>
  <c r="C5125" i="1"/>
  <c r="C5126" i="1"/>
  <c r="C5127" i="1"/>
  <c r="C5128" i="1"/>
  <c r="C5129" i="1"/>
  <c r="C5130" i="1"/>
  <c r="C5131" i="1"/>
  <c r="C5132" i="1"/>
  <c r="C5133" i="1"/>
  <c r="C5134" i="1"/>
  <c r="C5135" i="1"/>
  <c r="C5136" i="1"/>
  <c r="C5137" i="1"/>
  <c r="C5138" i="1"/>
  <c r="C5139" i="1"/>
  <c r="C5140" i="1"/>
  <c r="C5141" i="1"/>
  <c r="C5142" i="1"/>
  <c r="C5143" i="1"/>
  <c r="C5144" i="1"/>
  <c r="C5145" i="1"/>
  <c r="C5146" i="1"/>
  <c r="C5147" i="1"/>
  <c r="C5148" i="1"/>
  <c r="C5149" i="1"/>
  <c r="C5150" i="1"/>
  <c r="C5151" i="1"/>
  <c r="C5152" i="1"/>
  <c r="C5153" i="1"/>
  <c r="C5154" i="1"/>
  <c r="C5155" i="1"/>
  <c r="C5156" i="1"/>
  <c r="C5157" i="1"/>
  <c r="C5158" i="1"/>
  <c r="C5159" i="1"/>
  <c r="C5160" i="1"/>
  <c r="C5161" i="1"/>
  <c r="C5162" i="1"/>
  <c r="C5163" i="1"/>
  <c r="C5164" i="1"/>
  <c r="C5165" i="1"/>
  <c r="C5166" i="1"/>
  <c r="C5167" i="1"/>
  <c r="C5168" i="1"/>
  <c r="C5169" i="1"/>
  <c r="C5170" i="1"/>
  <c r="C5171" i="1"/>
  <c r="C5172" i="1"/>
  <c r="C5173" i="1"/>
  <c r="C5174" i="1"/>
  <c r="C5175" i="1"/>
  <c r="C5176" i="1"/>
  <c r="C5177" i="1"/>
  <c r="C5178" i="1"/>
  <c r="C5179" i="1"/>
  <c r="C5180" i="1"/>
  <c r="C5181" i="1"/>
  <c r="C5182" i="1"/>
  <c r="C5183" i="1"/>
  <c r="C5184" i="1"/>
  <c r="C5185" i="1"/>
  <c r="C5186" i="1"/>
  <c r="C5187" i="1"/>
  <c r="C5188" i="1"/>
  <c r="C5189" i="1"/>
  <c r="C5190" i="1"/>
  <c r="C5191" i="1"/>
  <c r="C5192" i="1"/>
  <c r="C5193" i="1"/>
  <c r="C5194" i="1"/>
  <c r="C5195" i="1"/>
  <c r="C5196" i="1"/>
  <c r="C5197" i="1"/>
  <c r="C5198" i="1"/>
  <c r="C5199" i="1"/>
  <c r="C5200" i="1"/>
  <c r="C5201" i="1"/>
  <c r="C5202" i="1"/>
  <c r="C5203" i="1"/>
  <c r="C5204" i="1"/>
  <c r="C5205" i="1"/>
  <c r="C5206" i="1"/>
  <c r="C5207" i="1"/>
  <c r="C5208" i="1"/>
  <c r="C5209" i="1"/>
  <c r="C5210" i="1"/>
  <c r="C5211" i="1"/>
  <c r="C5212" i="1"/>
  <c r="C5213" i="1"/>
  <c r="C5214" i="1"/>
  <c r="C5215" i="1"/>
  <c r="C5216" i="1"/>
  <c r="C5217" i="1"/>
  <c r="C5218" i="1"/>
  <c r="C5219" i="1"/>
  <c r="C5220" i="1"/>
  <c r="C5221" i="1"/>
  <c r="C5222" i="1"/>
  <c r="C5223" i="1"/>
  <c r="C5224" i="1"/>
  <c r="C5225" i="1"/>
  <c r="C5226" i="1"/>
  <c r="C5227" i="1"/>
  <c r="C5228" i="1"/>
  <c r="C5229" i="1"/>
  <c r="C5230" i="1"/>
  <c r="C5231" i="1"/>
  <c r="C5232" i="1"/>
  <c r="C5233" i="1"/>
  <c r="C5234" i="1"/>
  <c r="C5235" i="1"/>
  <c r="C5236" i="1"/>
  <c r="C5237" i="1"/>
  <c r="C5238" i="1"/>
  <c r="C5239" i="1"/>
  <c r="C5240" i="1"/>
  <c r="C5241" i="1"/>
  <c r="C5242" i="1"/>
  <c r="C5243" i="1"/>
  <c r="C5244" i="1"/>
  <c r="C5245" i="1"/>
  <c r="C5246" i="1"/>
  <c r="C5247" i="1"/>
  <c r="C5248" i="1"/>
  <c r="C5249" i="1"/>
  <c r="C5250" i="1"/>
  <c r="C5251" i="1"/>
  <c r="C5252" i="1"/>
  <c r="C5253" i="1"/>
  <c r="C5254" i="1"/>
  <c r="C5255" i="1"/>
  <c r="C5256" i="1"/>
  <c r="C5257" i="1"/>
  <c r="C5258" i="1"/>
  <c r="C5259" i="1"/>
  <c r="C5260" i="1"/>
  <c r="C5261" i="1"/>
  <c r="C5262" i="1"/>
  <c r="C5263" i="1"/>
  <c r="C5264" i="1"/>
  <c r="C5265" i="1"/>
  <c r="C5266" i="1"/>
  <c r="C5267" i="1"/>
  <c r="C5268" i="1"/>
  <c r="C5269" i="1"/>
  <c r="C5270" i="1"/>
  <c r="C5271" i="1"/>
  <c r="C5272" i="1"/>
  <c r="C5273" i="1"/>
  <c r="C5274" i="1"/>
  <c r="C5275" i="1"/>
  <c r="C5276" i="1"/>
  <c r="C5277" i="1"/>
  <c r="C5278" i="1"/>
  <c r="C5279" i="1"/>
  <c r="C5280" i="1"/>
  <c r="C5281" i="1"/>
  <c r="C5282" i="1"/>
  <c r="C5283" i="1"/>
  <c r="C5284" i="1"/>
  <c r="C5285" i="1"/>
  <c r="C5286" i="1"/>
  <c r="C5287" i="1"/>
  <c r="C5288" i="1"/>
  <c r="C5289" i="1"/>
  <c r="C5290" i="1"/>
  <c r="C5291" i="1"/>
  <c r="C5292" i="1"/>
  <c r="C529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C5324" i="1"/>
  <c r="C5325" i="1"/>
  <c r="C5326" i="1"/>
  <c r="C5327" i="1"/>
  <c r="C5328" i="1"/>
  <c r="C5329" i="1"/>
  <c r="C5330" i="1"/>
  <c r="C5331" i="1"/>
  <c r="C5332" i="1"/>
  <c r="C5333" i="1"/>
  <c r="C5334" i="1"/>
  <c r="C5335" i="1"/>
  <c r="C5336" i="1"/>
  <c r="C5337" i="1"/>
  <c r="C5338" i="1"/>
  <c r="C5339" i="1"/>
  <c r="C5340" i="1"/>
  <c r="C5341" i="1"/>
  <c r="C5342" i="1"/>
  <c r="C5343" i="1"/>
  <c r="C5344" i="1"/>
  <c r="C5345" i="1"/>
  <c r="C5346" i="1"/>
  <c r="C5347" i="1"/>
  <c r="C5348" i="1"/>
  <c r="C5349" i="1"/>
  <c r="C5350" i="1"/>
  <c r="C5351" i="1"/>
  <c r="C5352" i="1"/>
  <c r="C5353" i="1"/>
  <c r="C5354" i="1"/>
  <c r="C5355" i="1"/>
  <c r="C5356" i="1"/>
  <c r="C5357" i="1"/>
  <c r="C5358" i="1"/>
  <c r="C5359" i="1"/>
  <c r="C5360" i="1"/>
  <c r="C5361" i="1"/>
  <c r="C5362" i="1"/>
  <c r="C5363" i="1"/>
  <c r="C5364" i="1"/>
  <c r="C5365" i="1"/>
  <c r="C5366" i="1"/>
  <c r="C5367" i="1"/>
  <c r="C5368" i="1"/>
  <c r="C5369" i="1"/>
  <c r="C5370" i="1"/>
  <c r="C5371" i="1"/>
  <c r="C5372" i="1"/>
  <c r="C5373" i="1"/>
  <c r="C5374" i="1"/>
  <c r="C5375" i="1"/>
  <c r="C5376" i="1"/>
  <c r="C5377" i="1"/>
  <c r="C5378" i="1"/>
  <c r="C5379" i="1"/>
  <c r="C5380" i="1"/>
  <c r="C5381" i="1"/>
  <c r="C5382" i="1"/>
  <c r="C5383" i="1"/>
  <c r="C5384" i="1"/>
  <c r="C5385" i="1"/>
  <c r="C5386" i="1"/>
  <c r="C5387" i="1"/>
  <c r="C5388" i="1"/>
  <c r="C5389" i="1"/>
  <c r="C5390" i="1"/>
  <c r="C5391" i="1"/>
  <c r="C5392" i="1"/>
  <c r="C5393" i="1"/>
  <c r="C5394" i="1"/>
  <c r="C5395" i="1"/>
  <c r="C5396" i="1"/>
  <c r="C5397" i="1"/>
  <c r="C5398" i="1"/>
  <c r="C5399" i="1"/>
  <c r="C5400" i="1"/>
  <c r="C5401" i="1"/>
  <c r="C5402" i="1"/>
  <c r="C5403" i="1"/>
  <c r="C5404" i="1"/>
  <c r="C5405" i="1"/>
  <c r="C5406" i="1"/>
  <c r="C5407" i="1"/>
  <c r="C5408" i="1"/>
  <c r="C5409" i="1"/>
  <c r="C5410" i="1"/>
  <c r="C5411" i="1"/>
  <c r="C5412" i="1"/>
  <c r="C5413" i="1"/>
  <c r="C5414" i="1"/>
  <c r="C5415" i="1"/>
  <c r="C5416" i="1"/>
  <c r="C5417" i="1"/>
  <c r="C5418" i="1"/>
  <c r="C5419" i="1"/>
  <c r="C5420" i="1"/>
  <c r="C5421" i="1"/>
  <c r="C5422" i="1"/>
  <c r="C5423" i="1"/>
  <c r="C5424" i="1"/>
  <c r="C5425" i="1"/>
  <c r="C5426" i="1"/>
  <c r="C5427" i="1"/>
  <c r="C5428" i="1"/>
  <c r="C5429" i="1"/>
  <c r="C5430" i="1"/>
  <c r="C5431" i="1"/>
  <c r="C5432" i="1"/>
  <c r="C5433" i="1"/>
  <c r="C5434" i="1"/>
  <c r="C5435" i="1"/>
  <c r="C5436" i="1"/>
  <c r="C5437" i="1"/>
  <c r="C5438" i="1"/>
  <c r="C5439" i="1"/>
  <c r="C5440" i="1"/>
  <c r="C5441" i="1"/>
  <c r="C5442" i="1"/>
  <c r="C5443" i="1"/>
  <c r="C5444" i="1"/>
  <c r="C5445" i="1"/>
  <c r="C5446" i="1"/>
  <c r="C5447" i="1"/>
  <c r="C5448" i="1"/>
  <c r="C5449" i="1"/>
  <c r="C5450" i="1"/>
  <c r="C5451" i="1"/>
  <c r="C5452" i="1"/>
  <c r="C5453" i="1"/>
  <c r="C5454" i="1"/>
  <c r="C5455" i="1"/>
  <c r="C5456" i="1"/>
  <c r="C5457" i="1"/>
  <c r="C5458" i="1"/>
  <c r="C5459" i="1"/>
  <c r="C5460" i="1"/>
  <c r="C5461" i="1"/>
  <c r="C5462" i="1"/>
  <c r="C5463" i="1"/>
  <c r="C5464" i="1"/>
  <c r="C5465" i="1"/>
  <c r="C5466" i="1"/>
  <c r="C5467" i="1"/>
  <c r="C5468" i="1"/>
  <c r="C5469" i="1"/>
  <c r="C5470" i="1"/>
  <c r="C5471" i="1"/>
  <c r="C5472" i="1"/>
  <c r="C5473" i="1"/>
  <c r="C5474" i="1"/>
  <c r="C5475" i="1"/>
  <c r="C5476" i="1"/>
  <c r="C5477" i="1"/>
  <c r="C5478" i="1"/>
  <c r="C5479" i="1"/>
  <c r="C5480" i="1"/>
  <c r="C5481" i="1"/>
  <c r="C5482" i="1"/>
  <c r="C5483" i="1"/>
  <c r="C5484" i="1"/>
  <c r="C5485" i="1"/>
  <c r="C5486" i="1"/>
  <c r="C5487" i="1"/>
  <c r="C5488" i="1"/>
  <c r="C5489" i="1"/>
  <c r="C5490" i="1"/>
  <c r="C5491" i="1"/>
  <c r="C5492" i="1"/>
  <c r="C5493" i="1"/>
  <c r="C5494" i="1"/>
  <c r="C5495" i="1"/>
  <c r="C5496" i="1"/>
  <c r="C5497" i="1"/>
  <c r="C5498" i="1"/>
  <c r="C5499" i="1"/>
  <c r="C5500" i="1"/>
  <c r="C5501" i="1"/>
  <c r="C5502" i="1"/>
  <c r="C5503" i="1"/>
  <c r="C5504" i="1"/>
  <c r="C5505" i="1"/>
  <c r="C5506" i="1"/>
  <c r="C5507" i="1"/>
  <c r="C5508" i="1"/>
  <c r="C5509" i="1"/>
  <c r="C5510" i="1"/>
  <c r="C5511" i="1"/>
  <c r="C5512" i="1"/>
  <c r="C5513" i="1"/>
  <c r="C5514" i="1"/>
  <c r="C5515" i="1"/>
  <c r="C5516" i="1"/>
  <c r="C5517" i="1"/>
  <c r="C5518" i="1"/>
  <c r="C5519" i="1"/>
  <c r="C5520" i="1"/>
  <c r="C5521" i="1"/>
  <c r="C5522" i="1"/>
  <c r="C5523" i="1"/>
  <c r="C5524" i="1"/>
  <c r="C5525" i="1"/>
  <c r="C5526" i="1"/>
  <c r="C5527" i="1"/>
  <c r="C5528" i="1"/>
  <c r="C5529" i="1"/>
  <c r="C5530" i="1"/>
  <c r="C5531" i="1"/>
  <c r="C5532" i="1"/>
  <c r="C5533" i="1"/>
  <c r="C5534" i="1"/>
  <c r="C5535" i="1"/>
  <c r="C5536" i="1"/>
  <c r="C5537" i="1"/>
  <c r="C5538" i="1"/>
  <c r="C5539" i="1"/>
  <c r="C5540" i="1"/>
  <c r="C5541" i="1"/>
  <c r="C5542" i="1"/>
  <c r="C5543" i="1"/>
  <c r="C5544" i="1"/>
  <c r="C5545" i="1"/>
  <c r="C5546" i="1"/>
  <c r="C5547" i="1"/>
  <c r="C5548" i="1"/>
  <c r="C5549" i="1"/>
  <c r="C5550" i="1"/>
  <c r="C5551" i="1"/>
  <c r="C5552" i="1"/>
  <c r="C5553" i="1"/>
  <c r="C5554" i="1"/>
  <c r="C5555" i="1"/>
  <c r="C5556" i="1"/>
  <c r="C5557" i="1"/>
  <c r="C5558" i="1"/>
  <c r="C5559" i="1"/>
  <c r="C5560" i="1"/>
  <c r="C5561" i="1"/>
  <c r="C5562" i="1"/>
  <c r="C5563" i="1"/>
  <c r="C5564" i="1"/>
  <c r="C5565" i="1"/>
  <c r="C5566" i="1"/>
  <c r="C5567" i="1"/>
  <c r="C5568" i="1"/>
  <c r="C5569" i="1"/>
  <c r="C5570" i="1"/>
  <c r="C5571" i="1"/>
  <c r="C5572" i="1"/>
  <c r="C5573" i="1"/>
  <c r="C5574" i="1"/>
  <c r="C5575" i="1"/>
  <c r="C5576" i="1"/>
  <c r="C5577" i="1"/>
  <c r="C5578" i="1"/>
  <c r="C5579" i="1"/>
  <c r="C5580" i="1"/>
  <c r="C5581" i="1"/>
  <c r="C5582" i="1"/>
  <c r="C5583" i="1"/>
  <c r="C5584" i="1"/>
  <c r="C5585" i="1"/>
  <c r="C5586" i="1"/>
  <c r="C5587" i="1"/>
  <c r="C5588" i="1"/>
  <c r="C5589" i="1"/>
  <c r="C5590" i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607" i="1"/>
  <c r="C5608" i="1"/>
  <c r="C5609" i="1"/>
  <c r="C5610" i="1"/>
  <c r="C5611" i="1"/>
  <c r="C5612" i="1"/>
  <c r="C5613" i="1"/>
  <c r="C5614" i="1"/>
  <c r="C5615" i="1"/>
  <c r="C5616" i="1"/>
  <c r="C5617" i="1"/>
  <c r="C5618" i="1"/>
  <c r="C5619" i="1"/>
  <c r="C5620" i="1"/>
  <c r="C5621" i="1"/>
  <c r="C5622" i="1"/>
  <c r="C5623" i="1"/>
  <c r="C5624" i="1"/>
  <c r="C5625" i="1"/>
  <c r="C5626" i="1"/>
  <c r="C5627" i="1"/>
  <c r="C5628" i="1"/>
  <c r="C5629" i="1"/>
  <c r="C5630" i="1"/>
  <c r="C5631" i="1"/>
  <c r="C5632" i="1"/>
  <c r="C5633" i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54" i="1"/>
  <c r="C5655" i="1"/>
  <c r="C5656" i="1"/>
  <c r="C5657" i="1"/>
  <c r="C5658" i="1"/>
  <c r="C5659" i="1"/>
  <c r="C5660" i="1"/>
  <c r="C5661" i="1"/>
  <c r="C5662" i="1"/>
  <c r="C5663" i="1"/>
  <c r="C5664" i="1"/>
  <c r="C5665" i="1"/>
  <c r="C5666" i="1"/>
  <c r="C5667" i="1"/>
  <c r="C5668" i="1"/>
  <c r="C5669" i="1"/>
  <c r="C5670" i="1"/>
  <c r="C5671" i="1"/>
  <c r="C5672" i="1"/>
  <c r="C5673" i="1"/>
  <c r="C5674" i="1"/>
  <c r="C5675" i="1"/>
  <c r="C5676" i="1"/>
  <c r="C5677" i="1"/>
  <c r="C5678" i="1"/>
  <c r="C5679" i="1"/>
  <c r="C5680" i="1"/>
  <c r="C5681" i="1"/>
  <c r="C5682" i="1"/>
  <c r="C5683" i="1"/>
  <c r="C5684" i="1"/>
  <c r="C5685" i="1"/>
  <c r="C5686" i="1"/>
  <c r="C5687" i="1"/>
  <c r="C5688" i="1"/>
  <c r="C5689" i="1"/>
  <c r="C5690" i="1"/>
  <c r="C5691" i="1"/>
  <c r="C5692" i="1"/>
  <c r="C5693" i="1"/>
  <c r="C5694" i="1"/>
  <c r="C5695" i="1"/>
  <c r="C5696" i="1"/>
  <c r="C5697" i="1"/>
  <c r="C5698" i="1"/>
  <c r="C5699" i="1"/>
  <c r="C5700" i="1"/>
  <c r="C5701" i="1"/>
  <c r="C570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20" i="1"/>
  <c r="C5721" i="1"/>
  <c r="C5722" i="1"/>
  <c r="C5723" i="1"/>
  <c r="C5724" i="1"/>
  <c r="C5725" i="1"/>
  <c r="C5726" i="1"/>
  <c r="C5727" i="1"/>
  <c r="C5728" i="1"/>
  <c r="C5729" i="1"/>
  <c r="C5730" i="1"/>
  <c r="C5731" i="1"/>
  <c r="C5732" i="1"/>
  <c r="C5733" i="1"/>
  <c r="C5734" i="1"/>
  <c r="C5735" i="1"/>
  <c r="C5736" i="1"/>
  <c r="C5737" i="1"/>
  <c r="C5738" i="1"/>
  <c r="C5739" i="1"/>
  <c r="C5740" i="1"/>
  <c r="C5741" i="1"/>
  <c r="C5742" i="1"/>
  <c r="C5743" i="1"/>
  <c r="C5744" i="1"/>
  <c r="C5745" i="1"/>
  <c r="C5746" i="1"/>
  <c r="C5747" i="1"/>
  <c r="C5748" i="1"/>
  <c r="C5749" i="1"/>
  <c r="C5750" i="1"/>
  <c r="C5751" i="1"/>
  <c r="C5752" i="1"/>
  <c r="C5753" i="1"/>
  <c r="C5754" i="1"/>
  <c r="C5755" i="1"/>
  <c r="C5756" i="1"/>
  <c r="C5757" i="1"/>
  <c r="C5758" i="1"/>
  <c r="C5759" i="1"/>
  <c r="C5760" i="1"/>
  <c r="C5761" i="1"/>
  <c r="C5762" i="1"/>
  <c r="C5763" i="1"/>
  <c r="C5764" i="1"/>
  <c r="C5765" i="1"/>
  <c r="C5766" i="1"/>
  <c r="C5767" i="1"/>
  <c r="C5768" i="1"/>
  <c r="C5769" i="1"/>
  <c r="C5770" i="1"/>
  <c r="C5771" i="1"/>
  <c r="C5772" i="1"/>
  <c r="C5773" i="1"/>
  <c r="C5774" i="1"/>
  <c r="C5775" i="1"/>
  <c r="C5776" i="1"/>
  <c r="C5777" i="1"/>
  <c r="C5778" i="1"/>
  <c r="C5779" i="1"/>
  <c r="C5780" i="1"/>
  <c r="C5781" i="1"/>
  <c r="C5782" i="1"/>
  <c r="C5783" i="1"/>
  <c r="C5784" i="1"/>
  <c r="C5785" i="1"/>
  <c r="C5786" i="1"/>
  <c r="C5787" i="1"/>
  <c r="C5788" i="1"/>
  <c r="C5789" i="1"/>
  <c r="C5790" i="1"/>
  <c r="C5791" i="1"/>
  <c r="C5792" i="1"/>
  <c r="C5793" i="1"/>
  <c r="C5794" i="1"/>
  <c r="C5795" i="1"/>
  <c r="C5796" i="1"/>
  <c r="C5797" i="1"/>
  <c r="C5798" i="1"/>
  <c r="C5799" i="1"/>
  <c r="C5800" i="1"/>
  <c r="C5801" i="1"/>
  <c r="C5802" i="1"/>
  <c r="C5803" i="1"/>
  <c r="C5804" i="1"/>
  <c r="C5805" i="1"/>
  <c r="C5806" i="1"/>
  <c r="C5807" i="1"/>
  <c r="C5808" i="1"/>
  <c r="C5809" i="1"/>
  <c r="C5810" i="1"/>
  <c r="C5811" i="1"/>
  <c r="C5812" i="1"/>
  <c r="C5813" i="1"/>
  <c r="C5814" i="1"/>
  <c r="C5815" i="1"/>
  <c r="C5816" i="1"/>
  <c r="C5817" i="1"/>
  <c r="C5818" i="1"/>
  <c r="C5819" i="1"/>
  <c r="C5820" i="1"/>
  <c r="C5821" i="1"/>
  <c r="C5822" i="1"/>
  <c r="C5823" i="1"/>
  <c r="C5824" i="1"/>
  <c r="C5825" i="1"/>
  <c r="C5826" i="1"/>
  <c r="C5827" i="1"/>
  <c r="C5828" i="1"/>
  <c r="C5829" i="1"/>
  <c r="C5830" i="1"/>
  <c r="C5831" i="1"/>
  <c r="C5832" i="1"/>
  <c r="C5833" i="1"/>
  <c r="C5834" i="1"/>
  <c r="C5835" i="1"/>
  <c r="C5836" i="1"/>
  <c r="C5837" i="1"/>
  <c r="C5838" i="1"/>
  <c r="C5839" i="1"/>
  <c r="C5840" i="1"/>
  <c r="C5841" i="1"/>
  <c r="C5842" i="1"/>
  <c r="C5843" i="1"/>
  <c r="C5844" i="1"/>
  <c r="C5845" i="1"/>
  <c r="C5846" i="1"/>
  <c r="C5847" i="1"/>
  <c r="C5848" i="1"/>
  <c r="C5849" i="1"/>
  <c r="C5850" i="1"/>
  <c r="C5851" i="1"/>
  <c r="C5852" i="1"/>
  <c r="C5853" i="1"/>
  <c r="C5854" i="1"/>
  <c r="C5855" i="1"/>
  <c r="C5856" i="1"/>
  <c r="C5857" i="1"/>
  <c r="C5858" i="1"/>
  <c r="C5859" i="1"/>
  <c r="C5860" i="1"/>
  <c r="C5861" i="1"/>
  <c r="C5862" i="1"/>
  <c r="C5863" i="1"/>
  <c r="C5864" i="1"/>
  <c r="C5865" i="1"/>
  <c r="C5866" i="1"/>
  <c r="C5867" i="1"/>
  <c r="C5868" i="1"/>
  <c r="C5869" i="1"/>
  <c r="C5870" i="1"/>
  <c r="C5871" i="1"/>
  <c r="C5872" i="1"/>
  <c r="C5873" i="1"/>
  <c r="C5874" i="1"/>
  <c r="C5875" i="1"/>
  <c r="C5876" i="1"/>
  <c r="C5877" i="1"/>
  <c r="C5878" i="1"/>
  <c r="C5879" i="1"/>
  <c r="C5880" i="1"/>
  <c r="C5881" i="1"/>
  <c r="C5882" i="1"/>
  <c r="C5883" i="1"/>
  <c r="C5884" i="1"/>
  <c r="C5885" i="1"/>
  <c r="C5886" i="1"/>
  <c r="C5887" i="1"/>
  <c r="C5888" i="1"/>
  <c r="C5889" i="1"/>
  <c r="C5890" i="1"/>
  <c r="C5891" i="1"/>
  <c r="C5892" i="1"/>
  <c r="C5893" i="1"/>
  <c r="C5894" i="1"/>
  <c r="C5895" i="1"/>
  <c r="C5896" i="1"/>
  <c r="C5897" i="1"/>
  <c r="C5898" i="1"/>
  <c r="C5899" i="1"/>
  <c r="C5900" i="1"/>
  <c r="C5901" i="1"/>
  <c r="C5902" i="1"/>
  <c r="C5903" i="1"/>
  <c r="C5904" i="1"/>
  <c r="C5905" i="1"/>
  <c r="C5906" i="1"/>
  <c r="C5907" i="1"/>
  <c r="C5908" i="1"/>
  <c r="C5909" i="1"/>
  <c r="C5910" i="1"/>
  <c r="C5911" i="1"/>
  <c r="C5912" i="1"/>
  <c r="C5913" i="1"/>
  <c r="C5914" i="1"/>
  <c r="C5915" i="1"/>
  <c r="C5916" i="1"/>
  <c r="C5917" i="1"/>
  <c r="C5918" i="1"/>
  <c r="C5919" i="1"/>
  <c r="C5920" i="1"/>
  <c r="C5921" i="1"/>
  <c r="C5922" i="1"/>
  <c r="C5923" i="1"/>
  <c r="C5924" i="1"/>
  <c r="C5925" i="1"/>
  <c r="C5926" i="1"/>
  <c r="C5927" i="1"/>
  <c r="C5928" i="1"/>
  <c r="C5929" i="1"/>
  <c r="C5930" i="1"/>
  <c r="C5931" i="1"/>
  <c r="C5932" i="1"/>
  <c r="C5933" i="1"/>
  <c r="C5934" i="1"/>
  <c r="C5935" i="1"/>
  <c r="C5936" i="1"/>
  <c r="C5937" i="1"/>
  <c r="C5938" i="1"/>
  <c r="C5939" i="1"/>
  <c r="C5940" i="1"/>
  <c r="C5941" i="1"/>
  <c r="C5942" i="1"/>
  <c r="C5943" i="1"/>
  <c r="C5944" i="1"/>
  <c r="C5945" i="1"/>
  <c r="C5946" i="1"/>
  <c r="C5947" i="1"/>
  <c r="C5948" i="1"/>
  <c r="C5949" i="1"/>
  <c r="C5950" i="1"/>
  <c r="C5951" i="1"/>
  <c r="C5952" i="1"/>
  <c r="C5953" i="1"/>
  <c r="C5954" i="1"/>
  <c r="C5955" i="1"/>
  <c r="C5956" i="1"/>
  <c r="C5957" i="1"/>
  <c r="C5958" i="1"/>
  <c r="C5959" i="1"/>
  <c r="C5960" i="1"/>
  <c r="C5961" i="1"/>
  <c r="C5962" i="1"/>
  <c r="C5963" i="1"/>
  <c r="C5964" i="1"/>
  <c r="C5965" i="1"/>
  <c r="C5966" i="1"/>
  <c r="C5967" i="1"/>
  <c r="C5968" i="1"/>
  <c r="C5969" i="1"/>
  <c r="C5970" i="1"/>
  <c r="C5971" i="1"/>
  <c r="C5972" i="1"/>
  <c r="C5973" i="1"/>
  <c r="C5974" i="1"/>
  <c r="C5975" i="1"/>
  <c r="C5976" i="1"/>
  <c r="C5977" i="1"/>
  <c r="C5978" i="1"/>
  <c r="C5979" i="1"/>
  <c r="C5980" i="1"/>
  <c r="C5981" i="1"/>
  <c r="C5982" i="1"/>
  <c r="C5983" i="1"/>
  <c r="C5984" i="1"/>
  <c r="C5985" i="1"/>
  <c r="C5986" i="1"/>
  <c r="C5987" i="1"/>
  <c r="C5988" i="1"/>
  <c r="C5989" i="1"/>
  <c r="C5990" i="1"/>
  <c r="C5991" i="1"/>
  <c r="C5992" i="1"/>
  <c r="C5993" i="1"/>
  <c r="C5994" i="1"/>
  <c r="C5995" i="1"/>
  <c r="C5996" i="1"/>
  <c r="C5997" i="1"/>
  <c r="C5998" i="1"/>
  <c r="C5999" i="1"/>
  <c r="C6000" i="1"/>
  <c r="C6001" i="1"/>
  <c r="C6002" i="1"/>
  <c r="C6003" i="1"/>
  <c r="C6004" i="1"/>
  <c r="C6005" i="1"/>
  <c r="C6006" i="1"/>
  <c r="C6007" i="1"/>
  <c r="C6008" i="1"/>
  <c r="C6009" i="1"/>
  <c r="C6010" i="1"/>
  <c r="C6011" i="1"/>
  <c r="C6012" i="1"/>
  <c r="C6013" i="1"/>
  <c r="C6014" i="1"/>
  <c r="C6015" i="1"/>
  <c r="C6016" i="1"/>
  <c r="C6017" i="1"/>
  <c r="C6018" i="1"/>
  <c r="C6019" i="1"/>
  <c r="C6020" i="1"/>
  <c r="C6021" i="1"/>
  <c r="C6022" i="1"/>
  <c r="C6023" i="1"/>
  <c r="C6024" i="1"/>
  <c r="C6025" i="1"/>
  <c r="C6026" i="1"/>
  <c r="C6027" i="1"/>
  <c r="C6028" i="1"/>
  <c r="C6029" i="1"/>
  <c r="C6030" i="1"/>
  <c r="C6031" i="1"/>
  <c r="C6032" i="1"/>
  <c r="C6033" i="1"/>
  <c r="C6034" i="1"/>
  <c r="C6035" i="1"/>
  <c r="C6036" i="1"/>
  <c r="C6037" i="1"/>
  <c r="C6038" i="1"/>
  <c r="C6039" i="1"/>
  <c r="C6040" i="1"/>
  <c r="C6041" i="1"/>
  <c r="C6042" i="1"/>
  <c r="C6043" i="1"/>
  <c r="C6044" i="1"/>
  <c r="C6045" i="1"/>
  <c r="C6046" i="1"/>
  <c r="C6047" i="1"/>
  <c r="C6048" i="1"/>
  <c r="C6049" i="1"/>
  <c r="C6050" i="1"/>
  <c r="C6051" i="1"/>
  <c r="C6052" i="1"/>
  <c r="C6053" i="1"/>
  <c r="C6054" i="1"/>
  <c r="C6055" i="1"/>
  <c r="C6056" i="1"/>
  <c r="C6057" i="1"/>
  <c r="C6058" i="1"/>
  <c r="C6059" i="1"/>
  <c r="C6060" i="1"/>
  <c r="C6061" i="1"/>
  <c r="C6062" i="1"/>
  <c r="C6063" i="1"/>
  <c r="C6064" i="1"/>
  <c r="C6065" i="1"/>
  <c r="C6066" i="1"/>
  <c r="C6067" i="1"/>
  <c r="C6068" i="1"/>
  <c r="C6069" i="1"/>
  <c r="C6070" i="1"/>
  <c r="C6071" i="1"/>
  <c r="C6072" i="1"/>
  <c r="C6073" i="1"/>
  <c r="C6074" i="1"/>
  <c r="C6075" i="1"/>
  <c r="C6076" i="1"/>
  <c r="C6077" i="1"/>
  <c r="C6078" i="1"/>
  <c r="C6079" i="1"/>
  <c r="C6080" i="1"/>
  <c r="C6081" i="1"/>
  <c r="C6082" i="1"/>
  <c r="C6083" i="1"/>
  <c r="C6084" i="1"/>
  <c r="C6085" i="1"/>
  <c r="C6086" i="1"/>
  <c r="C6087" i="1"/>
  <c r="C6088" i="1"/>
  <c r="C6089" i="1"/>
  <c r="C6090" i="1"/>
  <c r="C6091" i="1"/>
  <c r="C6092" i="1"/>
  <c r="C6093" i="1"/>
  <c r="C6094" i="1"/>
  <c r="C6095" i="1"/>
  <c r="C6096" i="1"/>
  <c r="C6097" i="1"/>
  <c r="C6098" i="1"/>
  <c r="C6099" i="1"/>
  <c r="C6100" i="1"/>
  <c r="C6101" i="1"/>
  <c r="C6102" i="1"/>
  <c r="C6103" i="1"/>
  <c r="C6104" i="1"/>
  <c r="C6105" i="1"/>
  <c r="C6106" i="1"/>
  <c r="C6107" i="1"/>
  <c r="C6108" i="1"/>
  <c r="C6109" i="1"/>
  <c r="C6110" i="1"/>
  <c r="C6111" i="1"/>
  <c r="C6112" i="1"/>
  <c r="C6113" i="1"/>
  <c r="C6114" i="1"/>
  <c r="C6115" i="1"/>
  <c r="C6116" i="1"/>
  <c r="C6117" i="1"/>
  <c r="C6118" i="1"/>
  <c r="C6119" i="1"/>
  <c r="C6120" i="1"/>
  <c r="C6121" i="1"/>
  <c r="C6122" i="1"/>
  <c r="C6123" i="1"/>
  <c r="C6124" i="1"/>
  <c r="C6125" i="1"/>
  <c r="C6126" i="1"/>
  <c r="C6127" i="1"/>
  <c r="C6128" i="1"/>
  <c r="C6129" i="1"/>
  <c r="C6130" i="1"/>
  <c r="C6131" i="1"/>
  <c r="C6132" i="1"/>
  <c r="C6133" i="1"/>
  <c r="C6134" i="1"/>
  <c r="C6135" i="1"/>
  <c r="C6136" i="1"/>
  <c r="C6137" i="1"/>
  <c r="C6138" i="1"/>
  <c r="C6139" i="1"/>
  <c r="C6140" i="1"/>
  <c r="C6141" i="1"/>
  <c r="C6142" i="1"/>
  <c r="C6143" i="1"/>
  <c r="C6144" i="1"/>
  <c r="C6145" i="1"/>
  <c r="C6146" i="1"/>
  <c r="C6147" i="1"/>
  <c r="C6148" i="1"/>
  <c r="C6149" i="1"/>
  <c r="C6150" i="1"/>
  <c r="C6151" i="1"/>
  <c r="C6152" i="1"/>
  <c r="C6153" i="1"/>
  <c r="C6154" i="1"/>
  <c r="C6155" i="1"/>
  <c r="C6156" i="1"/>
  <c r="C6157" i="1"/>
  <c r="C6158" i="1"/>
  <c r="C6159" i="1"/>
  <c r="C6160" i="1"/>
  <c r="C6161" i="1"/>
  <c r="C6162" i="1"/>
  <c r="C6163" i="1"/>
  <c r="C6164" i="1"/>
  <c r="C6165" i="1"/>
  <c r="C6166" i="1"/>
  <c r="C6167" i="1"/>
  <c r="C6168" i="1"/>
  <c r="C6169" i="1"/>
  <c r="C6170" i="1"/>
  <c r="C6171" i="1"/>
  <c r="C6172" i="1"/>
  <c r="C6173" i="1"/>
  <c r="C6174" i="1"/>
  <c r="C6175" i="1"/>
  <c r="C6176" i="1"/>
  <c r="C6177" i="1"/>
  <c r="C6178" i="1"/>
  <c r="C6179" i="1"/>
  <c r="C6180" i="1"/>
  <c r="C6181" i="1"/>
  <c r="C6182" i="1"/>
  <c r="C6183" i="1"/>
  <c r="C6184" i="1"/>
  <c r="C6185" i="1"/>
  <c r="C6186" i="1"/>
  <c r="C6187" i="1"/>
  <c r="C6188" i="1"/>
  <c r="C6189" i="1"/>
  <c r="C6190" i="1"/>
  <c r="C6191" i="1"/>
  <c r="C6192" i="1"/>
  <c r="C6193" i="1"/>
  <c r="C6194" i="1"/>
  <c r="C6195" i="1"/>
  <c r="C6196" i="1"/>
  <c r="C6197" i="1"/>
  <c r="C6198" i="1"/>
  <c r="C6199" i="1"/>
  <c r="C6200" i="1"/>
  <c r="C6201" i="1"/>
  <c r="C6202" i="1"/>
  <c r="C6203" i="1"/>
  <c r="C6204" i="1"/>
  <c r="C6205" i="1"/>
  <c r="C6206" i="1"/>
  <c r="C6207" i="1"/>
  <c r="C6208" i="1"/>
  <c r="C6209" i="1"/>
  <c r="C6210" i="1"/>
  <c r="C6211" i="1"/>
  <c r="C6212" i="1"/>
  <c r="C6213" i="1"/>
  <c r="C6214" i="1"/>
  <c r="C6215" i="1"/>
  <c r="C6216" i="1"/>
  <c r="C6217" i="1"/>
  <c r="C6218" i="1"/>
  <c r="C6219" i="1"/>
  <c r="C6220" i="1"/>
  <c r="C6221" i="1"/>
  <c r="C6222" i="1"/>
  <c r="C6223" i="1"/>
  <c r="C6224" i="1"/>
  <c r="C6225" i="1"/>
  <c r="C6226" i="1"/>
  <c r="C6227" i="1"/>
  <c r="C6228" i="1"/>
  <c r="C6229" i="1"/>
  <c r="C6230" i="1"/>
  <c r="C6231" i="1"/>
  <c r="C6232" i="1"/>
  <c r="C6233" i="1"/>
  <c r="C6234" i="1"/>
  <c r="C6235" i="1"/>
  <c r="C6236" i="1"/>
  <c r="C6237" i="1"/>
  <c r="C6238" i="1"/>
  <c r="C6239" i="1"/>
  <c r="C6240" i="1"/>
  <c r="C6241" i="1"/>
  <c r="C6242" i="1"/>
  <c r="C6243" i="1"/>
  <c r="C6244" i="1"/>
  <c r="C6245" i="1"/>
  <c r="C6246" i="1"/>
  <c r="C6247" i="1"/>
  <c r="C6248" i="1"/>
  <c r="C6249" i="1"/>
  <c r="C6250" i="1"/>
  <c r="C6251" i="1"/>
  <c r="C6252" i="1"/>
  <c r="C6253" i="1"/>
  <c r="C6254" i="1"/>
  <c r="C6255" i="1"/>
  <c r="C6256" i="1"/>
  <c r="C6257" i="1"/>
  <c r="C6258" i="1"/>
  <c r="C6259" i="1"/>
  <c r="C6260" i="1"/>
  <c r="C6261" i="1"/>
  <c r="C6262" i="1"/>
  <c r="C6263" i="1"/>
  <c r="C6264" i="1"/>
  <c r="C6265" i="1"/>
  <c r="C6266" i="1"/>
  <c r="C6267" i="1"/>
  <c r="C6268" i="1"/>
  <c r="C6269" i="1"/>
  <c r="C6270" i="1"/>
  <c r="C6271" i="1"/>
  <c r="C6272" i="1"/>
  <c r="C6273" i="1"/>
  <c r="C6274" i="1"/>
  <c r="C6275" i="1"/>
  <c r="C6276" i="1"/>
  <c r="C6277" i="1"/>
  <c r="C6278" i="1"/>
  <c r="C6279" i="1"/>
  <c r="C6280" i="1"/>
  <c r="C6281" i="1"/>
  <c r="C6282" i="1"/>
  <c r="C6283" i="1"/>
  <c r="C6284" i="1"/>
  <c r="C6285" i="1"/>
  <c r="C6286" i="1"/>
  <c r="C6287" i="1"/>
  <c r="C6288" i="1"/>
  <c r="C6289" i="1"/>
  <c r="C6290" i="1"/>
  <c r="C6291" i="1"/>
  <c r="C6292" i="1"/>
  <c r="C6293" i="1"/>
  <c r="C6294" i="1"/>
  <c r="C6295" i="1"/>
  <c r="C6296" i="1"/>
  <c r="C6297" i="1"/>
  <c r="C6298" i="1"/>
  <c r="C6299" i="1"/>
  <c r="C6300" i="1"/>
  <c r="C6301" i="1"/>
  <c r="C6302" i="1"/>
  <c r="C6303" i="1"/>
  <c r="C6304" i="1"/>
  <c r="C6305" i="1"/>
  <c r="C6306" i="1"/>
  <c r="C6307" i="1"/>
  <c r="C6308" i="1"/>
  <c r="C6309" i="1"/>
  <c r="C6310" i="1"/>
  <c r="C6311" i="1"/>
  <c r="C6312" i="1"/>
  <c r="C6313" i="1"/>
  <c r="C6314" i="1"/>
  <c r="C6315" i="1"/>
  <c r="C6316" i="1"/>
  <c r="C6317" i="1"/>
  <c r="C6318" i="1"/>
  <c r="C6319" i="1"/>
  <c r="C6320" i="1"/>
  <c r="C6321" i="1"/>
  <c r="C6322" i="1"/>
  <c r="C6323" i="1"/>
  <c r="C6324" i="1"/>
  <c r="C6325" i="1"/>
  <c r="C6326" i="1"/>
  <c r="C6327" i="1"/>
  <c r="C6328" i="1"/>
  <c r="C6329" i="1"/>
  <c r="C6330" i="1"/>
  <c r="C6331" i="1"/>
  <c r="C6332" i="1"/>
  <c r="C6333" i="1"/>
  <c r="C6334" i="1"/>
  <c r="C6335" i="1"/>
  <c r="C6336" i="1"/>
  <c r="C6337" i="1"/>
  <c r="C6338" i="1"/>
  <c r="C6339" i="1"/>
  <c r="C6340" i="1"/>
  <c r="C6341" i="1"/>
  <c r="C6342" i="1"/>
  <c r="C6343" i="1"/>
  <c r="C6344" i="1"/>
  <c r="C6345" i="1"/>
  <c r="C6346" i="1"/>
  <c r="C6347" i="1"/>
  <c r="C6348" i="1"/>
  <c r="C6349" i="1"/>
  <c r="C6350" i="1"/>
  <c r="C6351" i="1"/>
  <c r="C6352" i="1"/>
  <c r="C6353" i="1"/>
  <c r="C6354" i="1"/>
  <c r="C6355" i="1"/>
  <c r="C6356" i="1"/>
  <c r="C6357" i="1"/>
  <c r="C6358" i="1"/>
  <c r="C6359" i="1"/>
  <c r="C6360" i="1"/>
  <c r="C6361" i="1"/>
  <c r="C6362" i="1"/>
  <c r="C6363" i="1"/>
  <c r="C6364" i="1"/>
  <c r="C6365" i="1"/>
  <c r="C6366" i="1"/>
  <c r="C6367" i="1"/>
  <c r="C6368" i="1"/>
  <c r="C6369" i="1"/>
  <c r="C6370" i="1"/>
  <c r="C6371" i="1"/>
  <c r="C6372" i="1"/>
  <c r="C6373" i="1"/>
  <c r="C6374" i="1"/>
  <c r="C6375" i="1"/>
  <c r="C6376" i="1"/>
  <c r="C6377" i="1"/>
  <c r="C6378" i="1"/>
  <c r="C6379" i="1"/>
  <c r="C6380" i="1"/>
  <c r="C6381" i="1"/>
  <c r="C6382" i="1"/>
  <c r="C6383" i="1"/>
  <c r="C6384" i="1"/>
  <c r="C6385" i="1"/>
  <c r="C6386" i="1"/>
  <c r="C6387" i="1"/>
  <c r="C6388" i="1"/>
  <c r="C6389" i="1"/>
  <c r="C6390" i="1"/>
  <c r="C6391" i="1"/>
  <c r="C6392" i="1"/>
  <c r="C6393" i="1"/>
  <c r="C6394" i="1"/>
  <c r="C6395" i="1"/>
  <c r="C6396" i="1"/>
  <c r="C6397" i="1"/>
  <c r="C6398" i="1"/>
  <c r="C6399" i="1"/>
  <c r="C6400" i="1"/>
  <c r="C6401" i="1"/>
  <c r="C6402" i="1"/>
  <c r="C6403" i="1"/>
  <c r="C6404" i="1"/>
  <c r="C6405" i="1"/>
  <c r="C6406" i="1"/>
  <c r="C6407" i="1"/>
  <c r="C6408" i="1"/>
  <c r="C6409" i="1"/>
  <c r="C6410" i="1"/>
  <c r="C6411" i="1"/>
  <c r="C6412" i="1"/>
  <c r="C6413" i="1"/>
  <c r="C6414" i="1"/>
  <c r="C6415" i="1"/>
  <c r="C6416" i="1"/>
  <c r="C6417" i="1"/>
  <c r="C6418" i="1"/>
  <c r="C6419" i="1"/>
  <c r="C6420" i="1"/>
  <c r="C6421" i="1"/>
  <c r="C6422" i="1"/>
  <c r="C6423" i="1"/>
  <c r="C6424" i="1"/>
  <c r="C6425" i="1"/>
  <c r="C6426" i="1"/>
  <c r="C6427" i="1"/>
  <c r="C6428" i="1"/>
  <c r="C6429" i="1"/>
  <c r="C6430" i="1"/>
  <c r="C6431" i="1"/>
  <c r="C6432" i="1"/>
</calcChain>
</file>

<file path=xl/sharedStrings.xml><?xml version="1.0" encoding="utf-8"?>
<sst xmlns="http://schemas.openxmlformats.org/spreadsheetml/2006/main" count="17925" uniqueCount="283">
  <si>
    <t>Модель</t>
  </si>
  <si>
    <t>Артикул</t>
  </si>
  <si>
    <t>ШК</t>
  </si>
  <si>
    <t>Заказ</t>
  </si>
  <si>
    <t>Сумма</t>
  </si>
  <si>
    <t>Мягкая чашка</t>
  </si>
  <si>
    <t>Пудра</t>
  </si>
  <si>
    <t>70D</t>
  </si>
  <si>
    <t>70E</t>
  </si>
  <si>
    <t>75B</t>
  </si>
  <si>
    <t>75C</t>
  </si>
  <si>
    <t>75D</t>
  </si>
  <si>
    <t>75F</t>
  </si>
  <si>
    <t>75G</t>
  </si>
  <si>
    <t>80B</t>
  </si>
  <si>
    <t>80C</t>
  </si>
  <si>
    <t>80D</t>
  </si>
  <si>
    <t>80E</t>
  </si>
  <si>
    <t>80F</t>
  </si>
  <si>
    <t>85B</t>
  </si>
  <si>
    <t>85C</t>
  </si>
  <si>
    <t>85D</t>
  </si>
  <si>
    <t>85E</t>
  </si>
  <si>
    <t>85F</t>
  </si>
  <si>
    <t>70G</t>
  </si>
  <si>
    <t>75E</t>
  </si>
  <si>
    <t>80G</t>
  </si>
  <si>
    <t>85G</t>
  </si>
  <si>
    <t>90C</t>
  </si>
  <si>
    <t>90D</t>
  </si>
  <si>
    <t>90E</t>
  </si>
  <si>
    <t>Трусы средние</t>
  </si>
  <si>
    <t>Трусы</t>
  </si>
  <si>
    <t>Нюд</t>
  </si>
  <si>
    <t>85H</t>
  </si>
  <si>
    <t>90G</t>
  </si>
  <si>
    <t>95C</t>
  </si>
  <si>
    <t>95D</t>
  </si>
  <si>
    <t>95E</t>
  </si>
  <si>
    <t>100C</t>
  </si>
  <si>
    <t>100D</t>
  </si>
  <si>
    <t>100E</t>
  </si>
  <si>
    <t>молоко-нюд</t>
  </si>
  <si>
    <t>75H</t>
  </si>
  <si>
    <t>75I</t>
  </si>
  <si>
    <t>75J</t>
  </si>
  <si>
    <t>80H</t>
  </si>
  <si>
    <t>80I</t>
  </si>
  <si>
    <t>90F</t>
  </si>
  <si>
    <t>95F</t>
  </si>
  <si>
    <t>Бразилианы</t>
  </si>
  <si>
    <t>Трусы высокие</t>
  </si>
  <si>
    <t>черный нюд</t>
  </si>
  <si>
    <t>65E</t>
  </si>
  <si>
    <t>70F</t>
  </si>
  <si>
    <t>70H</t>
  </si>
  <si>
    <t>70I</t>
  </si>
  <si>
    <t>70J</t>
  </si>
  <si>
    <t>70K</t>
  </si>
  <si>
    <t>Готовая форма</t>
  </si>
  <si>
    <t>M</t>
  </si>
  <si>
    <t>L</t>
  </si>
  <si>
    <t>XL</t>
  </si>
  <si>
    <t>2XL</t>
  </si>
  <si>
    <t>3XL</t>
  </si>
  <si>
    <t>4XL</t>
  </si>
  <si>
    <t>5XL</t>
  </si>
  <si>
    <t>Чёрный</t>
  </si>
  <si>
    <t>Пуш-ап с силиконом форма</t>
  </si>
  <si>
    <t>Пион</t>
  </si>
  <si>
    <t>70C</t>
  </si>
  <si>
    <t>80A</t>
  </si>
  <si>
    <t>Формованная чашка</t>
  </si>
  <si>
    <t>90B</t>
  </si>
  <si>
    <t>95B</t>
  </si>
  <si>
    <t>молоко-пион</t>
  </si>
  <si>
    <t>Спейсер</t>
  </si>
  <si>
    <t>70B</t>
  </si>
  <si>
    <t>75A</t>
  </si>
  <si>
    <t>85A</t>
  </si>
  <si>
    <t>Пуш-ап формовка поролон</t>
  </si>
  <si>
    <t>90A</t>
  </si>
  <si>
    <t>95A</t>
  </si>
  <si>
    <t>Черный-пион</t>
  </si>
  <si>
    <t>Танга</t>
  </si>
  <si>
    <t>100B</t>
  </si>
  <si>
    <t>Белый</t>
  </si>
  <si>
    <t>Пуш-ап</t>
  </si>
  <si>
    <t>Полупоролоновая чашка</t>
  </si>
  <si>
    <t>65F</t>
  </si>
  <si>
    <t>65G</t>
  </si>
  <si>
    <t>65H</t>
  </si>
  <si>
    <t>65I</t>
  </si>
  <si>
    <t>65J</t>
  </si>
  <si>
    <t>65K</t>
  </si>
  <si>
    <t>65L</t>
  </si>
  <si>
    <t>Балконет</t>
  </si>
  <si>
    <t>Чашка "Memory"</t>
  </si>
  <si>
    <t>Темно-синий пион</t>
  </si>
  <si>
    <t>мята</t>
  </si>
  <si>
    <t>Цветочно-розовый</t>
  </si>
  <si>
    <t>виноградный/нюд</t>
  </si>
  <si>
    <t>90H</t>
  </si>
  <si>
    <t>95G</t>
  </si>
  <si>
    <t>80J</t>
  </si>
  <si>
    <t>85I</t>
  </si>
  <si>
    <t>85J</t>
  </si>
  <si>
    <t>100F</t>
  </si>
  <si>
    <t>Спейсер без каркасов</t>
  </si>
  <si>
    <t>красный-пион</t>
  </si>
  <si>
    <t>Молоко</t>
  </si>
  <si>
    <t>75K</t>
  </si>
  <si>
    <t>80K</t>
  </si>
  <si>
    <t>85K</t>
  </si>
  <si>
    <t>85L</t>
  </si>
  <si>
    <t>90I</t>
  </si>
  <si>
    <t>90J</t>
  </si>
  <si>
    <t>90K</t>
  </si>
  <si>
    <t>95H</t>
  </si>
  <si>
    <t>75L</t>
  </si>
  <si>
    <t>100G</t>
  </si>
  <si>
    <t>100H</t>
  </si>
  <si>
    <t>65D</t>
  </si>
  <si>
    <t>80L</t>
  </si>
  <si>
    <t>90L</t>
  </si>
  <si>
    <t>95I</t>
  </si>
  <si>
    <t>95J</t>
  </si>
  <si>
    <t>95K</t>
  </si>
  <si>
    <t>95L</t>
  </si>
  <si>
    <t>100I</t>
  </si>
  <si>
    <t>70L</t>
  </si>
  <si>
    <t>105C</t>
  </si>
  <si>
    <t>105D</t>
  </si>
  <si>
    <t>105E</t>
  </si>
  <si>
    <t>105F</t>
  </si>
  <si>
    <t>105H</t>
  </si>
  <si>
    <t>110C</t>
  </si>
  <si>
    <t>110F</t>
  </si>
  <si>
    <t>110G</t>
  </si>
  <si>
    <t>Комбидрес</t>
  </si>
  <si>
    <t>виноградный</t>
  </si>
  <si>
    <t>Тёмно синий</t>
  </si>
  <si>
    <t>Тёмно-алая роза</t>
  </si>
  <si>
    <t>Бежевый</t>
  </si>
  <si>
    <t>110B</t>
  </si>
  <si>
    <t>Без каркасов</t>
  </si>
  <si>
    <t>Халат</t>
  </si>
  <si>
    <t>S</t>
  </si>
  <si>
    <t>Ночная одежда</t>
  </si>
  <si>
    <t>Кофейно-розовый</t>
  </si>
  <si>
    <t>Красный</t>
  </si>
  <si>
    <t>70A</t>
  </si>
  <si>
    <t>Топик</t>
  </si>
  <si>
    <t>XS</t>
  </si>
  <si>
    <t>Шоколад</t>
  </si>
  <si>
    <t>Шорты</t>
  </si>
  <si>
    <t>Спейсер Пуш-ап</t>
  </si>
  <si>
    <t>бургунди-пион</t>
  </si>
  <si>
    <t>жасмин-пион</t>
  </si>
  <si>
    <t>крем-брюле</t>
  </si>
  <si>
    <t>100A</t>
  </si>
  <si>
    <t>бургунди</t>
  </si>
  <si>
    <t>036121061682</t>
  </si>
  <si>
    <t>036121091689</t>
  </si>
  <si>
    <t>036401061685</t>
  </si>
  <si>
    <t>036401071684</t>
  </si>
  <si>
    <t>Стринги</t>
  </si>
  <si>
    <t>жемчуг-молоко</t>
  </si>
  <si>
    <t>алый-пион</t>
  </si>
  <si>
    <t>Бралетт</t>
  </si>
  <si>
    <t>Кварц</t>
  </si>
  <si>
    <t>розе-пион</t>
  </si>
  <si>
    <t>001880219063</t>
  </si>
  <si>
    <t>001880229062</t>
  </si>
  <si>
    <t>001880239061</t>
  </si>
  <si>
    <t>001880299065</t>
  </si>
  <si>
    <t>001880319060</t>
  </si>
  <si>
    <t>001880389063</t>
  </si>
  <si>
    <t>001880459063</t>
  </si>
  <si>
    <t>001880150014</t>
  </si>
  <si>
    <t>001880210015</t>
  </si>
  <si>
    <t>001880220014</t>
  </si>
  <si>
    <t>001880230013</t>
  </si>
  <si>
    <t>001880300013</t>
  </si>
  <si>
    <t>001880310012</t>
  </si>
  <si>
    <t>001880110049</t>
  </si>
  <si>
    <t>001880120048</t>
  </si>
  <si>
    <t>001880130047</t>
  </si>
  <si>
    <t>001880140046</t>
  </si>
  <si>
    <t>001880150045</t>
  </si>
  <si>
    <t>001880300044</t>
  </si>
  <si>
    <t>001880310043</t>
  </si>
  <si>
    <t>001880490042</t>
  </si>
  <si>
    <t>Чайка</t>
  </si>
  <si>
    <t>Рубин</t>
  </si>
  <si>
    <t>Мягкая чашка + без каркасов</t>
  </si>
  <si>
    <t>Черно-бежевый</t>
  </si>
  <si>
    <t>Флорида</t>
  </si>
  <si>
    <t>Ниагара</t>
  </si>
  <si>
    <t>001500111708</t>
  </si>
  <si>
    <t>001500191700</t>
  </si>
  <si>
    <t>001500201706</t>
  </si>
  <si>
    <t>001800270044</t>
  </si>
  <si>
    <t>001800280043</t>
  </si>
  <si>
    <t>001800290042</t>
  </si>
  <si>
    <t>001800300048</t>
  </si>
  <si>
    <t>001800350043</t>
  </si>
  <si>
    <t>001800360042</t>
  </si>
  <si>
    <t>0001800370041</t>
  </si>
  <si>
    <t>0001800380040</t>
  </si>
  <si>
    <t>0001800420043</t>
  </si>
  <si>
    <t>001800430042</t>
  </si>
  <si>
    <t>001800440041</t>
  </si>
  <si>
    <t>001800450040</t>
  </si>
  <si>
    <t>0001800510041</t>
  </si>
  <si>
    <t>Перец</t>
  </si>
  <si>
    <t>001810107385</t>
  </si>
  <si>
    <t>001810117384</t>
  </si>
  <si>
    <t>001810127383</t>
  </si>
  <si>
    <t>001810177388</t>
  </si>
  <si>
    <t>001810187387</t>
  </si>
  <si>
    <t>001810197386</t>
  </si>
  <si>
    <t>001810257387</t>
  </si>
  <si>
    <t>001810267386</t>
  </si>
  <si>
    <t>001810337386</t>
  </si>
  <si>
    <t>001810347385</t>
  </si>
  <si>
    <t>Стринги высокие</t>
  </si>
  <si>
    <t>Коралл</t>
  </si>
  <si>
    <t>Поролоновая чашка</t>
  </si>
  <si>
    <t>Трусы без резинок</t>
  </si>
  <si>
    <t>009401070018</t>
  </si>
  <si>
    <t>009401100012</t>
  </si>
  <si>
    <t>Готовая форма пуш-ап</t>
  </si>
  <si>
    <t>009010101707</t>
  </si>
  <si>
    <t>009010111706</t>
  </si>
  <si>
    <t>009010191708</t>
  </si>
  <si>
    <t>0002311070048</t>
  </si>
  <si>
    <t>0002311110041</t>
  </si>
  <si>
    <t>0002311120040</t>
  </si>
  <si>
    <t>002311130049</t>
  </si>
  <si>
    <t>002311097380</t>
  </si>
  <si>
    <t>002311107386</t>
  </si>
  <si>
    <t>002311117385</t>
  </si>
  <si>
    <t>009241061269</t>
  </si>
  <si>
    <t>009241071268</t>
  </si>
  <si>
    <t>009241081267</t>
  </si>
  <si>
    <t>009241091266</t>
  </si>
  <si>
    <t>009361061262</t>
  </si>
  <si>
    <t>009361071261</t>
  </si>
  <si>
    <t>009361081260</t>
  </si>
  <si>
    <t>009361091269</t>
  </si>
  <si>
    <t>009691071269</t>
  </si>
  <si>
    <t>009691081268</t>
  </si>
  <si>
    <t>009691091267</t>
  </si>
  <si>
    <t>009691101263</t>
  </si>
  <si>
    <t>075530270049</t>
  </si>
  <si>
    <t>075530280048</t>
  </si>
  <si>
    <t>075530290047</t>
  </si>
  <si>
    <t>072311091268</t>
  </si>
  <si>
    <t>072311101264</t>
  </si>
  <si>
    <t>072311111263</t>
  </si>
  <si>
    <t>072311121262</t>
  </si>
  <si>
    <t>Двойной пуш-ап форма</t>
  </si>
  <si>
    <t>0076811071706</t>
  </si>
  <si>
    <t>0076811081705</t>
  </si>
  <si>
    <t>0076811091704</t>
  </si>
  <si>
    <t>0076811101700</t>
  </si>
  <si>
    <t>0076811121708</t>
  </si>
  <si>
    <t>0076861061702</t>
  </si>
  <si>
    <t>0076861071701</t>
  </si>
  <si>
    <t>0076861081700</t>
  </si>
  <si>
    <t>0076861091709</t>
  </si>
  <si>
    <t>0076861101705</t>
  </si>
  <si>
    <t>0076861111704</t>
  </si>
  <si>
    <t>Фото</t>
  </si>
  <si>
    <t>нет фото</t>
  </si>
  <si>
    <t>не фото</t>
  </si>
  <si>
    <t>Наличие</t>
  </si>
  <si>
    <t>Размер</t>
  </si>
  <si>
    <t>Цена</t>
  </si>
  <si>
    <t>Важно!!!</t>
  </si>
  <si>
    <t>Цены могут измениться с учётом изменений курса валюты.</t>
  </si>
  <si>
    <t>Цвет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</si>
</sst>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&quot; &quot;&quot;р.&quot;"/>
  </numFmts>
  <fonts count="7" x14ac:knownFonts="1">
    <font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  <family val="2"/>
      <charset val="204"/>
    </font>
    <font>
      <u/>
      <sz val="11"/>
      <color theme="10"/>
      <name val="Calibri"/>
    </font>
    <font>
      <b/>
      <sz val="10"/>
      <name val="Arial"/>
      <family val="2"/>
    </font>
    <font>
      <b/>
      <sz val="12"/>
      <color rgb="FFFF0000"/>
      <name val="Arial"/>
      <family val="2"/>
      <charset val="204"/>
    </font>
    <font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 applyFill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4" xfId="0" applyFill="1" applyBorder="1" applyProtection="1"/>
    <xf numFmtId="0" fontId="0" fillId="0" borderId="0" xfId="0" applyFill="1" applyBorder="1" applyProtection="1"/>
    <xf numFmtId="0" fontId="0" fillId="0" borderId="5" xfId="0" applyFill="1" applyBorder="1" applyProtection="1"/>
    <xf numFmtId="0" fontId="2" fillId="3" borderId="1" xfId="0" applyFont="1" applyFill="1" applyBorder="1" applyAlignment="1" applyProtection="1">
      <alignment horizontal="center" vertical="center"/>
    </xf>
    <xf numFmtId="164" fontId="0" fillId="0" borderId="0" xfId="0" applyNumberFormat="1" applyFill="1" applyAlignment="1" applyProtection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top"/>
    </xf>
    <xf numFmtId="165" fontId="5" fillId="0" borderId="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top" wrapText="1"/>
    </xf>
    <xf numFmtId="165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165" fontId="0" fillId="0" borderId="1" xfId="0" applyNumberForma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164" fontId="1" fillId="3" borderId="3" xfId="0" applyNumberFormat="1" applyFont="1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3" fillId="0" borderId="10" xfId="1" applyFill="1" applyBorder="1" applyAlignment="1" applyProtection="1">
      <alignment horizontal="center" vertical="center"/>
    </xf>
    <xf numFmtId="164" fontId="0" fillId="0" borderId="12" xfId="0" applyNumberForma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8" xfId="0" applyFill="1" applyBorder="1" applyProtection="1"/>
    <xf numFmtId="0" fontId="0" fillId="0" borderId="9" xfId="0" applyFill="1" applyBorder="1" applyProtection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D6D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324" Type="http://schemas.openxmlformats.org/officeDocument/2006/relationships/image" Target="../media/image324.jpeg"/><Relationship Id="rId531" Type="http://schemas.openxmlformats.org/officeDocument/2006/relationships/image" Target="../media/image531.jpeg"/><Relationship Id="rId629" Type="http://schemas.openxmlformats.org/officeDocument/2006/relationships/image" Target="../media/image629.jpeg"/><Relationship Id="rId170" Type="http://schemas.openxmlformats.org/officeDocument/2006/relationships/image" Target="../media/image170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32" Type="http://schemas.openxmlformats.org/officeDocument/2006/relationships/image" Target="../media/image32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42.jpeg"/><Relationship Id="rId181" Type="http://schemas.openxmlformats.org/officeDocument/2006/relationships/image" Target="../media/image181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86" Type="http://schemas.openxmlformats.org/officeDocument/2006/relationships/image" Target="../media/image486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346" Type="http://schemas.openxmlformats.org/officeDocument/2006/relationships/image" Target="../media/image346.jpeg"/><Relationship Id="rId553" Type="http://schemas.openxmlformats.org/officeDocument/2006/relationships/image" Target="../media/image553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217" Type="http://schemas.openxmlformats.org/officeDocument/2006/relationships/image" Target="../media/image217.jpeg"/><Relationship Id="rId564" Type="http://schemas.openxmlformats.org/officeDocument/2006/relationships/image" Target="../media/image564.jpeg"/><Relationship Id="rId424" Type="http://schemas.openxmlformats.org/officeDocument/2006/relationships/image" Target="../media/image424.jpeg"/><Relationship Id="rId631" Type="http://schemas.openxmlformats.org/officeDocument/2006/relationships/image" Target="../media/image631.jpeg"/><Relationship Id="rId270" Type="http://schemas.openxmlformats.org/officeDocument/2006/relationships/image" Target="../media/image270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642" Type="http://schemas.openxmlformats.org/officeDocument/2006/relationships/image" Target="../media/image642.jpeg"/><Relationship Id="rId281" Type="http://schemas.openxmlformats.org/officeDocument/2006/relationships/image" Target="../media/image281.jpeg"/><Relationship Id="rId502" Type="http://schemas.openxmlformats.org/officeDocument/2006/relationships/image" Target="../media/image502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586" Type="http://schemas.openxmlformats.org/officeDocument/2006/relationships/image" Target="../media/image586.jpeg"/><Relationship Id="rId7" Type="http://schemas.openxmlformats.org/officeDocument/2006/relationships/image" Target="../media/image7.jpeg"/><Relationship Id="rId239" Type="http://schemas.openxmlformats.org/officeDocument/2006/relationships/image" Target="../media/image239.jpeg"/><Relationship Id="rId446" Type="http://schemas.openxmlformats.org/officeDocument/2006/relationships/image" Target="../media/image446.jpeg"/><Relationship Id="rId653" Type="http://schemas.openxmlformats.org/officeDocument/2006/relationships/image" Target="../media/image653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87" Type="http://schemas.openxmlformats.org/officeDocument/2006/relationships/image" Target="../media/image87.jpeg"/><Relationship Id="rId513" Type="http://schemas.openxmlformats.org/officeDocument/2006/relationships/image" Target="../media/image513.jpeg"/><Relationship Id="rId597" Type="http://schemas.openxmlformats.org/officeDocument/2006/relationships/image" Target="../media/image597.jpeg"/><Relationship Id="rId152" Type="http://schemas.openxmlformats.org/officeDocument/2006/relationships/image" Target="../media/image152.jpeg"/><Relationship Id="rId457" Type="http://schemas.openxmlformats.org/officeDocument/2006/relationships/image" Target="../media/image457.jpeg"/><Relationship Id="rId14" Type="http://schemas.openxmlformats.org/officeDocument/2006/relationships/image" Target="../media/image14.jpeg"/><Relationship Id="rId317" Type="http://schemas.openxmlformats.org/officeDocument/2006/relationships/image" Target="../media/image317.jpeg"/><Relationship Id="rId524" Type="http://schemas.openxmlformats.org/officeDocument/2006/relationships/image" Target="../media/image524.jpeg"/><Relationship Id="rId98" Type="http://schemas.openxmlformats.org/officeDocument/2006/relationships/image" Target="../media/image98.jpeg"/><Relationship Id="rId163" Type="http://schemas.openxmlformats.org/officeDocument/2006/relationships/image" Target="../media/image163.jpeg"/><Relationship Id="rId370" Type="http://schemas.openxmlformats.org/officeDocument/2006/relationships/image" Target="../media/image370.jpeg"/><Relationship Id="rId230" Type="http://schemas.openxmlformats.org/officeDocument/2006/relationships/image" Target="../media/image230.jpeg"/><Relationship Id="rId468" Type="http://schemas.openxmlformats.org/officeDocument/2006/relationships/image" Target="../media/image468.jpeg"/><Relationship Id="rId25" Type="http://schemas.openxmlformats.org/officeDocument/2006/relationships/image" Target="../media/image25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174" Type="http://schemas.openxmlformats.org/officeDocument/2006/relationships/image" Target="../media/image174.jpe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241" Type="http://schemas.openxmlformats.org/officeDocument/2006/relationships/image" Target="../media/image241.jpeg"/><Relationship Id="rId479" Type="http://schemas.openxmlformats.org/officeDocument/2006/relationships/image" Target="../media/image479.jpeg"/><Relationship Id="rId36" Type="http://schemas.openxmlformats.org/officeDocument/2006/relationships/image" Target="../media/image36.jpeg"/><Relationship Id="rId339" Type="http://schemas.openxmlformats.org/officeDocument/2006/relationships/image" Target="../media/image339.jpeg"/><Relationship Id="rId546" Type="http://schemas.openxmlformats.org/officeDocument/2006/relationships/image" Target="../media/image546.jpeg"/><Relationship Id="rId101" Type="http://schemas.openxmlformats.org/officeDocument/2006/relationships/image" Target="../media/image101.jpeg"/><Relationship Id="rId185" Type="http://schemas.openxmlformats.org/officeDocument/2006/relationships/image" Target="../media/image185.jpeg"/><Relationship Id="rId406" Type="http://schemas.openxmlformats.org/officeDocument/2006/relationships/image" Target="../media/image406.jpeg"/><Relationship Id="rId392" Type="http://schemas.openxmlformats.org/officeDocument/2006/relationships/image" Target="../media/image392.jpeg"/><Relationship Id="rId613" Type="http://schemas.openxmlformats.org/officeDocument/2006/relationships/image" Target="../media/image613.jpeg"/><Relationship Id="rId252" Type="http://schemas.openxmlformats.org/officeDocument/2006/relationships/image" Target="../media/image252.jpeg"/><Relationship Id="rId47" Type="http://schemas.openxmlformats.org/officeDocument/2006/relationships/image" Target="../media/image47.jpeg"/><Relationship Id="rId112" Type="http://schemas.openxmlformats.org/officeDocument/2006/relationships/image" Target="../media/image112.jpeg"/><Relationship Id="rId557" Type="http://schemas.openxmlformats.org/officeDocument/2006/relationships/image" Target="../media/image557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jpeg"/><Relationship Id="rId624" Type="http://schemas.openxmlformats.org/officeDocument/2006/relationships/image" Target="../media/image624.jpeg"/><Relationship Id="rId263" Type="http://schemas.openxmlformats.org/officeDocument/2006/relationships/image" Target="../media/image263.jpeg"/><Relationship Id="rId470" Type="http://schemas.openxmlformats.org/officeDocument/2006/relationships/image" Target="../media/image470.jpeg"/><Relationship Id="rId58" Type="http://schemas.openxmlformats.org/officeDocument/2006/relationships/image" Target="../media/image58.jpeg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428" Type="http://schemas.openxmlformats.org/officeDocument/2006/relationships/image" Target="../media/image428.jpeg"/><Relationship Id="rId635" Type="http://schemas.openxmlformats.org/officeDocument/2006/relationships/image" Target="../media/image635.jpeg"/><Relationship Id="rId232" Type="http://schemas.openxmlformats.org/officeDocument/2006/relationships/image" Target="../media/image23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27" Type="http://schemas.openxmlformats.org/officeDocument/2006/relationships/image" Target="../media/image27.jpeg"/><Relationship Id="rId69" Type="http://schemas.openxmlformats.org/officeDocument/2006/relationships/image" Target="../media/image69.jpeg"/><Relationship Id="rId134" Type="http://schemas.openxmlformats.org/officeDocument/2006/relationships/image" Target="../media/image134.jpeg"/><Relationship Id="rId537" Type="http://schemas.openxmlformats.org/officeDocument/2006/relationships/image" Target="../media/image537.jpeg"/><Relationship Id="rId579" Type="http://schemas.openxmlformats.org/officeDocument/2006/relationships/image" Target="../media/image579.jpeg"/><Relationship Id="rId80" Type="http://schemas.openxmlformats.org/officeDocument/2006/relationships/image" Target="../media/image80.jpeg"/><Relationship Id="rId176" Type="http://schemas.openxmlformats.org/officeDocument/2006/relationships/image" Target="../media/image176.jpeg"/><Relationship Id="rId341" Type="http://schemas.openxmlformats.org/officeDocument/2006/relationships/image" Target="../media/image341.jpeg"/><Relationship Id="rId383" Type="http://schemas.openxmlformats.org/officeDocument/2006/relationships/image" Target="../media/image383.jpeg"/><Relationship Id="rId439" Type="http://schemas.openxmlformats.org/officeDocument/2006/relationships/image" Target="../media/image439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646" Type="http://schemas.openxmlformats.org/officeDocument/2006/relationships/image" Target="../media/image646.jpeg"/><Relationship Id="rId201" Type="http://schemas.openxmlformats.org/officeDocument/2006/relationships/image" Target="../media/image201.jpeg"/><Relationship Id="rId243" Type="http://schemas.openxmlformats.org/officeDocument/2006/relationships/image" Target="../media/image243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506" Type="http://schemas.openxmlformats.org/officeDocument/2006/relationships/image" Target="../media/image506.jpeg"/><Relationship Id="rId38" Type="http://schemas.openxmlformats.org/officeDocument/2006/relationships/image" Target="../media/image38.jpe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492" Type="http://schemas.openxmlformats.org/officeDocument/2006/relationships/image" Target="../media/image492.jpeg"/><Relationship Id="rId548" Type="http://schemas.openxmlformats.org/officeDocument/2006/relationships/image" Target="../media/image548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87" Type="http://schemas.openxmlformats.org/officeDocument/2006/relationships/image" Target="../media/image187.jpeg"/><Relationship Id="rId352" Type="http://schemas.openxmlformats.org/officeDocument/2006/relationships/image" Target="../media/image352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615" Type="http://schemas.openxmlformats.org/officeDocument/2006/relationships/image" Target="../media/image615.jpeg"/><Relationship Id="rId212" Type="http://schemas.openxmlformats.org/officeDocument/2006/relationships/image" Target="../media/image212.jpeg"/><Relationship Id="rId254" Type="http://schemas.openxmlformats.org/officeDocument/2006/relationships/image" Target="../media/image254.jpeg"/><Relationship Id="rId657" Type="http://schemas.openxmlformats.org/officeDocument/2006/relationships/image" Target="../media/image657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96" Type="http://schemas.openxmlformats.org/officeDocument/2006/relationships/image" Target="../media/image296.jpeg"/><Relationship Id="rId461" Type="http://schemas.openxmlformats.org/officeDocument/2006/relationships/image" Target="../media/image461.jpeg"/><Relationship Id="rId517" Type="http://schemas.openxmlformats.org/officeDocument/2006/relationships/image" Target="../media/image517.jpeg"/><Relationship Id="rId559" Type="http://schemas.openxmlformats.org/officeDocument/2006/relationships/image" Target="../media/image559.jpeg"/><Relationship Id="rId60" Type="http://schemas.openxmlformats.org/officeDocument/2006/relationships/image" Target="../media/image60.jpeg"/><Relationship Id="rId156" Type="http://schemas.openxmlformats.org/officeDocument/2006/relationships/image" Target="../media/image15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63" Type="http://schemas.openxmlformats.org/officeDocument/2006/relationships/image" Target="../media/image363.jpeg"/><Relationship Id="rId419" Type="http://schemas.openxmlformats.org/officeDocument/2006/relationships/image" Target="../media/image419.jpeg"/><Relationship Id="rId570" Type="http://schemas.openxmlformats.org/officeDocument/2006/relationships/image" Target="../media/image570.jpeg"/><Relationship Id="rId626" Type="http://schemas.openxmlformats.org/officeDocument/2006/relationships/image" Target="../media/image626.jpeg"/><Relationship Id="rId223" Type="http://schemas.openxmlformats.org/officeDocument/2006/relationships/image" Target="../media/image223.jpeg"/><Relationship Id="rId430" Type="http://schemas.openxmlformats.org/officeDocument/2006/relationships/image" Target="../media/image430.jpeg"/><Relationship Id="rId18" Type="http://schemas.openxmlformats.org/officeDocument/2006/relationships/image" Target="../media/image18.jpeg"/><Relationship Id="rId265" Type="http://schemas.openxmlformats.org/officeDocument/2006/relationships/image" Target="../media/image265.jpeg"/><Relationship Id="rId472" Type="http://schemas.openxmlformats.org/officeDocument/2006/relationships/image" Target="../media/image472.jpeg"/><Relationship Id="rId528" Type="http://schemas.openxmlformats.org/officeDocument/2006/relationships/image" Target="../media/image528.jpeg"/><Relationship Id="rId125" Type="http://schemas.openxmlformats.org/officeDocument/2006/relationships/image" Target="../media/image125.jpeg"/><Relationship Id="rId167" Type="http://schemas.openxmlformats.org/officeDocument/2006/relationships/image" Target="../media/image167.jpeg"/><Relationship Id="rId332" Type="http://schemas.openxmlformats.org/officeDocument/2006/relationships/image" Target="../media/image332.jpeg"/><Relationship Id="rId374" Type="http://schemas.openxmlformats.org/officeDocument/2006/relationships/image" Target="../media/image374.jpeg"/><Relationship Id="rId581" Type="http://schemas.openxmlformats.org/officeDocument/2006/relationships/image" Target="../media/image581.jpeg"/><Relationship Id="rId71" Type="http://schemas.openxmlformats.org/officeDocument/2006/relationships/image" Target="../media/image71.jpeg"/><Relationship Id="rId234" Type="http://schemas.openxmlformats.org/officeDocument/2006/relationships/image" Target="../media/image234.jpeg"/><Relationship Id="rId637" Type="http://schemas.openxmlformats.org/officeDocument/2006/relationships/image" Target="../media/image637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76" Type="http://schemas.openxmlformats.org/officeDocument/2006/relationships/image" Target="../media/image276.jpeg"/><Relationship Id="rId441" Type="http://schemas.openxmlformats.org/officeDocument/2006/relationships/image" Target="../media/image441.jpeg"/><Relationship Id="rId483" Type="http://schemas.openxmlformats.org/officeDocument/2006/relationships/image" Target="../media/image483.jpeg"/><Relationship Id="rId539" Type="http://schemas.openxmlformats.org/officeDocument/2006/relationships/image" Target="../media/image539.jpeg"/><Relationship Id="rId40" Type="http://schemas.openxmlformats.org/officeDocument/2006/relationships/image" Target="../media/image40.jpeg"/><Relationship Id="rId136" Type="http://schemas.openxmlformats.org/officeDocument/2006/relationships/image" Target="../media/image136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43" Type="http://schemas.openxmlformats.org/officeDocument/2006/relationships/image" Target="../media/image343.jpeg"/><Relationship Id="rId550" Type="http://schemas.openxmlformats.org/officeDocument/2006/relationships/image" Target="../media/image550.jpeg"/><Relationship Id="rId82" Type="http://schemas.openxmlformats.org/officeDocument/2006/relationships/image" Target="../media/image82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648" Type="http://schemas.openxmlformats.org/officeDocument/2006/relationships/image" Target="../media/image648.jpeg"/><Relationship Id="rId245" Type="http://schemas.openxmlformats.org/officeDocument/2006/relationships/image" Target="../media/image245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52" Type="http://schemas.openxmlformats.org/officeDocument/2006/relationships/image" Target="../media/image452.jpeg"/><Relationship Id="rId494" Type="http://schemas.openxmlformats.org/officeDocument/2006/relationships/image" Target="../media/image494.jpeg"/><Relationship Id="rId508" Type="http://schemas.openxmlformats.org/officeDocument/2006/relationships/image" Target="../media/image508.jpeg"/><Relationship Id="rId105" Type="http://schemas.openxmlformats.org/officeDocument/2006/relationships/image" Target="../media/image105.jpeg"/><Relationship Id="rId147" Type="http://schemas.openxmlformats.org/officeDocument/2006/relationships/image" Target="../media/image147.jpeg"/><Relationship Id="rId312" Type="http://schemas.openxmlformats.org/officeDocument/2006/relationships/image" Target="../media/image312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561" Type="http://schemas.openxmlformats.org/officeDocument/2006/relationships/image" Target="../media/image561.jpeg"/><Relationship Id="rId617" Type="http://schemas.openxmlformats.org/officeDocument/2006/relationships/image" Target="../media/image617.jpeg"/><Relationship Id="rId659" Type="http://schemas.openxmlformats.org/officeDocument/2006/relationships/image" Target="../media/image659.jpeg"/><Relationship Id="rId214" Type="http://schemas.openxmlformats.org/officeDocument/2006/relationships/image" Target="../media/image214.jpeg"/><Relationship Id="rId256" Type="http://schemas.openxmlformats.org/officeDocument/2006/relationships/image" Target="../media/image256.jpeg"/><Relationship Id="rId298" Type="http://schemas.openxmlformats.org/officeDocument/2006/relationships/image" Target="../media/image298.jpeg"/><Relationship Id="rId421" Type="http://schemas.openxmlformats.org/officeDocument/2006/relationships/image" Target="../media/image421.jpeg"/><Relationship Id="rId463" Type="http://schemas.openxmlformats.org/officeDocument/2006/relationships/image" Target="../media/image463.jpeg"/><Relationship Id="rId519" Type="http://schemas.openxmlformats.org/officeDocument/2006/relationships/image" Target="../media/image519.jpeg"/><Relationship Id="rId116" Type="http://schemas.openxmlformats.org/officeDocument/2006/relationships/image" Target="../media/image116.jpeg"/><Relationship Id="rId158" Type="http://schemas.openxmlformats.org/officeDocument/2006/relationships/image" Target="../media/image158.jpe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20" Type="http://schemas.openxmlformats.org/officeDocument/2006/relationships/image" Target="../media/image20.jpeg"/><Relationship Id="rId62" Type="http://schemas.openxmlformats.org/officeDocument/2006/relationships/image" Target="../media/image62.jpeg"/><Relationship Id="rId365" Type="http://schemas.openxmlformats.org/officeDocument/2006/relationships/image" Target="../media/image365.jpeg"/><Relationship Id="rId572" Type="http://schemas.openxmlformats.org/officeDocument/2006/relationships/image" Target="../media/image572.jpeg"/><Relationship Id="rId628" Type="http://schemas.openxmlformats.org/officeDocument/2006/relationships/image" Target="../media/image628.jpeg"/><Relationship Id="rId225" Type="http://schemas.openxmlformats.org/officeDocument/2006/relationships/image" Target="../media/image225.jpeg"/><Relationship Id="rId267" Type="http://schemas.openxmlformats.org/officeDocument/2006/relationships/image" Target="../media/image267.jpeg"/><Relationship Id="rId432" Type="http://schemas.openxmlformats.org/officeDocument/2006/relationships/image" Target="../media/image432.jpeg"/><Relationship Id="rId474" Type="http://schemas.openxmlformats.org/officeDocument/2006/relationships/image" Target="../media/image474.jpeg"/><Relationship Id="rId127" Type="http://schemas.openxmlformats.org/officeDocument/2006/relationships/image" Target="../media/image127.jpeg"/><Relationship Id="rId31" Type="http://schemas.openxmlformats.org/officeDocument/2006/relationships/image" Target="../media/image31.jpe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76" Type="http://schemas.openxmlformats.org/officeDocument/2006/relationships/image" Target="../media/image376.jpeg"/><Relationship Id="rId541" Type="http://schemas.openxmlformats.org/officeDocument/2006/relationships/image" Target="../media/image541.jpeg"/><Relationship Id="rId583" Type="http://schemas.openxmlformats.org/officeDocument/2006/relationships/image" Target="../media/image583.jpeg"/><Relationship Id="rId639" Type="http://schemas.openxmlformats.org/officeDocument/2006/relationships/image" Target="../media/image639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36" Type="http://schemas.openxmlformats.org/officeDocument/2006/relationships/image" Target="../media/image236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43" Type="http://schemas.openxmlformats.org/officeDocument/2006/relationships/image" Target="../media/image443.jpeg"/><Relationship Id="rId650" Type="http://schemas.openxmlformats.org/officeDocument/2006/relationships/image" Target="../media/image650.jpeg"/><Relationship Id="rId303" Type="http://schemas.openxmlformats.org/officeDocument/2006/relationships/image" Target="../media/image303.jpeg"/><Relationship Id="rId485" Type="http://schemas.openxmlformats.org/officeDocument/2006/relationships/image" Target="../media/image485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52" Type="http://schemas.openxmlformats.org/officeDocument/2006/relationships/image" Target="../media/image552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jpeg"/><Relationship Id="rId496" Type="http://schemas.openxmlformats.org/officeDocument/2006/relationships/image" Target="../media/image496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563" Type="http://schemas.openxmlformats.org/officeDocument/2006/relationships/image" Target="../media/image563.jpeg"/><Relationship Id="rId619" Type="http://schemas.openxmlformats.org/officeDocument/2006/relationships/image" Target="../media/image619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30" Type="http://schemas.openxmlformats.org/officeDocument/2006/relationships/image" Target="../media/image630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532" Type="http://schemas.openxmlformats.org/officeDocument/2006/relationships/image" Target="../media/image532.jpeg"/><Relationship Id="rId574" Type="http://schemas.openxmlformats.org/officeDocument/2006/relationships/image" Target="../media/image574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476" Type="http://schemas.openxmlformats.org/officeDocument/2006/relationships/image" Target="../media/image476.jpeg"/><Relationship Id="rId641" Type="http://schemas.openxmlformats.org/officeDocument/2006/relationships/image" Target="../media/image641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501" Type="http://schemas.openxmlformats.org/officeDocument/2006/relationships/image" Target="../media/image501.jpeg"/><Relationship Id="rId543" Type="http://schemas.openxmlformats.org/officeDocument/2006/relationships/image" Target="../media/image543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585" Type="http://schemas.openxmlformats.org/officeDocument/2006/relationships/image" Target="../media/image585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487" Type="http://schemas.openxmlformats.org/officeDocument/2006/relationships/image" Target="../media/image487.jpeg"/><Relationship Id="rId610" Type="http://schemas.openxmlformats.org/officeDocument/2006/relationships/image" Target="../media/image610.jpeg"/><Relationship Id="rId652" Type="http://schemas.openxmlformats.org/officeDocument/2006/relationships/image" Target="../media/image652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47" Type="http://schemas.openxmlformats.org/officeDocument/2006/relationships/image" Target="../media/image347.jpeg"/><Relationship Id="rId512" Type="http://schemas.openxmlformats.org/officeDocument/2006/relationships/image" Target="../media/image512.jpe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jpeg"/><Relationship Id="rId554" Type="http://schemas.openxmlformats.org/officeDocument/2006/relationships/image" Target="../media/image554.jpeg"/><Relationship Id="rId596" Type="http://schemas.openxmlformats.org/officeDocument/2006/relationships/image" Target="../media/image596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jpe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162" Type="http://schemas.openxmlformats.org/officeDocument/2006/relationships/image" Target="../media/image16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467" Type="http://schemas.openxmlformats.org/officeDocument/2006/relationships/image" Target="../media/image467.jpe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66" Type="http://schemas.openxmlformats.org/officeDocument/2006/relationships/image" Target="../media/image66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69" Type="http://schemas.openxmlformats.org/officeDocument/2006/relationships/image" Target="../media/image369.jpeg"/><Relationship Id="rId534" Type="http://schemas.openxmlformats.org/officeDocument/2006/relationships/image" Target="../media/image534.jpeg"/><Relationship Id="rId576" Type="http://schemas.openxmlformats.org/officeDocument/2006/relationships/image" Target="../media/image576.jpeg"/><Relationship Id="rId173" Type="http://schemas.openxmlformats.org/officeDocument/2006/relationships/image" Target="../media/image173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36" Type="http://schemas.openxmlformats.org/officeDocument/2006/relationships/image" Target="../media/image436.jpeg"/><Relationship Id="rId601" Type="http://schemas.openxmlformats.org/officeDocument/2006/relationships/image" Target="../media/image601.jpeg"/><Relationship Id="rId643" Type="http://schemas.openxmlformats.org/officeDocument/2006/relationships/image" Target="../media/image643.jpeg"/><Relationship Id="rId240" Type="http://schemas.openxmlformats.org/officeDocument/2006/relationships/image" Target="../media/image240.jpeg"/><Relationship Id="rId478" Type="http://schemas.openxmlformats.org/officeDocument/2006/relationships/image" Target="../media/image478.jpeg"/><Relationship Id="rId35" Type="http://schemas.openxmlformats.org/officeDocument/2006/relationships/image" Target="../media/image35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38" Type="http://schemas.openxmlformats.org/officeDocument/2006/relationships/image" Target="../media/image338.jpeg"/><Relationship Id="rId503" Type="http://schemas.openxmlformats.org/officeDocument/2006/relationships/image" Target="../media/image503.jpeg"/><Relationship Id="rId545" Type="http://schemas.openxmlformats.org/officeDocument/2006/relationships/image" Target="../media/image545.jpeg"/><Relationship Id="rId587" Type="http://schemas.openxmlformats.org/officeDocument/2006/relationships/image" Target="../media/image587.jpe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47" Type="http://schemas.openxmlformats.org/officeDocument/2006/relationships/image" Target="../media/image447.jpeg"/><Relationship Id="rId612" Type="http://schemas.openxmlformats.org/officeDocument/2006/relationships/image" Target="../media/image612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654" Type="http://schemas.openxmlformats.org/officeDocument/2006/relationships/image" Target="../media/image654.jpeg"/><Relationship Id="rId46" Type="http://schemas.openxmlformats.org/officeDocument/2006/relationships/image" Target="../media/image46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49" Type="http://schemas.openxmlformats.org/officeDocument/2006/relationships/image" Target="../media/image349.jpeg"/><Relationship Id="rId514" Type="http://schemas.openxmlformats.org/officeDocument/2006/relationships/image" Target="../media/image514.jpeg"/><Relationship Id="rId556" Type="http://schemas.openxmlformats.org/officeDocument/2006/relationships/image" Target="../media/image556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3" Type="http://schemas.openxmlformats.org/officeDocument/2006/relationships/image" Target="../media/image153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416" Type="http://schemas.openxmlformats.org/officeDocument/2006/relationships/image" Target="../media/image416.jpeg"/><Relationship Id="rId598" Type="http://schemas.openxmlformats.org/officeDocument/2006/relationships/image" Target="../media/image598.jpeg"/><Relationship Id="rId220" Type="http://schemas.openxmlformats.org/officeDocument/2006/relationships/image" Target="../media/image220.jpeg"/><Relationship Id="rId458" Type="http://schemas.openxmlformats.org/officeDocument/2006/relationships/image" Target="../media/image458.jpeg"/><Relationship Id="rId623" Type="http://schemas.openxmlformats.org/officeDocument/2006/relationships/image" Target="../media/image623.jpeg"/><Relationship Id="rId15" Type="http://schemas.openxmlformats.org/officeDocument/2006/relationships/image" Target="../media/image15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567" Type="http://schemas.openxmlformats.org/officeDocument/2006/relationships/image" Target="../media/image567.jpeg"/><Relationship Id="rId99" Type="http://schemas.openxmlformats.org/officeDocument/2006/relationships/image" Target="../media/image99.jpeg"/><Relationship Id="rId122" Type="http://schemas.openxmlformats.org/officeDocument/2006/relationships/image" Target="../media/image122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427" Type="http://schemas.openxmlformats.org/officeDocument/2006/relationships/image" Target="../media/image427.jpeg"/><Relationship Id="rId469" Type="http://schemas.openxmlformats.org/officeDocument/2006/relationships/image" Target="../media/image469.jpeg"/><Relationship Id="rId634" Type="http://schemas.openxmlformats.org/officeDocument/2006/relationships/image" Target="../media/image634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73" Type="http://schemas.openxmlformats.org/officeDocument/2006/relationships/image" Target="../media/image273.jpeg"/><Relationship Id="rId329" Type="http://schemas.openxmlformats.org/officeDocument/2006/relationships/image" Target="../media/image329.jpeg"/><Relationship Id="rId480" Type="http://schemas.openxmlformats.org/officeDocument/2006/relationships/image" Target="../media/image480.jpeg"/><Relationship Id="rId536" Type="http://schemas.openxmlformats.org/officeDocument/2006/relationships/image" Target="../media/image536.jpe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38" Type="http://schemas.openxmlformats.org/officeDocument/2006/relationships/image" Target="../media/image438.jpeg"/><Relationship Id="rId603" Type="http://schemas.openxmlformats.org/officeDocument/2006/relationships/image" Target="../media/image603.jpeg"/><Relationship Id="rId645" Type="http://schemas.openxmlformats.org/officeDocument/2006/relationships/image" Target="../media/image645.jpeg"/><Relationship Id="rId242" Type="http://schemas.openxmlformats.org/officeDocument/2006/relationships/image" Target="../media/image24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37" Type="http://schemas.openxmlformats.org/officeDocument/2006/relationships/image" Target="../media/image37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44" Type="http://schemas.openxmlformats.org/officeDocument/2006/relationships/image" Target="../media/image144.jpeg"/><Relationship Id="rId547" Type="http://schemas.openxmlformats.org/officeDocument/2006/relationships/image" Target="../media/image547.jpeg"/><Relationship Id="rId589" Type="http://schemas.openxmlformats.org/officeDocument/2006/relationships/image" Target="../media/image589.jpe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49" Type="http://schemas.openxmlformats.org/officeDocument/2006/relationships/image" Target="../media/image449.jpeg"/><Relationship Id="rId614" Type="http://schemas.openxmlformats.org/officeDocument/2006/relationships/image" Target="../media/image614.jpeg"/><Relationship Id="rId656" Type="http://schemas.openxmlformats.org/officeDocument/2006/relationships/image" Target="../media/image656.jpeg"/><Relationship Id="rId211" Type="http://schemas.openxmlformats.org/officeDocument/2006/relationships/image" Target="../media/image211.jpeg"/><Relationship Id="rId253" Type="http://schemas.openxmlformats.org/officeDocument/2006/relationships/image" Target="../media/image253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516" Type="http://schemas.openxmlformats.org/officeDocument/2006/relationships/image" Target="../media/image516.jpeg"/><Relationship Id="rId48" Type="http://schemas.openxmlformats.org/officeDocument/2006/relationships/image" Target="../media/image48.jpe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155" Type="http://schemas.openxmlformats.org/officeDocument/2006/relationships/image" Target="../media/image155.jpeg"/><Relationship Id="rId197" Type="http://schemas.openxmlformats.org/officeDocument/2006/relationships/image" Target="../media/image197.jpeg"/><Relationship Id="rId362" Type="http://schemas.openxmlformats.org/officeDocument/2006/relationships/image" Target="../media/image362.jpeg"/><Relationship Id="rId418" Type="http://schemas.openxmlformats.org/officeDocument/2006/relationships/image" Target="../media/image418.jpeg"/><Relationship Id="rId625" Type="http://schemas.openxmlformats.org/officeDocument/2006/relationships/image" Target="../media/image625.jpeg"/><Relationship Id="rId222" Type="http://schemas.openxmlformats.org/officeDocument/2006/relationships/image" Target="../media/image222.jpeg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Relationship Id="rId17" Type="http://schemas.openxmlformats.org/officeDocument/2006/relationships/image" Target="../media/image17.jpeg"/><Relationship Id="rId59" Type="http://schemas.openxmlformats.org/officeDocument/2006/relationships/image" Target="../media/image59.jpeg"/><Relationship Id="rId124" Type="http://schemas.openxmlformats.org/officeDocument/2006/relationships/image" Target="../media/image124.jpeg"/><Relationship Id="rId527" Type="http://schemas.openxmlformats.org/officeDocument/2006/relationships/image" Target="../media/image527.jpeg"/><Relationship Id="rId569" Type="http://schemas.openxmlformats.org/officeDocument/2006/relationships/image" Target="../media/image569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31" Type="http://schemas.openxmlformats.org/officeDocument/2006/relationships/image" Target="../media/image331.jpeg"/><Relationship Id="rId373" Type="http://schemas.openxmlformats.org/officeDocument/2006/relationships/image" Target="../media/image373.jpeg"/><Relationship Id="rId429" Type="http://schemas.openxmlformats.org/officeDocument/2006/relationships/image" Target="../media/image429.jpeg"/><Relationship Id="rId580" Type="http://schemas.openxmlformats.org/officeDocument/2006/relationships/image" Target="../media/image580.jpeg"/><Relationship Id="rId636" Type="http://schemas.openxmlformats.org/officeDocument/2006/relationships/image" Target="../media/image636.jpeg"/><Relationship Id="rId1" Type="http://schemas.openxmlformats.org/officeDocument/2006/relationships/image" Target="../media/image1.jpeg"/><Relationship Id="rId233" Type="http://schemas.openxmlformats.org/officeDocument/2006/relationships/image" Target="../media/image233.jpeg"/><Relationship Id="rId440" Type="http://schemas.openxmlformats.org/officeDocument/2006/relationships/image" Target="../media/image440.jpeg"/><Relationship Id="rId28" Type="http://schemas.openxmlformats.org/officeDocument/2006/relationships/image" Target="../media/image28.jpeg"/><Relationship Id="rId275" Type="http://schemas.openxmlformats.org/officeDocument/2006/relationships/image" Target="../media/image275.jpeg"/><Relationship Id="rId300" Type="http://schemas.openxmlformats.org/officeDocument/2006/relationships/image" Target="../media/image300.jpeg"/><Relationship Id="rId482" Type="http://schemas.openxmlformats.org/officeDocument/2006/relationships/image" Target="../media/image482.jpeg"/><Relationship Id="rId538" Type="http://schemas.openxmlformats.org/officeDocument/2006/relationships/image" Target="../media/image538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77" Type="http://schemas.openxmlformats.org/officeDocument/2006/relationships/image" Target="../media/image177.jpeg"/><Relationship Id="rId342" Type="http://schemas.openxmlformats.org/officeDocument/2006/relationships/image" Target="../media/image342.jpe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202" Type="http://schemas.openxmlformats.org/officeDocument/2006/relationships/image" Target="../media/image202.jpeg"/><Relationship Id="rId244" Type="http://schemas.openxmlformats.org/officeDocument/2006/relationships/image" Target="../media/image244.jpeg"/><Relationship Id="rId647" Type="http://schemas.openxmlformats.org/officeDocument/2006/relationships/image" Target="../media/image647.jpeg"/><Relationship Id="rId39" Type="http://schemas.openxmlformats.org/officeDocument/2006/relationships/image" Target="../media/image39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jpeg"/><Relationship Id="rId549" Type="http://schemas.openxmlformats.org/officeDocument/2006/relationships/image" Target="../media/image549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46" Type="http://schemas.openxmlformats.org/officeDocument/2006/relationships/image" Target="../media/image146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53" Type="http://schemas.openxmlformats.org/officeDocument/2006/relationships/image" Target="../media/image353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560" Type="http://schemas.openxmlformats.org/officeDocument/2006/relationships/image" Target="../media/image560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420" Type="http://schemas.openxmlformats.org/officeDocument/2006/relationships/image" Target="../media/image420.jpeg"/><Relationship Id="rId616" Type="http://schemas.openxmlformats.org/officeDocument/2006/relationships/image" Target="../media/image616.jpeg"/><Relationship Id="rId658" Type="http://schemas.openxmlformats.org/officeDocument/2006/relationships/image" Target="../media/image658.jpeg"/><Relationship Id="rId255" Type="http://schemas.openxmlformats.org/officeDocument/2006/relationships/image" Target="../media/image255.jpeg"/><Relationship Id="rId297" Type="http://schemas.openxmlformats.org/officeDocument/2006/relationships/image" Target="../media/image297.jpeg"/><Relationship Id="rId462" Type="http://schemas.openxmlformats.org/officeDocument/2006/relationships/image" Target="../media/image462.jpeg"/><Relationship Id="rId518" Type="http://schemas.openxmlformats.org/officeDocument/2006/relationships/image" Target="../media/image518.jpeg"/><Relationship Id="rId115" Type="http://schemas.openxmlformats.org/officeDocument/2006/relationships/image" Target="../media/image115.jpeg"/><Relationship Id="rId157" Type="http://schemas.openxmlformats.org/officeDocument/2006/relationships/image" Target="../media/image157.jpeg"/><Relationship Id="rId322" Type="http://schemas.openxmlformats.org/officeDocument/2006/relationships/image" Target="../media/image322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199" Type="http://schemas.openxmlformats.org/officeDocument/2006/relationships/image" Target="../media/image199.jpeg"/><Relationship Id="rId571" Type="http://schemas.openxmlformats.org/officeDocument/2006/relationships/image" Target="../media/image571.jpeg"/><Relationship Id="rId627" Type="http://schemas.openxmlformats.org/officeDocument/2006/relationships/image" Target="../media/image627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66" Type="http://schemas.openxmlformats.org/officeDocument/2006/relationships/image" Target="../media/image266.jpeg"/><Relationship Id="rId431" Type="http://schemas.openxmlformats.org/officeDocument/2006/relationships/image" Target="../media/image431.jpeg"/><Relationship Id="rId473" Type="http://schemas.openxmlformats.org/officeDocument/2006/relationships/image" Target="../media/image473.jpeg"/><Relationship Id="rId529" Type="http://schemas.openxmlformats.org/officeDocument/2006/relationships/image" Target="../media/image529.jpeg"/><Relationship Id="rId30" Type="http://schemas.openxmlformats.org/officeDocument/2006/relationships/image" Target="../media/image30.jpeg"/><Relationship Id="rId126" Type="http://schemas.openxmlformats.org/officeDocument/2006/relationships/image" Target="../media/image126.jpeg"/><Relationship Id="rId168" Type="http://schemas.openxmlformats.org/officeDocument/2006/relationships/image" Target="../media/image168.jpeg"/><Relationship Id="rId333" Type="http://schemas.openxmlformats.org/officeDocument/2006/relationships/image" Target="../media/image333.jpeg"/><Relationship Id="rId540" Type="http://schemas.openxmlformats.org/officeDocument/2006/relationships/image" Target="../media/image540.jpeg"/><Relationship Id="rId72" Type="http://schemas.openxmlformats.org/officeDocument/2006/relationships/image" Target="../media/image72.jpeg"/><Relationship Id="rId375" Type="http://schemas.openxmlformats.org/officeDocument/2006/relationships/image" Target="../media/image375.jpeg"/><Relationship Id="rId582" Type="http://schemas.openxmlformats.org/officeDocument/2006/relationships/image" Target="../media/image582.jpeg"/><Relationship Id="rId638" Type="http://schemas.openxmlformats.org/officeDocument/2006/relationships/image" Target="../media/image638.jpeg"/><Relationship Id="rId3" Type="http://schemas.openxmlformats.org/officeDocument/2006/relationships/image" Target="../media/image3.jpeg"/><Relationship Id="rId235" Type="http://schemas.openxmlformats.org/officeDocument/2006/relationships/image" Target="../media/image235.jpeg"/><Relationship Id="rId277" Type="http://schemas.openxmlformats.org/officeDocument/2006/relationships/image" Target="../media/image277.jpeg"/><Relationship Id="rId400" Type="http://schemas.openxmlformats.org/officeDocument/2006/relationships/image" Target="../media/image400.jpeg"/><Relationship Id="rId442" Type="http://schemas.openxmlformats.org/officeDocument/2006/relationships/image" Target="../media/image442.jpeg"/><Relationship Id="rId484" Type="http://schemas.openxmlformats.org/officeDocument/2006/relationships/image" Target="../media/image484.jpeg"/><Relationship Id="rId137" Type="http://schemas.openxmlformats.org/officeDocument/2006/relationships/image" Target="../media/image137.jpeg"/><Relationship Id="rId302" Type="http://schemas.openxmlformats.org/officeDocument/2006/relationships/image" Target="../media/image302.jpeg"/><Relationship Id="rId344" Type="http://schemas.openxmlformats.org/officeDocument/2006/relationships/image" Target="../media/image344.jpeg"/><Relationship Id="rId41" Type="http://schemas.openxmlformats.org/officeDocument/2006/relationships/image" Target="../media/image41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86" Type="http://schemas.openxmlformats.org/officeDocument/2006/relationships/image" Target="../media/image386.jpeg"/><Relationship Id="rId551" Type="http://schemas.openxmlformats.org/officeDocument/2006/relationships/image" Target="../media/image551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49" Type="http://schemas.openxmlformats.org/officeDocument/2006/relationships/image" Target="../media/image64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46" Type="http://schemas.openxmlformats.org/officeDocument/2006/relationships/image" Target="../media/image246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53" Type="http://schemas.openxmlformats.org/officeDocument/2006/relationships/image" Target="../media/image453.jpeg"/><Relationship Id="rId509" Type="http://schemas.openxmlformats.org/officeDocument/2006/relationships/image" Target="../media/image509.jpeg"/><Relationship Id="rId106" Type="http://schemas.openxmlformats.org/officeDocument/2006/relationships/image" Target="../media/image106.jpeg"/><Relationship Id="rId313" Type="http://schemas.openxmlformats.org/officeDocument/2006/relationships/image" Target="../media/image313.jpeg"/><Relationship Id="rId495" Type="http://schemas.openxmlformats.org/officeDocument/2006/relationships/image" Target="../media/image495.jpeg"/><Relationship Id="rId10" Type="http://schemas.openxmlformats.org/officeDocument/2006/relationships/image" Target="../media/image10.jpeg"/><Relationship Id="rId52" Type="http://schemas.openxmlformats.org/officeDocument/2006/relationships/image" Target="../media/image52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355" Type="http://schemas.openxmlformats.org/officeDocument/2006/relationships/image" Target="../media/image355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62" Type="http://schemas.openxmlformats.org/officeDocument/2006/relationships/image" Target="../media/image562.jpeg"/><Relationship Id="rId618" Type="http://schemas.openxmlformats.org/officeDocument/2006/relationships/image" Target="../media/image618.jpeg"/><Relationship Id="rId215" Type="http://schemas.openxmlformats.org/officeDocument/2006/relationships/image" Target="../media/image215.jpeg"/><Relationship Id="rId257" Type="http://schemas.openxmlformats.org/officeDocument/2006/relationships/image" Target="../media/image257.jpeg"/><Relationship Id="rId422" Type="http://schemas.openxmlformats.org/officeDocument/2006/relationships/image" Target="../media/image422.jpeg"/><Relationship Id="rId464" Type="http://schemas.openxmlformats.org/officeDocument/2006/relationships/image" Target="../media/image464.jpeg"/><Relationship Id="rId299" Type="http://schemas.openxmlformats.org/officeDocument/2006/relationships/image" Target="../media/image299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66" Type="http://schemas.openxmlformats.org/officeDocument/2006/relationships/image" Target="../media/image366.jpeg"/><Relationship Id="rId573" Type="http://schemas.openxmlformats.org/officeDocument/2006/relationships/image" Target="../media/image573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640" Type="http://schemas.openxmlformats.org/officeDocument/2006/relationships/image" Target="../media/image640.jpeg"/><Relationship Id="rId74" Type="http://schemas.openxmlformats.org/officeDocument/2006/relationships/image" Target="../media/image74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84" Type="http://schemas.openxmlformats.org/officeDocument/2006/relationships/image" Target="../media/image584.jpeg"/><Relationship Id="rId5" Type="http://schemas.openxmlformats.org/officeDocument/2006/relationships/image" Target="../media/image5.jpeg"/><Relationship Id="rId237" Type="http://schemas.openxmlformats.org/officeDocument/2006/relationships/image" Target="../media/image237.jpeg"/><Relationship Id="rId444" Type="http://schemas.openxmlformats.org/officeDocument/2006/relationships/image" Target="../media/image444.jpeg"/><Relationship Id="rId651" Type="http://schemas.openxmlformats.org/officeDocument/2006/relationships/image" Target="../media/image651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609" Type="http://schemas.openxmlformats.org/officeDocument/2006/relationships/image" Target="../media/image60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595" Type="http://schemas.openxmlformats.org/officeDocument/2006/relationships/image" Target="../media/image595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522" Type="http://schemas.openxmlformats.org/officeDocument/2006/relationships/image" Target="../media/image522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399" Type="http://schemas.openxmlformats.org/officeDocument/2006/relationships/image" Target="../media/image399.jpeg"/><Relationship Id="rId259" Type="http://schemas.openxmlformats.org/officeDocument/2006/relationships/image" Target="../media/image259.jpeg"/><Relationship Id="rId466" Type="http://schemas.openxmlformats.org/officeDocument/2006/relationships/image" Target="../media/image46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172" Type="http://schemas.openxmlformats.org/officeDocument/2006/relationships/image" Target="../media/image172.jpe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44" Type="http://schemas.openxmlformats.org/officeDocument/2006/relationships/image" Target="../media/image544.jpeg"/><Relationship Id="rId183" Type="http://schemas.openxmlformats.org/officeDocument/2006/relationships/image" Target="../media/image183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611" Type="http://schemas.openxmlformats.org/officeDocument/2006/relationships/image" Target="../media/image611.jpeg"/><Relationship Id="rId250" Type="http://schemas.openxmlformats.org/officeDocument/2006/relationships/image" Target="../media/image250.jpeg"/><Relationship Id="rId488" Type="http://schemas.openxmlformats.org/officeDocument/2006/relationships/image" Target="../media/image488.jpeg"/><Relationship Id="rId45" Type="http://schemas.openxmlformats.org/officeDocument/2006/relationships/image" Target="../media/image45.jpeg"/><Relationship Id="rId110" Type="http://schemas.openxmlformats.org/officeDocument/2006/relationships/image" Target="../media/image110.jpeg"/><Relationship Id="rId348" Type="http://schemas.openxmlformats.org/officeDocument/2006/relationships/image" Target="../media/image348.jpeg"/><Relationship Id="rId555" Type="http://schemas.openxmlformats.org/officeDocument/2006/relationships/image" Target="../media/image555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56" Type="http://schemas.openxmlformats.org/officeDocument/2006/relationships/image" Target="../media/image56.jpeg"/><Relationship Id="rId359" Type="http://schemas.openxmlformats.org/officeDocument/2006/relationships/image" Target="../media/image359.jpeg"/><Relationship Id="rId566" Type="http://schemas.openxmlformats.org/officeDocument/2006/relationships/image" Target="../media/image566.jpeg"/><Relationship Id="rId121" Type="http://schemas.openxmlformats.org/officeDocument/2006/relationships/image" Target="../media/image121.jpeg"/><Relationship Id="rId219" Type="http://schemas.openxmlformats.org/officeDocument/2006/relationships/image" Target="../media/image219.jpeg"/><Relationship Id="rId426" Type="http://schemas.openxmlformats.org/officeDocument/2006/relationships/image" Target="../media/image426.jpeg"/><Relationship Id="rId633" Type="http://schemas.openxmlformats.org/officeDocument/2006/relationships/image" Target="../media/image633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577" Type="http://schemas.openxmlformats.org/officeDocument/2006/relationships/image" Target="../media/image577.jpeg"/><Relationship Id="rId132" Type="http://schemas.openxmlformats.org/officeDocument/2006/relationships/image" Target="../media/image132.jpeg"/><Relationship Id="rId437" Type="http://schemas.openxmlformats.org/officeDocument/2006/relationships/image" Target="../media/image437.jpeg"/><Relationship Id="rId644" Type="http://schemas.openxmlformats.org/officeDocument/2006/relationships/image" Target="../media/image644.jpeg"/><Relationship Id="rId283" Type="http://schemas.openxmlformats.org/officeDocument/2006/relationships/image" Target="../media/image283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78" Type="http://schemas.openxmlformats.org/officeDocument/2006/relationships/image" Target="../media/image78.jpeg"/><Relationship Id="rId143" Type="http://schemas.openxmlformats.org/officeDocument/2006/relationships/image" Target="../media/image143.jpeg"/><Relationship Id="rId350" Type="http://schemas.openxmlformats.org/officeDocument/2006/relationships/image" Target="../media/image350.jpeg"/><Relationship Id="rId588" Type="http://schemas.openxmlformats.org/officeDocument/2006/relationships/image" Target="../media/image588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448" Type="http://schemas.openxmlformats.org/officeDocument/2006/relationships/image" Target="../media/image448.jpeg"/><Relationship Id="rId655" Type="http://schemas.openxmlformats.org/officeDocument/2006/relationships/image" Target="../media/image655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89" Type="http://schemas.openxmlformats.org/officeDocument/2006/relationships/image" Target="../media/image89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599" Type="http://schemas.openxmlformats.org/officeDocument/2006/relationships/image" Target="../media/image599.jpeg"/><Relationship Id="rId459" Type="http://schemas.openxmlformats.org/officeDocument/2006/relationships/image" Target="../media/image459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319" Type="http://schemas.openxmlformats.org/officeDocument/2006/relationships/image" Target="../media/image319.jpeg"/><Relationship Id="rId526" Type="http://schemas.openxmlformats.org/officeDocument/2006/relationships/image" Target="../media/image52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114300</xdr:rowOff>
    </xdr:from>
    <xdr:to>
      <xdr:col>0</xdr:col>
      <xdr:colOff>2162175</xdr:colOff>
      <xdr:row>21</xdr:row>
      <xdr:rowOff>133350</xdr:rowOff>
    </xdr:to>
    <xdr:pic>
      <xdr:nvPicPr>
        <xdr:cNvPr id="21916" name="Рисунок 1" descr="101-215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85800"/>
          <a:ext cx="2162175" cy="287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2190750</xdr:colOff>
      <xdr:row>40</xdr:row>
      <xdr:rowOff>57150</xdr:rowOff>
    </xdr:to>
    <xdr:pic>
      <xdr:nvPicPr>
        <xdr:cNvPr id="21917" name="Рисунок 2" descr="104-215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191000"/>
          <a:ext cx="2190750" cy="2914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45</xdr:row>
      <xdr:rowOff>28575</xdr:rowOff>
    </xdr:from>
    <xdr:to>
      <xdr:col>0</xdr:col>
      <xdr:colOff>2171700</xdr:colOff>
      <xdr:row>52</xdr:row>
      <xdr:rowOff>0</xdr:rowOff>
    </xdr:to>
    <xdr:pic>
      <xdr:nvPicPr>
        <xdr:cNvPr id="21918" name="Рисунок 3" descr="696-215 b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500" y="8029575"/>
          <a:ext cx="1981200" cy="223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52</xdr:row>
      <xdr:rowOff>9525</xdr:rowOff>
    </xdr:from>
    <xdr:to>
      <xdr:col>0</xdr:col>
      <xdr:colOff>2047875</xdr:colOff>
      <xdr:row>59</xdr:row>
      <xdr:rowOff>266701</xdr:rowOff>
    </xdr:to>
    <xdr:pic>
      <xdr:nvPicPr>
        <xdr:cNvPr id="21919" name="Рисунок 4" descr="698-215 b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7625" y="10277475"/>
          <a:ext cx="2000250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60</xdr:row>
      <xdr:rowOff>95250</xdr:rowOff>
    </xdr:from>
    <xdr:to>
      <xdr:col>0</xdr:col>
      <xdr:colOff>2162175</xdr:colOff>
      <xdr:row>75</xdr:row>
      <xdr:rowOff>123825</xdr:rowOff>
    </xdr:to>
    <xdr:pic>
      <xdr:nvPicPr>
        <xdr:cNvPr id="21920" name="Рисунок 5" descr="129-000 nude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2801600"/>
          <a:ext cx="2162175" cy="2886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81</xdr:row>
      <xdr:rowOff>47625</xdr:rowOff>
    </xdr:from>
    <xdr:to>
      <xdr:col>0</xdr:col>
      <xdr:colOff>2152650</xdr:colOff>
      <xdr:row>96</xdr:row>
      <xdr:rowOff>66675</xdr:rowOff>
    </xdr:to>
    <xdr:pic>
      <xdr:nvPicPr>
        <xdr:cNvPr id="21921" name="Рисунок 7" descr="129-000,-659-000-ivory_nude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16754475"/>
          <a:ext cx="2152650" cy="287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108</xdr:row>
      <xdr:rowOff>19050</xdr:rowOff>
    </xdr:from>
    <xdr:to>
      <xdr:col>0</xdr:col>
      <xdr:colOff>2181225</xdr:colOff>
      <xdr:row>109</xdr:row>
      <xdr:rowOff>1371600</xdr:rowOff>
    </xdr:to>
    <xdr:pic>
      <xdr:nvPicPr>
        <xdr:cNvPr id="21922" name="Рисунок 8" descr="658-000 ivory-nude b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100" y="21869400"/>
          <a:ext cx="2143125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110</xdr:row>
      <xdr:rowOff>304800</xdr:rowOff>
    </xdr:from>
    <xdr:to>
      <xdr:col>0</xdr:col>
      <xdr:colOff>2162175</xdr:colOff>
      <xdr:row>112</xdr:row>
      <xdr:rowOff>428625</xdr:rowOff>
    </xdr:to>
    <xdr:pic>
      <xdr:nvPicPr>
        <xdr:cNvPr id="21923" name="Рисунок 9" descr="129-000,-659-000-moloko-nude_6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24955500"/>
          <a:ext cx="2162175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119</xdr:row>
      <xdr:rowOff>28575</xdr:rowOff>
    </xdr:from>
    <xdr:to>
      <xdr:col>0</xdr:col>
      <xdr:colOff>2190750</xdr:colOff>
      <xdr:row>135</xdr:row>
      <xdr:rowOff>114300</xdr:rowOff>
    </xdr:to>
    <xdr:pic>
      <xdr:nvPicPr>
        <xdr:cNvPr id="21924" name="Рисунок 10" descr="129-000 black-nud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29308425"/>
          <a:ext cx="2190750" cy="3133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145</xdr:row>
      <xdr:rowOff>66675</xdr:rowOff>
    </xdr:from>
    <xdr:to>
      <xdr:col>0</xdr:col>
      <xdr:colOff>2162175</xdr:colOff>
      <xdr:row>151</xdr:row>
      <xdr:rowOff>266700</xdr:rowOff>
    </xdr:to>
    <xdr:pic>
      <xdr:nvPicPr>
        <xdr:cNvPr id="21925" name="Рисунок 11" descr="952-000 телесный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34299525"/>
          <a:ext cx="2162175" cy="2886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152</xdr:row>
      <xdr:rowOff>76200</xdr:rowOff>
    </xdr:from>
    <xdr:to>
      <xdr:col>0</xdr:col>
      <xdr:colOff>2162175</xdr:colOff>
      <xdr:row>158</xdr:row>
      <xdr:rowOff>333375</xdr:rowOff>
    </xdr:to>
    <xdr:pic>
      <xdr:nvPicPr>
        <xdr:cNvPr id="21926" name="Рисунок 12" descr="952-000 черн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37442775"/>
          <a:ext cx="2162175" cy="2886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159</xdr:row>
      <xdr:rowOff>161925</xdr:rowOff>
    </xdr:from>
    <xdr:to>
      <xdr:col>0</xdr:col>
      <xdr:colOff>2162175</xdr:colOff>
      <xdr:row>166</xdr:row>
      <xdr:rowOff>38101</xdr:rowOff>
    </xdr:to>
    <xdr:pic>
      <xdr:nvPicPr>
        <xdr:cNvPr id="21927" name="Рисунок 13" descr="105-515new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40595550"/>
          <a:ext cx="2162175" cy="287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167</xdr:row>
      <xdr:rowOff>38100</xdr:rowOff>
    </xdr:from>
    <xdr:to>
      <xdr:col>0</xdr:col>
      <xdr:colOff>2181225</xdr:colOff>
      <xdr:row>172</xdr:row>
      <xdr:rowOff>276225</xdr:rowOff>
    </xdr:to>
    <xdr:pic>
      <xdr:nvPicPr>
        <xdr:cNvPr id="21928" name="Рисунок 14" descr="154-515new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43900725"/>
          <a:ext cx="2181225" cy="2905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173</xdr:row>
      <xdr:rowOff>47625</xdr:rowOff>
    </xdr:from>
    <xdr:to>
      <xdr:col>0</xdr:col>
      <xdr:colOff>2162175</xdr:colOff>
      <xdr:row>176</xdr:row>
      <xdr:rowOff>523875</xdr:rowOff>
    </xdr:to>
    <xdr:pic>
      <xdr:nvPicPr>
        <xdr:cNvPr id="21929" name="Рисунок 15" descr="296-515new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47110650"/>
          <a:ext cx="2162175" cy="2305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177</xdr:row>
      <xdr:rowOff>76200</xdr:rowOff>
    </xdr:from>
    <xdr:to>
      <xdr:col>0</xdr:col>
      <xdr:colOff>2143125</xdr:colOff>
      <xdr:row>183</xdr:row>
      <xdr:rowOff>276225</xdr:rowOff>
    </xdr:to>
    <xdr:pic>
      <xdr:nvPicPr>
        <xdr:cNvPr id="21930" name="Рисунок 16" descr="746-515new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49577625"/>
          <a:ext cx="2143125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184</xdr:row>
      <xdr:rowOff>123825</xdr:rowOff>
    </xdr:from>
    <xdr:to>
      <xdr:col>0</xdr:col>
      <xdr:colOff>2162175</xdr:colOff>
      <xdr:row>192</xdr:row>
      <xdr:rowOff>257175</xdr:rowOff>
    </xdr:to>
    <xdr:pic>
      <xdr:nvPicPr>
        <xdr:cNvPr id="21931" name="Рисунок 17" descr="528-098 peony1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52025550"/>
          <a:ext cx="2162175" cy="287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193</xdr:row>
      <xdr:rowOff>57150</xdr:rowOff>
    </xdr:from>
    <xdr:to>
      <xdr:col>0</xdr:col>
      <xdr:colOff>2143125</xdr:colOff>
      <xdr:row>197</xdr:row>
      <xdr:rowOff>352424</xdr:rowOff>
    </xdr:to>
    <xdr:pic>
      <xdr:nvPicPr>
        <xdr:cNvPr id="21932" name="Рисунок 18" descr="241-098 peony b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525" y="55044975"/>
          <a:ext cx="2133600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198</xdr:row>
      <xdr:rowOff>180975</xdr:rowOff>
    </xdr:from>
    <xdr:to>
      <xdr:col>0</xdr:col>
      <xdr:colOff>2152650</xdr:colOff>
      <xdr:row>206</xdr:row>
      <xdr:rowOff>228600</xdr:rowOff>
    </xdr:to>
    <xdr:pic>
      <xdr:nvPicPr>
        <xdr:cNvPr id="21933" name="Рисунок 19" descr="114-267 nude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57788175"/>
          <a:ext cx="2152650" cy="2867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208</xdr:row>
      <xdr:rowOff>28575</xdr:rowOff>
    </xdr:from>
    <xdr:to>
      <xdr:col>0</xdr:col>
      <xdr:colOff>2133600</xdr:colOff>
      <xdr:row>210</xdr:row>
      <xdr:rowOff>781049</xdr:rowOff>
    </xdr:to>
    <xdr:pic>
      <xdr:nvPicPr>
        <xdr:cNvPr id="21934" name="Рисунок 21" descr="246-267 nude b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8100" y="60998100"/>
          <a:ext cx="2095500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211</xdr:row>
      <xdr:rowOff>28575</xdr:rowOff>
    </xdr:from>
    <xdr:to>
      <xdr:col>0</xdr:col>
      <xdr:colOff>2133600</xdr:colOff>
      <xdr:row>213</xdr:row>
      <xdr:rowOff>885824</xdr:rowOff>
    </xdr:to>
    <xdr:pic>
      <xdr:nvPicPr>
        <xdr:cNvPr id="21935" name="Рисунок 22" descr="733-267 nude b (2)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8575" y="63455550"/>
          <a:ext cx="2105025" cy="268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214</xdr:row>
      <xdr:rowOff>47625</xdr:rowOff>
    </xdr:from>
    <xdr:to>
      <xdr:col>0</xdr:col>
      <xdr:colOff>2171700</xdr:colOff>
      <xdr:row>228</xdr:row>
      <xdr:rowOff>9524</xdr:rowOff>
    </xdr:to>
    <xdr:pic>
      <xdr:nvPicPr>
        <xdr:cNvPr id="21936" name="Рисунок 23" descr="114-267-moloko-peony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66217800"/>
          <a:ext cx="2171700" cy="28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229</xdr:row>
      <xdr:rowOff>38100</xdr:rowOff>
    </xdr:from>
    <xdr:to>
      <xdr:col>0</xdr:col>
      <xdr:colOff>2162175</xdr:colOff>
      <xdr:row>242</xdr:row>
      <xdr:rowOff>200025</xdr:rowOff>
    </xdr:to>
    <xdr:pic>
      <xdr:nvPicPr>
        <xdr:cNvPr id="21937" name="Рисунок 24" descr="130-267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69351525"/>
          <a:ext cx="2162175" cy="2886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243</xdr:row>
      <xdr:rowOff>28575</xdr:rowOff>
    </xdr:from>
    <xdr:to>
      <xdr:col>0</xdr:col>
      <xdr:colOff>2181225</xdr:colOff>
      <xdr:row>251</xdr:row>
      <xdr:rowOff>266701</xdr:rowOff>
    </xdr:to>
    <xdr:pic>
      <xdr:nvPicPr>
        <xdr:cNvPr id="21938" name="Рисунок 25" descr="557-267_ivory-peony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72275700"/>
          <a:ext cx="2181225" cy="2905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252</xdr:row>
      <xdr:rowOff>85725</xdr:rowOff>
    </xdr:from>
    <xdr:to>
      <xdr:col>0</xdr:col>
      <xdr:colOff>2162175</xdr:colOff>
      <xdr:row>259</xdr:row>
      <xdr:rowOff>152401</xdr:rowOff>
    </xdr:to>
    <xdr:pic>
      <xdr:nvPicPr>
        <xdr:cNvPr id="21939" name="Рисунок 26" descr="575-267.jp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9525" y="75333225"/>
          <a:ext cx="2152650" cy="2867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261</xdr:row>
      <xdr:rowOff>133350</xdr:rowOff>
    </xdr:from>
    <xdr:to>
      <xdr:col>0</xdr:col>
      <xdr:colOff>2152650</xdr:colOff>
      <xdr:row>276</xdr:row>
      <xdr:rowOff>142875</xdr:rowOff>
    </xdr:to>
    <xdr:pic>
      <xdr:nvPicPr>
        <xdr:cNvPr id="21940" name="Рисунок 27" descr="587-267 ivory-peony1.jp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78771750"/>
          <a:ext cx="2152650" cy="2867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278</xdr:row>
      <xdr:rowOff>142875</xdr:rowOff>
    </xdr:from>
    <xdr:to>
      <xdr:col>0</xdr:col>
      <xdr:colOff>2143125</xdr:colOff>
      <xdr:row>286</xdr:row>
      <xdr:rowOff>276225</xdr:rowOff>
    </xdr:to>
    <xdr:pic>
      <xdr:nvPicPr>
        <xdr:cNvPr id="21941" name="Рисунок 28" descr="801-267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82019775"/>
          <a:ext cx="2143125" cy="285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288</xdr:row>
      <xdr:rowOff>285750</xdr:rowOff>
    </xdr:from>
    <xdr:to>
      <xdr:col>0</xdr:col>
      <xdr:colOff>2028825</xdr:colOff>
      <xdr:row>293</xdr:row>
      <xdr:rowOff>390524</xdr:rowOff>
    </xdr:to>
    <xdr:pic>
      <xdr:nvPicPr>
        <xdr:cNvPr id="21942" name="Рисунок 29" descr="246-267-moloko-pion-b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85686900"/>
          <a:ext cx="2028825" cy="2295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294</xdr:row>
      <xdr:rowOff>38100</xdr:rowOff>
    </xdr:from>
    <xdr:to>
      <xdr:col>0</xdr:col>
      <xdr:colOff>2181225</xdr:colOff>
      <xdr:row>298</xdr:row>
      <xdr:rowOff>361949</xdr:rowOff>
    </xdr:to>
    <xdr:pic>
      <xdr:nvPicPr>
        <xdr:cNvPr id="21943" name="Рисунок 31" descr="293-267_b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88068150"/>
          <a:ext cx="2181225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299</xdr:row>
      <xdr:rowOff>19050</xdr:rowOff>
    </xdr:from>
    <xdr:to>
      <xdr:col>0</xdr:col>
      <xdr:colOff>2190750</xdr:colOff>
      <xdr:row>301</xdr:row>
      <xdr:rowOff>742950</xdr:rowOff>
    </xdr:to>
    <xdr:pic>
      <xdr:nvPicPr>
        <xdr:cNvPr id="21944" name="Рисунок 32" descr="733-267-moloko-peony-b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90620850"/>
          <a:ext cx="2190750" cy="2343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303</xdr:row>
      <xdr:rowOff>219075</xdr:rowOff>
    </xdr:from>
    <xdr:to>
      <xdr:col>0</xdr:col>
      <xdr:colOff>2171700</xdr:colOff>
      <xdr:row>316</xdr:row>
      <xdr:rowOff>142874</xdr:rowOff>
    </xdr:to>
    <xdr:pic>
      <xdr:nvPicPr>
        <xdr:cNvPr id="21945" name="Рисунок 33" descr="114-267 black-nude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93478350"/>
          <a:ext cx="2171700" cy="28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320</xdr:row>
      <xdr:rowOff>209550</xdr:rowOff>
    </xdr:from>
    <xdr:to>
      <xdr:col>0</xdr:col>
      <xdr:colOff>2171700</xdr:colOff>
      <xdr:row>329</xdr:row>
      <xdr:rowOff>276225</xdr:rowOff>
    </xdr:to>
    <xdr:pic>
      <xdr:nvPicPr>
        <xdr:cNvPr id="21946" name="Рисунок 34" descr="130-267 black-nude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97355025"/>
          <a:ext cx="2171700" cy="28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332</xdr:row>
      <xdr:rowOff>47625</xdr:rowOff>
    </xdr:from>
    <xdr:to>
      <xdr:col>0</xdr:col>
      <xdr:colOff>2143125</xdr:colOff>
      <xdr:row>341</xdr:row>
      <xdr:rowOff>247650</xdr:rowOff>
    </xdr:to>
    <xdr:pic>
      <xdr:nvPicPr>
        <xdr:cNvPr id="21947" name="Рисунок 35" descr="801-267 black-nude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100945950"/>
          <a:ext cx="2143125" cy="285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343</xdr:row>
      <xdr:rowOff>38100</xdr:rowOff>
    </xdr:from>
    <xdr:to>
      <xdr:col>0</xdr:col>
      <xdr:colOff>2152650</xdr:colOff>
      <xdr:row>347</xdr:row>
      <xdr:rowOff>390524</xdr:rowOff>
    </xdr:to>
    <xdr:pic>
      <xdr:nvPicPr>
        <xdr:cNvPr id="21948" name="Рисунок 36" descr="246-267 black-nude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0" y="104184450"/>
          <a:ext cx="2152650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348</xdr:row>
      <xdr:rowOff>438150</xdr:rowOff>
    </xdr:from>
    <xdr:to>
      <xdr:col>0</xdr:col>
      <xdr:colOff>2162175</xdr:colOff>
      <xdr:row>351</xdr:row>
      <xdr:rowOff>581025</xdr:rowOff>
    </xdr:to>
    <xdr:pic>
      <xdr:nvPicPr>
        <xdr:cNvPr id="21949" name="Рисунок 37" descr="293-267 black-nude b.jp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0" y="107203875"/>
          <a:ext cx="2162175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353</xdr:row>
      <xdr:rowOff>200025</xdr:rowOff>
    </xdr:from>
    <xdr:to>
      <xdr:col>0</xdr:col>
      <xdr:colOff>2190750</xdr:colOff>
      <xdr:row>358</xdr:row>
      <xdr:rowOff>323850</xdr:rowOff>
    </xdr:to>
    <xdr:pic>
      <xdr:nvPicPr>
        <xdr:cNvPr id="21950" name="Рисунок 38" descr="733-267 black-nude b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110490000"/>
          <a:ext cx="2190750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359</xdr:row>
      <xdr:rowOff>57150</xdr:rowOff>
    </xdr:from>
    <xdr:to>
      <xdr:col>0</xdr:col>
      <xdr:colOff>2171700</xdr:colOff>
      <xdr:row>367</xdr:row>
      <xdr:rowOff>285750</xdr:rowOff>
    </xdr:to>
    <xdr:pic>
      <xdr:nvPicPr>
        <xdr:cNvPr id="21951" name="Рисунок 39" descr="Бюстгальтер мягкий Orhideja 175-990 черный-пион.jp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0" y="113147475"/>
          <a:ext cx="2171700" cy="28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368</xdr:row>
      <xdr:rowOff>38100</xdr:rowOff>
    </xdr:from>
    <xdr:to>
      <xdr:col>0</xdr:col>
      <xdr:colOff>2152650</xdr:colOff>
      <xdr:row>370</xdr:row>
      <xdr:rowOff>542925</xdr:rowOff>
    </xdr:to>
    <xdr:pic>
      <xdr:nvPicPr>
        <xdr:cNvPr id="21952" name="Рисунок 40" descr="638-990 черн пион.jpg"/>
        <xdr:cNvPicPr>
          <a:picLocks noChangeAspect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0" y="116128800"/>
          <a:ext cx="2152650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371</xdr:row>
      <xdr:rowOff>47625</xdr:rowOff>
    </xdr:from>
    <xdr:to>
      <xdr:col>0</xdr:col>
      <xdr:colOff>2143125</xdr:colOff>
      <xdr:row>375</xdr:row>
      <xdr:rowOff>361950</xdr:rowOff>
    </xdr:to>
    <xdr:pic>
      <xdr:nvPicPr>
        <xdr:cNvPr id="21953" name="Рисунок 41" descr="255-991 peony.jpg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76200" y="118395750"/>
          <a:ext cx="2066925" cy="195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376</xdr:row>
      <xdr:rowOff>57150</xdr:rowOff>
    </xdr:from>
    <xdr:to>
      <xdr:col>0</xdr:col>
      <xdr:colOff>2143125</xdr:colOff>
      <xdr:row>379</xdr:row>
      <xdr:rowOff>476250</xdr:rowOff>
    </xdr:to>
    <xdr:pic>
      <xdr:nvPicPr>
        <xdr:cNvPr id="21954" name="Рисунок 42" descr="638-991 peony_b.jpg"/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120453150"/>
          <a:ext cx="2143125" cy="2247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380</xdr:row>
      <xdr:rowOff>57150</xdr:rowOff>
    </xdr:from>
    <xdr:to>
      <xdr:col>0</xdr:col>
      <xdr:colOff>2143125</xdr:colOff>
      <xdr:row>383</xdr:row>
      <xdr:rowOff>542925</xdr:rowOff>
    </xdr:to>
    <xdr:pic>
      <xdr:nvPicPr>
        <xdr:cNvPr id="21955" name="Рисунок 43" descr="695-991 peony_b.jpg"/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122891550"/>
          <a:ext cx="2143125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391</xdr:row>
      <xdr:rowOff>57150</xdr:rowOff>
    </xdr:from>
    <xdr:to>
      <xdr:col>0</xdr:col>
      <xdr:colOff>2181225</xdr:colOff>
      <xdr:row>406</xdr:row>
      <xdr:rowOff>104775</xdr:rowOff>
    </xdr:to>
    <xdr:pic>
      <xdr:nvPicPr>
        <xdr:cNvPr id="21956" name="Рисунок 44" descr="118-991 black.jpg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126853950"/>
          <a:ext cx="2181225" cy="2905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417</xdr:row>
      <xdr:rowOff>38100</xdr:rowOff>
    </xdr:from>
    <xdr:to>
      <xdr:col>0</xdr:col>
      <xdr:colOff>2124075</xdr:colOff>
      <xdr:row>421</xdr:row>
      <xdr:rowOff>419100</xdr:rowOff>
    </xdr:to>
    <xdr:pic>
      <xdr:nvPicPr>
        <xdr:cNvPr id="21957" name="Рисунок 45" descr="255-991 black-pion_b.jpg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9050" y="131787900"/>
          <a:ext cx="2105025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422</xdr:row>
      <xdr:rowOff>95250</xdr:rowOff>
    </xdr:from>
    <xdr:to>
      <xdr:col>0</xdr:col>
      <xdr:colOff>2171700</xdr:colOff>
      <xdr:row>431</xdr:row>
      <xdr:rowOff>161925</xdr:rowOff>
    </xdr:to>
    <xdr:pic>
      <xdr:nvPicPr>
        <xdr:cNvPr id="21958" name="Рисунок 46" descr="175-991 black-pion.jpg"/>
        <xdr:cNvPicPr>
          <a:picLocks noChangeAspect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0" y="134273925"/>
          <a:ext cx="2171700" cy="28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432</xdr:row>
      <xdr:rowOff>19050</xdr:rowOff>
    </xdr:from>
    <xdr:to>
      <xdr:col>0</xdr:col>
      <xdr:colOff>2133600</xdr:colOff>
      <xdr:row>435</xdr:row>
      <xdr:rowOff>533400</xdr:rowOff>
    </xdr:to>
    <xdr:pic>
      <xdr:nvPicPr>
        <xdr:cNvPr id="21959" name="Рисунок 47" descr="255-991 black-pion_b.jpg"/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33350" y="137340975"/>
          <a:ext cx="2000250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436</xdr:row>
      <xdr:rowOff>19050</xdr:rowOff>
    </xdr:from>
    <xdr:to>
      <xdr:col>0</xdr:col>
      <xdr:colOff>2105025</xdr:colOff>
      <xdr:row>439</xdr:row>
      <xdr:rowOff>447675</xdr:rowOff>
    </xdr:to>
    <xdr:pic>
      <xdr:nvPicPr>
        <xdr:cNvPr id="21960" name="Рисунок 48" descr="638-991 black-peony.jpg"/>
        <xdr:cNvPicPr>
          <a:picLocks noChangeAspect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33350" y="139588875"/>
          <a:ext cx="1971675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257175</xdr:colOff>
      <xdr:row>440</xdr:row>
      <xdr:rowOff>38100</xdr:rowOff>
    </xdr:from>
    <xdr:to>
      <xdr:col>0</xdr:col>
      <xdr:colOff>2028825</xdr:colOff>
      <xdr:row>443</xdr:row>
      <xdr:rowOff>533400</xdr:rowOff>
    </xdr:to>
    <xdr:pic>
      <xdr:nvPicPr>
        <xdr:cNvPr id="21961" name="Рисунок 49" descr="695-991 black-peony.jpg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57175" y="141512925"/>
          <a:ext cx="1771650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445</xdr:row>
      <xdr:rowOff>171450</xdr:rowOff>
    </xdr:from>
    <xdr:to>
      <xdr:col>0</xdr:col>
      <xdr:colOff>2181225</xdr:colOff>
      <xdr:row>452</xdr:row>
      <xdr:rowOff>38100</xdr:rowOff>
    </xdr:to>
    <xdr:pic>
      <xdr:nvPicPr>
        <xdr:cNvPr id="21962" name="Рисунок 50" descr="102-628_white.jpg"/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0" y="144437100"/>
          <a:ext cx="2181225" cy="2066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455</xdr:row>
      <xdr:rowOff>38100</xdr:rowOff>
    </xdr:from>
    <xdr:to>
      <xdr:col>0</xdr:col>
      <xdr:colOff>2143125</xdr:colOff>
      <xdr:row>462</xdr:row>
      <xdr:rowOff>285750</xdr:rowOff>
    </xdr:to>
    <xdr:pic>
      <xdr:nvPicPr>
        <xdr:cNvPr id="21963" name="Рисунок 51" descr="106-628 white.jpg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57150" y="147447000"/>
          <a:ext cx="2085975" cy="2781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475</xdr:row>
      <xdr:rowOff>104775</xdr:rowOff>
    </xdr:from>
    <xdr:to>
      <xdr:col>0</xdr:col>
      <xdr:colOff>2152650</xdr:colOff>
      <xdr:row>490</xdr:row>
      <xdr:rowOff>114300</xdr:rowOff>
    </xdr:to>
    <xdr:pic>
      <xdr:nvPicPr>
        <xdr:cNvPr id="21964" name="Рисунок 52" descr="159-628 white.jpg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0" y="152695275"/>
          <a:ext cx="2152650" cy="2867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512</xdr:row>
      <xdr:rowOff>66675</xdr:rowOff>
    </xdr:from>
    <xdr:to>
      <xdr:col>0</xdr:col>
      <xdr:colOff>2085975</xdr:colOff>
      <xdr:row>514</xdr:row>
      <xdr:rowOff>714376</xdr:rowOff>
    </xdr:to>
    <xdr:pic>
      <xdr:nvPicPr>
        <xdr:cNvPr id="21965" name="Рисунок 53" descr="293-628 white b.jpg"/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38100" y="159705675"/>
          <a:ext cx="2047875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514</xdr:row>
      <xdr:rowOff>733425</xdr:rowOff>
    </xdr:from>
    <xdr:to>
      <xdr:col>0</xdr:col>
      <xdr:colOff>2095500</xdr:colOff>
      <xdr:row>518</xdr:row>
      <xdr:rowOff>523874</xdr:rowOff>
    </xdr:to>
    <xdr:pic>
      <xdr:nvPicPr>
        <xdr:cNvPr id="21966" name="Рисунок 54" descr="733-628 white b.jpg"/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0" y="161858325"/>
          <a:ext cx="209550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519</xdr:row>
      <xdr:rowOff>76200</xdr:rowOff>
    </xdr:from>
    <xdr:to>
      <xdr:col>0</xdr:col>
      <xdr:colOff>2143125</xdr:colOff>
      <xdr:row>529</xdr:row>
      <xdr:rowOff>95249</xdr:rowOff>
    </xdr:to>
    <xdr:pic>
      <xdr:nvPicPr>
        <xdr:cNvPr id="21967" name="Рисунок 55" descr="102-628 black-peony.jpg"/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0" y="164458650"/>
          <a:ext cx="2143125" cy="2971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534</xdr:row>
      <xdr:rowOff>104775</xdr:rowOff>
    </xdr:from>
    <xdr:to>
      <xdr:col>0</xdr:col>
      <xdr:colOff>2143125</xdr:colOff>
      <xdr:row>549</xdr:row>
      <xdr:rowOff>104775</xdr:rowOff>
    </xdr:to>
    <xdr:pic>
      <xdr:nvPicPr>
        <xdr:cNvPr id="21968" name="Рисунок 56" descr="159-628 черный пион.jpg"/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168497250"/>
          <a:ext cx="2143125" cy="285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555</xdr:row>
      <xdr:rowOff>57150</xdr:rowOff>
    </xdr:from>
    <xdr:to>
      <xdr:col>0</xdr:col>
      <xdr:colOff>2152650</xdr:colOff>
      <xdr:row>556</xdr:row>
      <xdr:rowOff>942975</xdr:rowOff>
    </xdr:to>
    <xdr:pic>
      <xdr:nvPicPr>
        <xdr:cNvPr id="21969" name="Рисунок 57" descr="733-628 black b.jpg"/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66675" y="172450125"/>
          <a:ext cx="2085975" cy="1943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557</xdr:row>
      <xdr:rowOff>152400</xdr:rowOff>
    </xdr:from>
    <xdr:to>
      <xdr:col>0</xdr:col>
      <xdr:colOff>2152650</xdr:colOff>
      <xdr:row>572</xdr:row>
      <xdr:rowOff>171450</xdr:rowOff>
    </xdr:to>
    <xdr:pic>
      <xdr:nvPicPr>
        <xdr:cNvPr id="21970" name="Рисунок 58" descr="159-628 black.jpg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174659925"/>
          <a:ext cx="2152650" cy="287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574</xdr:row>
      <xdr:rowOff>38100</xdr:rowOff>
    </xdr:from>
    <xdr:to>
      <xdr:col>0</xdr:col>
      <xdr:colOff>2114550</xdr:colOff>
      <xdr:row>574</xdr:row>
      <xdr:rowOff>2009775</xdr:rowOff>
    </xdr:to>
    <xdr:pic>
      <xdr:nvPicPr>
        <xdr:cNvPr id="21971" name="Рисунок 59" descr="733-628 black b.jpg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177784125"/>
          <a:ext cx="2114550" cy="1971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576</xdr:row>
      <xdr:rowOff>390525</xdr:rowOff>
    </xdr:from>
    <xdr:to>
      <xdr:col>0</xdr:col>
      <xdr:colOff>2162175</xdr:colOff>
      <xdr:row>584</xdr:row>
      <xdr:rowOff>142876</xdr:rowOff>
    </xdr:to>
    <xdr:pic>
      <xdr:nvPicPr>
        <xdr:cNvPr id="21972" name="Рисунок 60" descr="102-628_peony.jp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0" y="180574950"/>
          <a:ext cx="2162175" cy="287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590</xdr:row>
      <xdr:rowOff>104775</xdr:rowOff>
    </xdr:from>
    <xdr:to>
      <xdr:col>0</xdr:col>
      <xdr:colOff>2152650</xdr:colOff>
      <xdr:row>605</xdr:row>
      <xdr:rowOff>114300</xdr:rowOff>
    </xdr:to>
    <xdr:pic>
      <xdr:nvPicPr>
        <xdr:cNvPr id="21973" name="Рисунок 61" descr="106-628 peony.jpg"/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0" y="185156475"/>
          <a:ext cx="2152650" cy="2867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611</xdr:row>
      <xdr:rowOff>9525</xdr:rowOff>
    </xdr:from>
    <xdr:to>
      <xdr:col>0</xdr:col>
      <xdr:colOff>2181225</xdr:colOff>
      <xdr:row>626</xdr:row>
      <xdr:rowOff>57150</xdr:rowOff>
    </xdr:to>
    <xdr:pic>
      <xdr:nvPicPr>
        <xdr:cNvPr id="21974" name="Рисунок 62" descr="159-628 pion.jpg"/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0" y="189061725"/>
          <a:ext cx="2181225" cy="2905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628</xdr:row>
      <xdr:rowOff>133350</xdr:rowOff>
    </xdr:from>
    <xdr:to>
      <xdr:col>0</xdr:col>
      <xdr:colOff>2152650</xdr:colOff>
      <xdr:row>641</xdr:row>
      <xdr:rowOff>152400</xdr:rowOff>
    </xdr:to>
    <xdr:pic>
      <xdr:nvPicPr>
        <xdr:cNvPr id="21975" name="Рисунок 63" descr="508-628 pion.jpg"/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0" y="192424050"/>
          <a:ext cx="2152650" cy="2867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643</xdr:row>
      <xdr:rowOff>95250</xdr:rowOff>
    </xdr:from>
    <xdr:to>
      <xdr:col>0</xdr:col>
      <xdr:colOff>2171700</xdr:colOff>
      <xdr:row>653</xdr:row>
      <xdr:rowOff>133350</xdr:rowOff>
    </xdr:to>
    <xdr:pic>
      <xdr:nvPicPr>
        <xdr:cNvPr id="21976" name="Рисунок 64" descr="575-628_peony.jpg"/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0" y="195672075"/>
          <a:ext cx="2171700" cy="28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655</xdr:row>
      <xdr:rowOff>38100</xdr:rowOff>
    </xdr:from>
    <xdr:to>
      <xdr:col>0</xdr:col>
      <xdr:colOff>2038350</xdr:colOff>
      <xdr:row>659</xdr:row>
      <xdr:rowOff>381000</xdr:rowOff>
    </xdr:to>
    <xdr:pic>
      <xdr:nvPicPr>
        <xdr:cNvPr id="21977" name="Рисунок 65" descr="733-628 pion b.jpg"/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228600" y="199043925"/>
          <a:ext cx="1809750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666</xdr:row>
      <xdr:rowOff>123825</xdr:rowOff>
    </xdr:from>
    <xdr:to>
      <xdr:col>0</xdr:col>
      <xdr:colOff>2162175</xdr:colOff>
      <xdr:row>681</xdr:row>
      <xdr:rowOff>152400</xdr:rowOff>
    </xdr:to>
    <xdr:pic>
      <xdr:nvPicPr>
        <xdr:cNvPr id="21978" name="Рисунок 66" descr="107-680 white.jpg"/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0" y="202511025"/>
          <a:ext cx="2162175" cy="2886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692</xdr:row>
      <xdr:rowOff>142875</xdr:rowOff>
    </xdr:from>
    <xdr:to>
      <xdr:col>0</xdr:col>
      <xdr:colOff>2171700</xdr:colOff>
      <xdr:row>707</xdr:row>
      <xdr:rowOff>180975</xdr:rowOff>
    </xdr:to>
    <xdr:pic>
      <xdr:nvPicPr>
        <xdr:cNvPr id="21979" name="Рисунок 67" descr="192-680 white.jpg"/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0" y="207483075"/>
          <a:ext cx="2171700" cy="28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711</xdr:row>
      <xdr:rowOff>390525</xdr:rowOff>
    </xdr:from>
    <xdr:to>
      <xdr:col>0</xdr:col>
      <xdr:colOff>2171700</xdr:colOff>
      <xdr:row>715</xdr:row>
      <xdr:rowOff>476249</xdr:rowOff>
    </xdr:to>
    <xdr:pic>
      <xdr:nvPicPr>
        <xdr:cNvPr id="21980" name="Рисунок 68" descr="246-680 white b.jpg"/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0" y="211350225"/>
          <a:ext cx="2171700" cy="2295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722</xdr:row>
      <xdr:rowOff>57150</xdr:rowOff>
    </xdr:from>
    <xdr:to>
      <xdr:col>0</xdr:col>
      <xdr:colOff>2124075</xdr:colOff>
      <xdr:row>727</xdr:row>
      <xdr:rowOff>371476</xdr:rowOff>
    </xdr:to>
    <xdr:pic>
      <xdr:nvPicPr>
        <xdr:cNvPr id="21981" name="Рисунок 66" descr="733-680 white b.jpg"/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76200" y="216046050"/>
          <a:ext cx="2047875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728</xdr:row>
      <xdr:rowOff>66675</xdr:rowOff>
    </xdr:from>
    <xdr:to>
      <xdr:col>0</xdr:col>
      <xdr:colOff>2152650</xdr:colOff>
      <xdr:row>730</xdr:row>
      <xdr:rowOff>619126</xdr:rowOff>
    </xdr:to>
    <xdr:pic>
      <xdr:nvPicPr>
        <xdr:cNvPr id="21982" name="Рисунок 67" descr="179-736,-293-736-t-sinij-pion_1.jpg"/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0" y="218627325"/>
          <a:ext cx="2152650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732</xdr:row>
      <xdr:rowOff>38100</xdr:rowOff>
    </xdr:from>
    <xdr:to>
      <xdr:col>0</xdr:col>
      <xdr:colOff>2133600</xdr:colOff>
      <xdr:row>743</xdr:row>
      <xdr:rowOff>133349</xdr:rowOff>
    </xdr:to>
    <xdr:pic>
      <xdr:nvPicPr>
        <xdr:cNvPr id="21983" name="Рисунок 68" descr="587-736 t-sinij-pion.jpg"/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0" y="221008575"/>
          <a:ext cx="2133600" cy="208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745</xdr:row>
      <xdr:rowOff>38100</xdr:rowOff>
    </xdr:from>
    <xdr:to>
      <xdr:col>0</xdr:col>
      <xdr:colOff>2143125</xdr:colOff>
      <xdr:row>746</xdr:row>
      <xdr:rowOff>971550</xdr:rowOff>
    </xdr:to>
    <xdr:pic>
      <xdr:nvPicPr>
        <xdr:cNvPr id="21984" name="Рисунок 69" descr="293-736-t-sinij-pion_6.jpg"/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0" y="223361250"/>
          <a:ext cx="2143125" cy="2019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747</xdr:row>
      <xdr:rowOff>95250</xdr:rowOff>
    </xdr:from>
    <xdr:to>
      <xdr:col>0</xdr:col>
      <xdr:colOff>2124075</xdr:colOff>
      <xdr:row>753</xdr:row>
      <xdr:rowOff>190500</xdr:rowOff>
    </xdr:to>
    <xdr:pic>
      <xdr:nvPicPr>
        <xdr:cNvPr id="21985" name="Рисунок 70" descr="557-024.jpeg"/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0" y="225590100"/>
          <a:ext cx="2124075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754</xdr:row>
      <xdr:rowOff>57150</xdr:rowOff>
    </xdr:from>
    <xdr:to>
      <xdr:col>0</xdr:col>
      <xdr:colOff>2181225</xdr:colOff>
      <xdr:row>756</xdr:row>
      <xdr:rowOff>571501</xdr:rowOff>
    </xdr:to>
    <xdr:pic>
      <xdr:nvPicPr>
        <xdr:cNvPr id="21986" name="Рисунок 71" descr="293-024.jpeg"/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57150" y="227752275"/>
          <a:ext cx="2124075" cy="177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758</xdr:row>
      <xdr:rowOff>180975</xdr:rowOff>
    </xdr:from>
    <xdr:to>
      <xdr:col>0</xdr:col>
      <xdr:colOff>2181225</xdr:colOff>
      <xdr:row>767</xdr:row>
      <xdr:rowOff>57150</xdr:rowOff>
    </xdr:to>
    <xdr:pic>
      <xdr:nvPicPr>
        <xdr:cNvPr id="21987" name="Рисунок 72" descr="587-546.jpg"/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0" y="230009700"/>
          <a:ext cx="2181225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769</xdr:row>
      <xdr:rowOff>66675</xdr:rowOff>
    </xdr:from>
    <xdr:to>
      <xdr:col>0</xdr:col>
      <xdr:colOff>2162175</xdr:colOff>
      <xdr:row>773</xdr:row>
      <xdr:rowOff>371476</xdr:rowOff>
    </xdr:to>
    <xdr:pic>
      <xdr:nvPicPr>
        <xdr:cNvPr id="21988" name="Рисунок 73" descr="709-546.jpg"/>
        <xdr:cNvPicPr>
          <a:picLocks noChangeAspect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0" y="232619550"/>
          <a:ext cx="2162175" cy="2057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777</xdr:row>
      <xdr:rowOff>180975</xdr:rowOff>
    </xdr:from>
    <xdr:to>
      <xdr:col>0</xdr:col>
      <xdr:colOff>2143125</xdr:colOff>
      <xdr:row>792</xdr:row>
      <xdr:rowOff>180975</xdr:rowOff>
    </xdr:to>
    <xdr:pic>
      <xdr:nvPicPr>
        <xdr:cNvPr id="21989" name="Рисунок 74" descr="152-830 white.jpg"/>
        <xdr:cNvPicPr>
          <a:picLocks noChangeAspect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0" y="235496100"/>
          <a:ext cx="2143125" cy="285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803</xdr:row>
      <xdr:rowOff>171450</xdr:rowOff>
    </xdr:from>
    <xdr:to>
      <xdr:col>0</xdr:col>
      <xdr:colOff>2162175</xdr:colOff>
      <xdr:row>819</xdr:row>
      <xdr:rowOff>0</xdr:rowOff>
    </xdr:to>
    <xdr:pic>
      <xdr:nvPicPr>
        <xdr:cNvPr id="21990" name="Рисунок 75" descr="154-830 white.jpg"/>
        <xdr:cNvPicPr>
          <a:picLocks noChangeAspect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0" y="240439575"/>
          <a:ext cx="2162175" cy="2876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821</xdr:row>
      <xdr:rowOff>19050</xdr:rowOff>
    </xdr:from>
    <xdr:to>
      <xdr:col>0</xdr:col>
      <xdr:colOff>2152650</xdr:colOff>
      <xdr:row>825</xdr:row>
      <xdr:rowOff>400049</xdr:rowOff>
    </xdr:to>
    <xdr:pic>
      <xdr:nvPicPr>
        <xdr:cNvPr id="21991" name="Рисунок 76" descr="793-830 white (2).jpg"/>
        <xdr:cNvPicPr>
          <a:picLocks noChangeAspect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28575" y="243716175"/>
          <a:ext cx="2124075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826</xdr:row>
      <xdr:rowOff>76200</xdr:rowOff>
    </xdr:from>
    <xdr:to>
      <xdr:col>0</xdr:col>
      <xdr:colOff>2152650</xdr:colOff>
      <xdr:row>830</xdr:row>
      <xdr:rowOff>371474</xdr:rowOff>
    </xdr:to>
    <xdr:pic>
      <xdr:nvPicPr>
        <xdr:cNvPr id="21992" name="Рисунок 77" descr="799-830 white b.jpg"/>
        <xdr:cNvPicPr>
          <a:picLocks noChangeAspect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0" y="246249825"/>
          <a:ext cx="2152650" cy="223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841</xdr:row>
      <xdr:rowOff>66675</xdr:rowOff>
    </xdr:from>
    <xdr:to>
      <xdr:col>0</xdr:col>
      <xdr:colOff>2152650</xdr:colOff>
      <xdr:row>856</xdr:row>
      <xdr:rowOff>66675</xdr:rowOff>
    </xdr:to>
    <xdr:pic>
      <xdr:nvPicPr>
        <xdr:cNvPr id="21993" name="Рисунок 78" descr="103-000,-653-000-grape_nude.jpg"/>
        <xdr:cNvPicPr>
          <a:picLocks noChangeAspect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0" y="250574175"/>
          <a:ext cx="2152650" cy="285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870</xdr:row>
      <xdr:rowOff>66675</xdr:rowOff>
    </xdr:from>
    <xdr:to>
      <xdr:col>0</xdr:col>
      <xdr:colOff>2162175</xdr:colOff>
      <xdr:row>877</xdr:row>
      <xdr:rowOff>38099</xdr:rowOff>
    </xdr:to>
    <xdr:pic>
      <xdr:nvPicPr>
        <xdr:cNvPr id="21994" name="Рисунок 79" descr="103-000,-653-000-grape_nude-back__.jpg"/>
        <xdr:cNvPicPr>
          <a:picLocks noChangeAspect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0" y="256098675"/>
          <a:ext cx="2162175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878</xdr:row>
      <xdr:rowOff>323850</xdr:rowOff>
    </xdr:from>
    <xdr:to>
      <xdr:col>0</xdr:col>
      <xdr:colOff>2162175</xdr:colOff>
      <xdr:row>883</xdr:row>
      <xdr:rowOff>361949</xdr:rowOff>
    </xdr:to>
    <xdr:pic>
      <xdr:nvPicPr>
        <xdr:cNvPr id="21995" name="Рисунок 80" descr="659-000_grape-nude.jpg"/>
        <xdr:cNvPicPr>
          <a:picLocks noChangeAspect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0" y="258794250"/>
          <a:ext cx="2162175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894</xdr:row>
      <xdr:rowOff>171450</xdr:rowOff>
    </xdr:from>
    <xdr:to>
      <xdr:col>0</xdr:col>
      <xdr:colOff>2257425</xdr:colOff>
      <xdr:row>910</xdr:row>
      <xdr:rowOff>133350</xdr:rowOff>
    </xdr:to>
    <xdr:pic>
      <xdr:nvPicPr>
        <xdr:cNvPr id="21996" name="Рисунок 81" descr="103-000 белый.jpg"/>
        <xdr:cNvPicPr>
          <a:picLocks noChangeAspect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0" y="263156700"/>
          <a:ext cx="2257425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928</xdr:row>
      <xdr:rowOff>38100</xdr:rowOff>
    </xdr:from>
    <xdr:to>
      <xdr:col>0</xdr:col>
      <xdr:colOff>2095500</xdr:colOff>
      <xdr:row>935</xdr:row>
      <xdr:rowOff>219075</xdr:rowOff>
    </xdr:to>
    <xdr:pic>
      <xdr:nvPicPr>
        <xdr:cNvPr id="21997" name="Рисунок 82" descr="653-000_white_b.jpg"/>
        <xdr:cNvPicPr>
          <a:picLocks noChangeAspect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285750" y="269500350"/>
          <a:ext cx="180975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936</xdr:row>
      <xdr:rowOff>9525</xdr:rowOff>
    </xdr:from>
    <xdr:to>
      <xdr:col>0</xdr:col>
      <xdr:colOff>2133600</xdr:colOff>
      <xdr:row>942</xdr:row>
      <xdr:rowOff>304800</xdr:rowOff>
    </xdr:to>
    <xdr:pic>
      <xdr:nvPicPr>
        <xdr:cNvPr id="21998" name="Рисунок 84" descr="655-000-white-b.jpg"/>
        <xdr:cNvPicPr>
          <a:picLocks noChangeAspect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23825" y="271986375"/>
          <a:ext cx="2009775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943</xdr:row>
      <xdr:rowOff>19050</xdr:rowOff>
    </xdr:from>
    <xdr:to>
      <xdr:col>0</xdr:col>
      <xdr:colOff>2171700</xdr:colOff>
      <xdr:row>948</xdr:row>
      <xdr:rowOff>285750</xdr:rowOff>
    </xdr:to>
    <xdr:pic>
      <xdr:nvPicPr>
        <xdr:cNvPr id="21999" name="Рисунок 85" descr="656-000 white b.jpg"/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90500" y="274462875"/>
          <a:ext cx="198120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949</xdr:row>
      <xdr:rowOff>19050</xdr:rowOff>
    </xdr:from>
    <xdr:to>
      <xdr:col>0</xdr:col>
      <xdr:colOff>2247900</xdr:colOff>
      <xdr:row>953</xdr:row>
      <xdr:rowOff>380999</xdr:rowOff>
    </xdr:to>
    <xdr:pic>
      <xdr:nvPicPr>
        <xdr:cNvPr id="22000" name="Рисунок 86" descr="653-000 pion b.jpg"/>
        <xdr:cNvPicPr>
          <a:picLocks noChangeAspect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0" y="277034625"/>
          <a:ext cx="224790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954</xdr:row>
      <xdr:rowOff>57150</xdr:rowOff>
    </xdr:from>
    <xdr:to>
      <xdr:col>0</xdr:col>
      <xdr:colOff>2247900</xdr:colOff>
      <xdr:row>962</xdr:row>
      <xdr:rowOff>228600</xdr:rowOff>
    </xdr:to>
    <xdr:pic>
      <xdr:nvPicPr>
        <xdr:cNvPr id="22001" name="Рисунок 87" descr="653-000_black-peony.jpg"/>
        <xdr:cNvPicPr>
          <a:picLocks noChangeAspect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28575" y="279587325"/>
          <a:ext cx="2219325" cy="2609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963</xdr:row>
      <xdr:rowOff>104775</xdr:rowOff>
    </xdr:from>
    <xdr:to>
      <xdr:col>0</xdr:col>
      <xdr:colOff>2266950</xdr:colOff>
      <xdr:row>969</xdr:row>
      <xdr:rowOff>247650</xdr:rowOff>
    </xdr:to>
    <xdr:pic>
      <xdr:nvPicPr>
        <xdr:cNvPr id="22002" name="Рисунок 88" descr="655-000 black-pion.jpg"/>
        <xdr:cNvPicPr>
          <a:picLocks noChangeAspect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0" y="282378150"/>
          <a:ext cx="2266950" cy="2543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970</xdr:row>
      <xdr:rowOff>76200</xdr:rowOff>
    </xdr:from>
    <xdr:to>
      <xdr:col>0</xdr:col>
      <xdr:colOff>2133600</xdr:colOff>
      <xdr:row>974</xdr:row>
      <xdr:rowOff>9526</xdr:rowOff>
    </xdr:to>
    <xdr:pic>
      <xdr:nvPicPr>
        <xdr:cNvPr id="22003" name="Рисунок 89" descr="656-000.jpg"/>
        <xdr:cNvPicPr>
          <a:picLocks noChangeAspect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209550" y="285149925"/>
          <a:ext cx="1924050" cy="2905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979</xdr:row>
      <xdr:rowOff>171450</xdr:rowOff>
    </xdr:from>
    <xdr:to>
      <xdr:col>0</xdr:col>
      <xdr:colOff>2266950</xdr:colOff>
      <xdr:row>995</xdr:row>
      <xdr:rowOff>133350</xdr:rowOff>
    </xdr:to>
    <xdr:pic>
      <xdr:nvPicPr>
        <xdr:cNvPr id="22004" name="Рисунок 90" descr="Бюстгальтер спейсер Orhideja 161-000 черный.jpg"/>
        <xdr:cNvPicPr>
          <a:picLocks noChangeAspect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0" y="289169475"/>
          <a:ext cx="2266950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1010</xdr:row>
      <xdr:rowOff>200025</xdr:rowOff>
    </xdr:from>
    <xdr:to>
      <xdr:col>0</xdr:col>
      <xdr:colOff>2286000</xdr:colOff>
      <xdr:row>1019</xdr:row>
      <xdr:rowOff>295275</xdr:rowOff>
    </xdr:to>
    <xdr:pic>
      <xdr:nvPicPr>
        <xdr:cNvPr id="22005" name="Рисунок 91" descr="522-000.jpg"/>
        <xdr:cNvPicPr>
          <a:picLocks noChangeAspect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0" y="295636950"/>
          <a:ext cx="2286000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1023</xdr:row>
      <xdr:rowOff>581025</xdr:rowOff>
    </xdr:from>
    <xdr:to>
      <xdr:col>0</xdr:col>
      <xdr:colOff>2276475</xdr:colOff>
      <xdr:row>1026</xdr:row>
      <xdr:rowOff>219075</xdr:rowOff>
    </xdr:to>
    <xdr:pic>
      <xdr:nvPicPr>
        <xdr:cNvPr id="22006" name="Рисунок 93" descr="199-493 793-493 красн-пион.jpg"/>
        <xdr:cNvPicPr>
          <a:picLocks noChangeAspect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0" y="300228000"/>
          <a:ext cx="2276475" cy="2638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1028</xdr:row>
      <xdr:rowOff>76200</xdr:rowOff>
    </xdr:from>
    <xdr:to>
      <xdr:col>0</xdr:col>
      <xdr:colOff>2295525</xdr:colOff>
      <xdr:row>1042</xdr:row>
      <xdr:rowOff>19050</xdr:rowOff>
    </xdr:to>
    <xdr:pic>
      <xdr:nvPicPr>
        <xdr:cNvPr id="22007" name="Рисунок 94" descr="125-533.jpg"/>
        <xdr:cNvPicPr>
          <a:picLocks noChangeAspect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0" y="303942750"/>
          <a:ext cx="2295525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1045</xdr:row>
      <xdr:rowOff>19050</xdr:rowOff>
    </xdr:from>
    <xdr:to>
      <xdr:col>0</xdr:col>
      <xdr:colOff>2295525</xdr:colOff>
      <xdr:row>1045</xdr:row>
      <xdr:rowOff>2447925</xdr:rowOff>
    </xdr:to>
    <xdr:pic>
      <xdr:nvPicPr>
        <xdr:cNvPr id="22008" name="Рисунок 95" descr="699-533 b.jpg"/>
        <xdr:cNvPicPr>
          <a:picLocks noChangeAspect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0" y="307609875"/>
          <a:ext cx="229552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1046</xdr:row>
      <xdr:rowOff>28575</xdr:rowOff>
    </xdr:from>
    <xdr:to>
      <xdr:col>0</xdr:col>
      <xdr:colOff>2305050</xdr:colOff>
      <xdr:row>1049</xdr:row>
      <xdr:rowOff>590550</xdr:rowOff>
    </xdr:to>
    <xdr:pic>
      <xdr:nvPicPr>
        <xdr:cNvPr id="22009" name="Рисунок 96" descr="746-533 b.jpg"/>
        <xdr:cNvPicPr>
          <a:picLocks noChangeAspect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0" y="310124475"/>
          <a:ext cx="2305050" cy="2647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1051</xdr:row>
      <xdr:rowOff>114300</xdr:rowOff>
    </xdr:from>
    <xdr:to>
      <xdr:col>0</xdr:col>
      <xdr:colOff>2286000</xdr:colOff>
      <xdr:row>1058</xdr:row>
      <xdr:rowOff>133350</xdr:rowOff>
    </xdr:to>
    <xdr:pic>
      <xdr:nvPicPr>
        <xdr:cNvPr id="22010" name="Рисунок 97" descr="112-275 черн-пион.jpeg"/>
        <xdr:cNvPicPr>
          <a:picLocks noChangeAspect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38100" y="313305825"/>
          <a:ext cx="2247900" cy="2219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1061</xdr:row>
      <xdr:rowOff>38100</xdr:rowOff>
    </xdr:from>
    <xdr:to>
      <xdr:col>0</xdr:col>
      <xdr:colOff>2286000</xdr:colOff>
      <xdr:row>1065</xdr:row>
      <xdr:rowOff>361949</xdr:rowOff>
    </xdr:to>
    <xdr:pic>
      <xdr:nvPicPr>
        <xdr:cNvPr id="22011" name="Рисунок 98" descr="585-275 черный пион.jpeg"/>
        <xdr:cNvPicPr>
          <a:picLocks noChangeAspect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0" y="316372875"/>
          <a:ext cx="228600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1066</xdr:row>
      <xdr:rowOff>76200</xdr:rowOff>
    </xdr:from>
    <xdr:to>
      <xdr:col>0</xdr:col>
      <xdr:colOff>2295525</xdr:colOff>
      <xdr:row>1071</xdr:row>
      <xdr:rowOff>85724</xdr:rowOff>
    </xdr:to>
    <xdr:pic>
      <xdr:nvPicPr>
        <xdr:cNvPr id="22012" name="Рисунок 99" descr="166-275 черн.jpg"/>
        <xdr:cNvPicPr>
          <a:picLocks noChangeAspect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38100" y="318982725"/>
          <a:ext cx="2257425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1075</xdr:row>
      <xdr:rowOff>95250</xdr:rowOff>
    </xdr:from>
    <xdr:to>
      <xdr:col>0</xdr:col>
      <xdr:colOff>2314575</xdr:colOff>
      <xdr:row>1087</xdr:row>
      <xdr:rowOff>114300</xdr:rowOff>
    </xdr:to>
    <xdr:pic>
      <xdr:nvPicPr>
        <xdr:cNvPr id="22013" name="Рисунок 100" descr="557-275_black.jpg"/>
        <xdr:cNvPicPr>
          <a:picLocks noChangeAspect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0" y="322087875"/>
          <a:ext cx="2314575" cy="2305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1090</xdr:row>
      <xdr:rowOff>200025</xdr:rowOff>
    </xdr:from>
    <xdr:to>
      <xdr:col>0</xdr:col>
      <xdr:colOff>2295525</xdr:colOff>
      <xdr:row>1098</xdr:row>
      <xdr:rowOff>57150</xdr:rowOff>
    </xdr:to>
    <xdr:pic>
      <xdr:nvPicPr>
        <xdr:cNvPr id="22014" name="Рисунок 101" descr="801-275_black.jpg"/>
        <xdr:cNvPicPr>
          <a:picLocks noChangeAspect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0" y="325050150"/>
          <a:ext cx="2295525" cy="2371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1099</xdr:row>
      <xdr:rowOff>114300</xdr:rowOff>
    </xdr:from>
    <xdr:to>
      <xdr:col>0</xdr:col>
      <xdr:colOff>2295525</xdr:colOff>
      <xdr:row>1102</xdr:row>
      <xdr:rowOff>504825</xdr:rowOff>
    </xdr:to>
    <xdr:pic>
      <xdr:nvPicPr>
        <xdr:cNvPr id="22015" name="Рисунок 102" descr="289-275_black.jpg"/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9525" y="327793350"/>
          <a:ext cx="228600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1103</xdr:row>
      <xdr:rowOff>85725</xdr:rowOff>
    </xdr:from>
    <xdr:to>
      <xdr:col>0</xdr:col>
      <xdr:colOff>2266950</xdr:colOff>
      <xdr:row>1107</xdr:row>
      <xdr:rowOff>495300</xdr:rowOff>
    </xdr:to>
    <xdr:pic>
      <xdr:nvPicPr>
        <xdr:cNvPr id="22016" name="Рисунок 103" descr="293-275 z.jpg"/>
        <xdr:cNvPicPr>
          <a:picLocks noChangeAspect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9525" y="330126975"/>
          <a:ext cx="2257425" cy="2809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1108</xdr:row>
      <xdr:rowOff>57150</xdr:rowOff>
    </xdr:from>
    <xdr:to>
      <xdr:col>0</xdr:col>
      <xdr:colOff>2295525</xdr:colOff>
      <xdr:row>1112</xdr:row>
      <xdr:rowOff>438151</xdr:rowOff>
    </xdr:to>
    <xdr:pic>
      <xdr:nvPicPr>
        <xdr:cNvPr id="22017" name="Рисунок 105" descr="733-275 z.jpg"/>
        <xdr:cNvPicPr>
          <a:picLocks noChangeAspect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28575" y="333098775"/>
          <a:ext cx="22669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1113</xdr:row>
      <xdr:rowOff>66675</xdr:rowOff>
    </xdr:from>
    <xdr:to>
      <xdr:col>0</xdr:col>
      <xdr:colOff>2305050</xdr:colOff>
      <xdr:row>1114</xdr:row>
      <xdr:rowOff>1085850</xdr:rowOff>
    </xdr:to>
    <xdr:pic>
      <xdr:nvPicPr>
        <xdr:cNvPr id="22018" name="Рисунок 106" descr="803-428,-793-428 цветоч-розовый.jpg"/>
        <xdr:cNvPicPr>
          <a:picLocks noChangeAspect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0" y="335584800"/>
          <a:ext cx="2305050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1115</xdr:row>
      <xdr:rowOff>38100</xdr:rowOff>
    </xdr:from>
    <xdr:to>
      <xdr:col>0</xdr:col>
      <xdr:colOff>2219325</xdr:colOff>
      <xdr:row>1117</xdr:row>
      <xdr:rowOff>771526</xdr:rowOff>
    </xdr:to>
    <xdr:pic>
      <xdr:nvPicPr>
        <xdr:cNvPr id="22019" name="Рисунок 107" descr="293-428 cv-rozovij.jpg"/>
        <xdr:cNvPicPr>
          <a:picLocks noChangeAspect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0" y="337861275"/>
          <a:ext cx="221932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1118</xdr:row>
      <xdr:rowOff>19050</xdr:rowOff>
    </xdr:from>
    <xdr:to>
      <xdr:col>0</xdr:col>
      <xdr:colOff>2324100</xdr:colOff>
      <xdr:row>1123</xdr:row>
      <xdr:rowOff>466726</xdr:rowOff>
    </xdr:to>
    <xdr:pic>
      <xdr:nvPicPr>
        <xdr:cNvPr id="22020" name="Рисунок 108" descr="199-428 black.jpg"/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9525" y="340385400"/>
          <a:ext cx="2314575" cy="3114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1124</xdr:row>
      <xdr:rowOff>66675</xdr:rowOff>
    </xdr:from>
    <xdr:to>
      <xdr:col>0</xdr:col>
      <xdr:colOff>2295525</xdr:colOff>
      <xdr:row>1127</xdr:row>
      <xdr:rowOff>609600</xdr:rowOff>
    </xdr:to>
    <xdr:pic>
      <xdr:nvPicPr>
        <xdr:cNvPr id="22021" name="Рисунок 110" descr="733-428 black b1.jpg"/>
        <xdr:cNvPicPr>
          <a:picLocks noChangeAspect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0" y="343633425"/>
          <a:ext cx="2295525" cy="2657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1128</xdr:row>
      <xdr:rowOff>85725</xdr:rowOff>
    </xdr:from>
    <xdr:to>
      <xdr:col>0</xdr:col>
      <xdr:colOff>2305050</xdr:colOff>
      <xdr:row>1138</xdr:row>
      <xdr:rowOff>247650</xdr:rowOff>
    </xdr:to>
    <xdr:pic>
      <xdr:nvPicPr>
        <xdr:cNvPr id="22022" name="Рисунок 111" descr="803-428 black-pion1.jpg"/>
        <xdr:cNvPicPr>
          <a:picLocks noChangeAspect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38100" y="346471875"/>
          <a:ext cx="2266950" cy="3019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1150</xdr:row>
      <xdr:rowOff>123825</xdr:rowOff>
    </xdr:from>
    <xdr:to>
      <xdr:col>0</xdr:col>
      <xdr:colOff>2305050</xdr:colOff>
      <xdr:row>1166</xdr:row>
      <xdr:rowOff>152400</xdr:rowOff>
    </xdr:to>
    <xdr:pic>
      <xdr:nvPicPr>
        <xdr:cNvPr id="22023" name="Рисунок 112" descr="104-213 ivory.jpg"/>
        <xdr:cNvPicPr>
          <a:picLocks noChangeAspect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0" y="351748725"/>
          <a:ext cx="2305050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1185</xdr:row>
      <xdr:rowOff>104775</xdr:rowOff>
    </xdr:from>
    <xdr:to>
      <xdr:col>0</xdr:col>
      <xdr:colOff>2286000</xdr:colOff>
      <xdr:row>1201</xdr:row>
      <xdr:rowOff>104775</xdr:rowOff>
    </xdr:to>
    <xdr:pic>
      <xdr:nvPicPr>
        <xdr:cNvPr id="22024" name="Рисунок 113" descr="123-213 ivory.jpg"/>
        <xdr:cNvPicPr>
          <a:picLocks noChangeAspect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0" y="358397175"/>
          <a:ext cx="2286000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1214</xdr:row>
      <xdr:rowOff>66675</xdr:rowOff>
    </xdr:from>
    <xdr:to>
      <xdr:col>0</xdr:col>
      <xdr:colOff>2286000</xdr:colOff>
      <xdr:row>1224</xdr:row>
      <xdr:rowOff>257175</xdr:rowOff>
    </xdr:to>
    <xdr:pic>
      <xdr:nvPicPr>
        <xdr:cNvPr id="22025" name="Рисунок 114" descr="802-213 ivory.jpg"/>
        <xdr:cNvPicPr>
          <a:picLocks noChangeAspect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0" y="363883575"/>
          <a:ext cx="2286000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1225</xdr:row>
      <xdr:rowOff>38100</xdr:rowOff>
    </xdr:from>
    <xdr:to>
      <xdr:col>0</xdr:col>
      <xdr:colOff>2105025</xdr:colOff>
      <xdr:row>1231</xdr:row>
      <xdr:rowOff>314325</xdr:rowOff>
    </xdr:to>
    <xdr:pic>
      <xdr:nvPicPr>
        <xdr:cNvPr id="22026" name="Рисунок 115" descr="667-213 ivory b.jpg"/>
        <xdr:cNvPicPr>
          <a:picLocks noChangeAspect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76200" y="366998250"/>
          <a:ext cx="2028825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1232</xdr:row>
      <xdr:rowOff>28575</xdr:rowOff>
    </xdr:from>
    <xdr:to>
      <xdr:col>0</xdr:col>
      <xdr:colOff>2247900</xdr:colOff>
      <xdr:row>1239</xdr:row>
      <xdr:rowOff>285750</xdr:rowOff>
    </xdr:to>
    <xdr:pic>
      <xdr:nvPicPr>
        <xdr:cNvPr id="22027" name="Рисунок 116" descr="678-213 ivory.jpg"/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66675" y="369455700"/>
          <a:ext cx="2181225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1247</xdr:row>
      <xdr:rowOff>66675</xdr:rowOff>
    </xdr:from>
    <xdr:to>
      <xdr:col>0</xdr:col>
      <xdr:colOff>2286000</xdr:colOff>
      <xdr:row>1263</xdr:row>
      <xdr:rowOff>66675</xdr:rowOff>
    </xdr:to>
    <xdr:pic>
      <xdr:nvPicPr>
        <xdr:cNvPr id="22028" name="Рисунок 117" descr="123-213 black-nude.jpg"/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0" y="373341900"/>
          <a:ext cx="2286000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1275</xdr:row>
      <xdr:rowOff>180975</xdr:rowOff>
    </xdr:from>
    <xdr:to>
      <xdr:col>0</xdr:col>
      <xdr:colOff>2286000</xdr:colOff>
      <xdr:row>1291</xdr:row>
      <xdr:rowOff>180975</xdr:rowOff>
    </xdr:to>
    <xdr:pic>
      <xdr:nvPicPr>
        <xdr:cNvPr id="22029" name="Рисунок 118" descr="802-213 black.jpg"/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0" y="378790200"/>
          <a:ext cx="2286000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1295</xdr:row>
      <xdr:rowOff>19050</xdr:rowOff>
    </xdr:from>
    <xdr:to>
      <xdr:col>0</xdr:col>
      <xdr:colOff>2276475</xdr:colOff>
      <xdr:row>1300</xdr:row>
      <xdr:rowOff>304799</xdr:rowOff>
    </xdr:to>
    <xdr:pic>
      <xdr:nvPicPr>
        <xdr:cNvPr id="22030" name="Рисунок 119" descr="678-213 b.jpg"/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19050" y="382438275"/>
          <a:ext cx="2257425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1301</xdr:row>
      <xdr:rowOff>66675</xdr:rowOff>
    </xdr:from>
    <xdr:to>
      <xdr:col>0</xdr:col>
      <xdr:colOff>2276475</xdr:colOff>
      <xdr:row>1308</xdr:row>
      <xdr:rowOff>361950</xdr:rowOff>
    </xdr:to>
    <xdr:pic>
      <xdr:nvPicPr>
        <xdr:cNvPr id="22031" name="Рисунок 120" descr="130-224-moloko.jpg"/>
        <xdr:cNvPicPr>
          <a:picLocks noChangeAspect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0" y="385229100"/>
          <a:ext cx="2276475" cy="302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1309</xdr:row>
      <xdr:rowOff>438150</xdr:rowOff>
    </xdr:from>
    <xdr:to>
      <xdr:col>0</xdr:col>
      <xdr:colOff>2295525</xdr:colOff>
      <xdr:row>1312</xdr:row>
      <xdr:rowOff>76200</xdr:rowOff>
    </xdr:to>
    <xdr:pic>
      <xdr:nvPicPr>
        <xdr:cNvPr id="22032" name="Рисунок 121" descr="289-224 ivory.jpg"/>
        <xdr:cNvPicPr>
          <a:picLocks noChangeAspect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66675" y="388724775"/>
          <a:ext cx="2228850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1313</xdr:row>
      <xdr:rowOff>57150</xdr:rowOff>
    </xdr:from>
    <xdr:to>
      <xdr:col>0</xdr:col>
      <xdr:colOff>2305050</xdr:colOff>
      <xdr:row>1317</xdr:row>
      <xdr:rowOff>314325</xdr:rowOff>
    </xdr:to>
    <xdr:pic>
      <xdr:nvPicPr>
        <xdr:cNvPr id="22033" name="Рисунок 122" descr="733-224 молоко.jpg"/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0" y="391696575"/>
          <a:ext cx="230505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1318</xdr:row>
      <xdr:rowOff>85725</xdr:rowOff>
    </xdr:from>
    <xdr:to>
      <xdr:col>0</xdr:col>
      <xdr:colOff>2295525</xdr:colOff>
      <xdr:row>1323</xdr:row>
      <xdr:rowOff>209550</xdr:rowOff>
    </xdr:to>
    <xdr:pic>
      <xdr:nvPicPr>
        <xdr:cNvPr id="22034" name="Рисунок 123" descr="102-224.jpg"/>
        <xdr:cNvPicPr>
          <a:picLocks noChangeAspect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0" y="394106400"/>
          <a:ext cx="2295525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1324</xdr:row>
      <xdr:rowOff>38100</xdr:rowOff>
    </xdr:from>
    <xdr:to>
      <xdr:col>0</xdr:col>
      <xdr:colOff>2276475</xdr:colOff>
      <xdr:row>1334</xdr:row>
      <xdr:rowOff>228600</xdr:rowOff>
    </xdr:to>
    <xdr:pic>
      <xdr:nvPicPr>
        <xdr:cNvPr id="22035" name="Рисунок 124" descr="575-224 black-pion.jpg"/>
        <xdr:cNvPicPr>
          <a:picLocks noChangeAspect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0" y="397602075"/>
          <a:ext cx="2276475" cy="314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1335</xdr:row>
      <xdr:rowOff>57150</xdr:rowOff>
    </xdr:from>
    <xdr:to>
      <xdr:col>0</xdr:col>
      <xdr:colOff>2152650</xdr:colOff>
      <xdr:row>1338</xdr:row>
      <xdr:rowOff>581025</xdr:rowOff>
    </xdr:to>
    <xdr:pic>
      <xdr:nvPicPr>
        <xdr:cNvPr id="22036" name="Рисунок 125" descr="289-224-black-pion b.jpg"/>
        <xdr:cNvPicPr>
          <a:picLocks noChangeAspect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114300" y="400869150"/>
          <a:ext cx="203835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1339</xdr:row>
      <xdr:rowOff>57150</xdr:rowOff>
    </xdr:from>
    <xdr:to>
      <xdr:col>0</xdr:col>
      <xdr:colOff>2314575</xdr:colOff>
      <xdr:row>1346</xdr:row>
      <xdr:rowOff>285750</xdr:rowOff>
    </xdr:to>
    <xdr:pic>
      <xdr:nvPicPr>
        <xdr:cNvPr id="22037" name="Рисунок 126" descr="581-429 пион.jpg"/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0" y="403345650"/>
          <a:ext cx="231457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1348</xdr:row>
      <xdr:rowOff>95250</xdr:rowOff>
    </xdr:from>
    <xdr:to>
      <xdr:col>0</xdr:col>
      <xdr:colOff>2314575</xdr:colOff>
      <xdr:row>1361</xdr:row>
      <xdr:rowOff>76200</xdr:rowOff>
    </xdr:to>
    <xdr:pic>
      <xdr:nvPicPr>
        <xdr:cNvPr id="22038" name="Рисунок 127" descr="587-429 пион.jpg"/>
        <xdr:cNvPicPr>
          <a:picLocks noChangeAspect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0" y="406088850"/>
          <a:ext cx="2314575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1365</xdr:row>
      <xdr:rowOff>28575</xdr:rowOff>
    </xdr:from>
    <xdr:to>
      <xdr:col>0</xdr:col>
      <xdr:colOff>2286000</xdr:colOff>
      <xdr:row>1367</xdr:row>
      <xdr:rowOff>647699</xdr:rowOff>
    </xdr:to>
    <xdr:pic>
      <xdr:nvPicPr>
        <xdr:cNvPr id="22039" name="Рисунок 128" descr="733-429 пион.jpg"/>
        <xdr:cNvPicPr>
          <a:picLocks noChangeAspect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0" y="409260675"/>
          <a:ext cx="2286000" cy="223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1368</xdr:row>
      <xdr:rowOff>38100</xdr:rowOff>
    </xdr:from>
    <xdr:to>
      <xdr:col>0</xdr:col>
      <xdr:colOff>2276475</xdr:colOff>
      <xdr:row>1372</xdr:row>
      <xdr:rowOff>361949</xdr:rowOff>
    </xdr:to>
    <xdr:pic>
      <xdr:nvPicPr>
        <xdr:cNvPr id="22040" name="Рисунок 129" descr="608-100 молочный.jpg"/>
        <xdr:cNvPicPr>
          <a:picLocks noChangeAspect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9525" y="411699075"/>
          <a:ext cx="2266950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1373</xdr:row>
      <xdr:rowOff>142875</xdr:rowOff>
    </xdr:from>
    <xdr:to>
      <xdr:col>0</xdr:col>
      <xdr:colOff>2276475</xdr:colOff>
      <xdr:row>1377</xdr:row>
      <xdr:rowOff>285750</xdr:rowOff>
    </xdr:to>
    <xdr:pic>
      <xdr:nvPicPr>
        <xdr:cNvPr id="22041" name="Рисунок 130" descr="638-100 молочный.jpg"/>
        <xdr:cNvPicPr>
          <a:picLocks noChangeAspect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0" y="414089850"/>
          <a:ext cx="2276475" cy="1971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1378</xdr:row>
      <xdr:rowOff>28575</xdr:rowOff>
    </xdr:from>
    <xdr:to>
      <xdr:col>0</xdr:col>
      <xdr:colOff>2305050</xdr:colOff>
      <xdr:row>1379</xdr:row>
      <xdr:rowOff>1447801</xdr:rowOff>
    </xdr:to>
    <xdr:pic>
      <xdr:nvPicPr>
        <xdr:cNvPr id="22042" name="Рисунок 131" descr="179-639.jpg"/>
        <xdr:cNvPicPr>
          <a:picLocks noChangeAspect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0" y="416261550"/>
          <a:ext cx="2305050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1380</xdr:row>
      <xdr:rowOff>438150</xdr:rowOff>
    </xdr:from>
    <xdr:to>
      <xdr:col>0</xdr:col>
      <xdr:colOff>2305050</xdr:colOff>
      <xdr:row>1387</xdr:row>
      <xdr:rowOff>171450</xdr:rowOff>
    </xdr:to>
    <xdr:pic>
      <xdr:nvPicPr>
        <xdr:cNvPr id="22043" name="Рисунок 132" descr="523-639.jpg"/>
        <xdr:cNvPicPr>
          <a:picLocks noChangeAspect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0" y="419985825"/>
          <a:ext cx="2305050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1389</xdr:row>
      <xdr:rowOff>66675</xdr:rowOff>
    </xdr:from>
    <xdr:to>
      <xdr:col>0</xdr:col>
      <xdr:colOff>2286000</xdr:colOff>
      <xdr:row>1397</xdr:row>
      <xdr:rowOff>228600</xdr:rowOff>
    </xdr:to>
    <xdr:pic>
      <xdr:nvPicPr>
        <xdr:cNvPr id="22044" name="Рисунок 133" descr="199-639o.jpg"/>
        <xdr:cNvPicPr>
          <a:picLocks noChangeAspect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0" y="423900600"/>
          <a:ext cx="2286000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1398</xdr:row>
      <xdr:rowOff>28575</xdr:rowOff>
    </xdr:from>
    <xdr:to>
      <xdr:col>0</xdr:col>
      <xdr:colOff>2257425</xdr:colOff>
      <xdr:row>1402</xdr:row>
      <xdr:rowOff>361950</xdr:rowOff>
    </xdr:to>
    <xdr:pic>
      <xdr:nvPicPr>
        <xdr:cNvPr id="22045" name="Рисунок 134" descr="210-639 z.jpg"/>
        <xdr:cNvPicPr>
          <a:picLocks noChangeAspect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66675" y="427120050"/>
          <a:ext cx="2190750" cy="212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1403</xdr:row>
      <xdr:rowOff>66675</xdr:rowOff>
    </xdr:from>
    <xdr:to>
      <xdr:col>0</xdr:col>
      <xdr:colOff>2276475</xdr:colOff>
      <xdr:row>1404</xdr:row>
      <xdr:rowOff>1057275</xdr:rowOff>
    </xdr:to>
    <xdr:pic>
      <xdr:nvPicPr>
        <xdr:cNvPr id="22046" name="Рисунок 135" descr="297-718 черный.jpg"/>
        <xdr:cNvPicPr>
          <a:picLocks noChangeAspect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0" y="429396525"/>
          <a:ext cx="2276475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1405</xdr:row>
      <xdr:rowOff>28575</xdr:rowOff>
    </xdr:from>
    <xdr:to>
      <xdr:col>0</xdr:col>
      <xdr:colOff>2276475</xdr:colOff>
      <xdr:row>1411</xdr:row>
      <xdr:rowOff>400050</xdr:rowOff>
    </xdr:to>
    <xdr:pic>
      <xdr:nvPicPr>
        <xdr:cNvPr id="22047" name="Рисунок 136" descr="130-405.jpg"/>
        <xdr:cNvPicPr>
          <a:picLocks noChangeAspect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0" y="431777775"/>
          <a:ext cx="227647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1412</xdr:row>
      <xdr:rowOff>19050</xdr:rowOff>
    </xdr:from>
    <xdr:to>
      <xdr:col>0</xdr:col>
      <xdr:colOff>2286000</xdr:colOff>
      <xdr:row>1420</xdr:row>
      <xdr:rowOff>304799</xdr:rowOff>
    </xdr:to>
    <xdr:pic>
      <xdr:nvPicPr>
        <xdr:cNvPr id="22048" name="Рисунок 137" descr="557-405.jpg"/>
        <xdr:cNvPicPr>
          <a:picLocks noChangeAspect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47625" y="434901975"/>
          <a:ext cx="2238375" cy="302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1421</xdr:row>
      <xdr:rowOff>28575</xdr:rowOff>
    </xdr:from>
    <xdr:to>
      <xdr:col>0</xdr:col>
      <xdr:colOff>2152650</xdr:colOff>
      <xdr:row>1423</xdr:row>
      <xdr:rowOff>790574</xdr:rowOff>
    </xdr:to>
    <xdr:pic>
      <xdr:nvPicPr>
        <xdr:cNvPr id="22049" name="Рисунок 138" descr="293-405 b.jpg"/>
        <xdr:cNvPicPr>
          <a:picLocks noChangeAspect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133350" y="437997600"/>
          <a:ext cx="2019300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1424</xdr:row>
      <xdr:rowOff>57150</xdr:rowOff>
    </xdr:from>
    <xdr:to>
      <xdr:col>0</xdr:col>
      <xdr:colOff>2286000</xdr:colOff>
      <xdr:row>1426</xdr:row>
      <xdr:rowOff>790575</xdr:rowOff>
    </xdr:to>
    <xdr:pic>
      <xdr:nvPicPr>
        <xdr:cNvPr id="22050" name="Рисунок 139" descr="733-405 b.jpg"/>
        <xdr:cNvPicPr>
          <a:picLocks noChangeAspect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0" y="440483625"/>
          <a:ext cx="2286000" cy="250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1442</xdr:row>
      <xdr:rowOff>38100</xdr:rowOff>
    </xdr:from>
    <xdr:to>
      <xdr:col>0</xdr:col>
      <xdr:colOff>2295525</xdr:colOff>
      <xdr:row>1458</xdr:row>
      <xdr:rowOff>57150</xdr:rowOff>
    </xdr:to>
    <xdr:pic>
      <xdr:nvPicPr>
        <xdr:cNvPr id="22051" name="Рисунок 140" descr="123-438 peony.jpg"/>
        <xdr:cNvPicPr>
          <a:picLocks noChangeAspect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0" y="445979550"/>
          <a:ext cx="2295525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1486</xdr:row>
      <xdr:rowOff>76200</xdr:rowOff>
    </xdr:from>
    <xdr:to>
      <xdr:col>0</xdr:col>
      <xdr:colOff>2305050</xdr:colOff>
      <xdr:row>1502</xdr:row>
      <xdr:rowOff>95250</xdr:rowOff>
    </xdr:to>
    <xdr:pic>
      <xdr:nvPicPr>
        <xdr:cNvPr id="22052" name="Рисунок 141" descr="125-438 peony1.jpg"/>
        <xdr:cNvPicPr>
          <a:picLocks noChangeAspect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0" y="454399650"/>
          <a:ext cx="2305050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1523</xdr:row>
      <xdr:rowOff>38100</xdr:rowOff>
    </xdr:from>
    <xdr:to>
      <xdr:col>0</xdr:col>
      <xdr:colOff>2305050</xdr:colOff>
      <xdr:row>1534</xdr:row>
      <xdr:rowOff>200025</xdr:rowOff>
    </xdr:to>
    <xdr:pic>
      <xdr:nvPicPr>
        <xdr:cNvPr id="22053" name="Рисунок 142" descr="557-438_peony.jpg"/>
        <xdr:cNvPicPr>
          <a:picLocks noChangeAspect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0" y="461410050"/>
          <a:ext cx="2305050" cy="3095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1535</xdr:row>
      <xdr:rowOff>19050</xdr:rowOff>
    </xdr:from>
    <xdr:to>
      <xdr:col>0</xdr:col>
      <xdr:colOff>2276475</xdr:colOff>
      <xdr:row>1539</xdr:row>
      <xdr:rowOff>371474</xdr:rowOff>
    </xdr:to>
    <xdr:pic>
      <xdr:nvPicPr>
        <xdr:cNvPr id="22054" name="Рисунок 143" descr="210-438_peony_b.jpg"/>
        <xdr:cNvPicPr>
          <a:picLocks noChangeAspect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76200" y="464591400"/>
          <a:ext cx="2200275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1540</xdr:row>
      <xdr:rowOff>38100</xdr:rowOff>
    </xdr:from>
    <xdr:to>
      <xdr:col>0</xdr:col>
      <xdr:colOff>2295525</xdr:colOff>
      <xdr:row>1545</xdr:row>
      <xdr:rowOff>342900</xdr:rowOff>
    </xdr:to>
    <xdr:pic>
      <xdr:nvPicPr>
        <xdr:cNvPr id="22055" name="Рисунок 144" descr="646-438-peony_b (1).jpg"/>
        <xdr:cNvPicPr>
          <a:picLocks noChangeAspect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0" y="467182200"/>
          <a:ext cx="2295525" cy="2495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1546</xdr:row>
      <xdr:rowOff>38100</xdr:rowOff>
    </xdr:from>
    <xdr:to>
      <xdr:col>0</xdr:col>
      <xdr:colOff>2295525</xdr:colOff>
      <xdr:row>1550</xdr:row>
      <xdr:rowOff>457199</xdr:rowOff>
    </xdr:to>
    <xdr:pic>
      <xdr:nvPicPr>
        <xdr:cNvPr id="22056" name="Рисунок 145" descr="652-438_b.jpg"/>
        <xdr:cNvPicPr>
          <a:picLocks noChangeAspect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28575" y="469811100"/>
          <a:ext cx="2266950" cy="2552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1557</xdr:row>
      <xdr:rowOff>57150</xdr:rowOff>
    </xdr:from>
    <xdr:to>
      <xdr:col>0</xdr:col>
      <xdr:colOff>2295525</xdr:colOff>
      <xdr:row>1573</xdr:row>
      <xdr:rowOff>66675</xdr:rowOff>
    </xdr:to>
    <xdr:pic>
      <xdr:nvPicPr>
        <xdr:cNvPr id="22057" name="Рисунок 146" descr="123-438 ivory.jpg"/>
        <xdr:cNvPicPr>
          <a:picLocks noChangeAspect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0" y="473640150"/>
          <a:ext cx="229552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1595</xdr:row>
      <xdr:rowOff>171450</xdr:rowOff>
    </xdr:from>
    <xdr:to>
      <xdr:col>0</xdr:col>
      <xdr:colOff>2266950</xdr:colOff>
      <xdr:row>1611</xdr:row>
      <xdr:rowOff>133350</xdr:rowOff>
    </xdr:to>
    <xdr:pic>
      <xdr:nvPicPr>
        <xdr:cNvPr id="22058" name="Рисунок 147" descr="125-438 moloko.jpg"/>
        <xdr:cNvPicPr>
          <a:picLocks noChangeAspect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0" y="480993450"/>
          <a:ext cx="2266950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1640</xdr:row>
      <xdr:rowOff>76200</xdr:rowOff>
    </xdr:from>
    <xdr:to>
      <xdr:col>0</xdr:col>
      <xdr:colOff>2305050</xdr:colOff>
      <xdr:row>1652</xdr:row>
      <xdr:rowOff>219075</xdr:rowOff>
    </xdr:to>
    <xdr:pic>
      <xdr:nvPicPr>
        <xdr:cNvPr id="22059" name="Рисунок 148" descr="557-438 moloko.jpg"/>
        <xdr:cNvPicPr>
          <a:picLocks noChangeAspect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0" y="489470700"/>
          <a:ext cx="2305050" cy="3114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1654</xdr:row>
      <xdr:rowOff>171450</xdr:rowOff>
    </xdr:from>
    <xdr:to>
      <xdr:col>0</xdr:col>
      <xdr:colOff>2305050</xdr:colOff>
      <xdr:row>1668</xdr:row>
      <xdr:rowOff>190500</xdr:rowOff>
    </xdr:to>
    <xdr:pic>
      <xdr:nvPicPr>
        <xdr:cNvPr id="22060" name="Рисунок 149" descr="810-438-ivory.jpg"/>
        <xdr:cNvPicPr>
          <a:picLocks noChangeAspect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0" y="493014000"/>
          <a:ext cx="2305050" cy="3219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1670</xdr:row>
      <xdr:rowOff>28575</xdr:rowOff>
    </xdr:from>
    <xdr:to>
      <xdr:col>0</xdr:col>
      <xdr:colOff>2286000</xdr:colOff>
      <xdr:row>1674</xdr:row>
      <xdr:rowOff>533401</xdr:rowOff>
    </xdr:to>
    <xdr:pic>
      <xdr:nvPicPr>
        <xdr:cNvPr id="22061" name="Рисунок 150" descr="210-438 moloko b.jpg"/>
        <xdr:cNvPicPr>
          <a:picLocks noChangeAspect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0" y="496528725"/>
          <a:ext cx="2286000" cy="2828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1675</xdr:row>
      <xdr:rowOff>57150</xdr:rowOff>
    </xdr:from>
    <xdr:to>
      <xdr:col>0</xdr:col>
      <xdr:colOff>2305050</xdr:colOff>
      <xdr:row>1678</xdr:row>
      <xdr:rowOff>638175</xdr:rowOff>
    </xdr:to>
    <xdr:pic>
      <xdr:nvPicPr>
        <xdr:cNvPr id="22062" name="Рисунок 151" descr="263-438 moloko z.jpg"/>
        <xdr:cNvPicPr>
          <a:picLocks noChangeAspect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0" y="499462425"/>
          <a:ext cx="2305050" cy="2724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1679</xdr:row>
      <xdr:rowOff>38100</xdr:rowOff>
    </xdr:from>
    <xdr:to>
      <xdr:col>0</xdr:col>
      <xdr:colOff>2247900</xdr:colOff>
      <xdr:row>1685</xdr:row>
      <xdr:rowOff>371475</xdr:rowOff>
    </xdr:to>
    <xdr:pic>
      <xdr:nvPicPr>
        <xdr:cNvPr id="22063" name="Рисунок 153" descr="646-438 moloko b.jpg"/>
        <xdr:cNvPicPr>
          <a:picLocks noChangeAspect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0" y="502300875"/>
          <a:ext cx="2247900" cy="2790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1686</xdr:row>
      <xdr:rowOff>47625</xdr:rowOff>
    </xdr:from>
    <xdr:to>
      <xdr:col>0</xdr:col>
      <xdr:colOff>2324100</xdr:colOff>
      <xdr:row>1692</xdr:row>
      <xdr:rowOff>247650</xdr:rowOff>
    </xdr:to>
    <xdr:pic>
      <xdr:nvPicPr>
        <xdr:cNvPr id="22064" name="Рисунок 154" descr="673-438 ivory b.jpg"/>
        <xdr:cNvPicPr>
          <a:picLocks noChangeAspect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0" y="505177425"/>
          <a:ext cx="2324100" cy="2314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1695</xdr:row>
      <xdr:rowOff>104775</xdr:rowOff>
    </xdr:from>
    <xdr:to>
      <xdr:col>0</xdr:col>
      <xdr:colOff>2247900</xdr:colOff>
      <xdr:row>1710</xdr:row>
      <xdr:rowOff>152400</xdr:rowOff>
    </xdr:to>
    <xdr:pic>
      <xdr:nvPicPr>
        <xdr:cNvPr id="22065" name="Рисунок 155" descr="125-438 grape-nude.jpg"/>
        <xdr:cNvPicPr>
          <a:picLocks noChangeAspect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76200" y="508082550"/>
          <a:ext cx="2171700" cy="2905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1717</xdr:row>
      <xdr:rowOff>9525</xdr:rowOff>
    </xdr:from>
    <xdr:to>
      <xdr:col>0</xdr:col>
      <xdr:colOff>2295525</xdr:colOff>
      <xdr:row>1733</xdr:row>
      <xdr:rowOff>19050</xdr:rowOff>
    </xdr:to>
    <xdr:pic>
      <xdr:nvPicPr>
        <xdr:cNvPr id="22066" name="Рисунок 156" descr="557-438 vinograd-pion.jpg"/>
        <xdr:cNvPicPr>
          <a:picLocks noChangeAspect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0" y="512178300"/>
          <a:ext cx="229552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1737</xdr:row>
      <xdr:rowOff>38100</xdr:rowOff>
    </xdr:from>
    <xdr:to>
      <xdr:col>0</xdr:col>
      <xdr:colOff>2295525</xdr:colOff>
      <xdr:row>1742</xdr:row>
      <xdr:rowOff>295275</xdr:rowOff>
    </xdr:to>
    <xdr:pic>
      <xdr:nvPicPr>
        <xdr:cNvPr id="22067" name="Рисунок 158" descr="646-438 grape-nude b.jpg"/>
        <xdr:cNvPicPr>
          <a:picLocks noChangeAspect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0" y="516016875"/>
          <a:ext cx="2295525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1743</xdr:row>
      <xdr:rowOff>38100</xdr:rowOff>
    </xdr:from>
    <xdr:to>
      <xdr:col>0</xdr:col>
      <xdr:colOff>2295525</xdr:colOff>
      <xdr:row>1746</xdr:row>
      <xdr:rowOff>581025</xdr:rowOff>
    </xdr:to>
    <xdr:pic>
      <xdr:nvPicPr>
        <xdr:cNvPr id="22068" name="Рисунок 159" descr="210-438 vinograd b.jpg"/>
        <xdr:cNvPicPr>
          <a:picLocks noChangeAspect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0" y="518302875"/>
          <a:ext cx="2295525" cy="2600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1747</xdr:row>
      <xdr:rowOff>76200</xdr:rowOff>
    </xdr:from>
    <xdr:to>
      <xdr:col>0</xdr:col>
      <xdr:colOff>2305050</xdr:colOff>
      <xdr:row>1750</xdr:row>
      <xdr:rowOff>542925</xdr:rowOff>
    </xdr:to>
    <xdr:pic>
      <xdr:nvPicPr>
        <xdr:cNvPr id="22069" name="Рисунок 160" descr="125-438-vonograd.-nud,-263-438-vinograd_8.jpg"/>
        <xdr:cNvPicPr>
          <a:picLocks noChangeAspect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0" y="521084175"/>
          <a:ext cx="2305050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1751</xdr:row>
      <xdr:rowOff>28575</xdr:rowOff>
    </xdr:from>
    <xdr:to>
      <xdr:col>0</xdr:col>
      <xdr:colOff>2162175</xdr:colOff>
      <xdr:row>1756</xdr:row>
      <xdr:rowOff>323850</xdr:rowOff>
    </xdr:to>
    <xdr:pic>
      <xdr:nvPicPr>
        <xdr:cNvPr id="22070" name="Рисунок 162" descr="652-438 vinograd b.jpg"/>
        <xdr:cNvPicPr>
          <a:picLocks noChangeAspect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228600" y="523360650"/>
          <a:ext cx="193357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1757</xdr:row>
      <xdr:rowOff>247650</xdr:rowOff>
    </xdr:from>
    <xdr:to>
      <xdr:col>0</xdr:col>
      <xdr:colOff>2314575</xdr:colOff>
      <xdr:row>1766</xdr:row>
      <xdr:rowOff>152400</xdr:rowOff>
    </xdr:to>
    <xdr:pic>
      <xdr:nvPicPr>
        <xdr:cNvPr id="22071" name="Рисунок 163" descr="557-438,-210-438-t-sinij_1.jpg"/>
        <xdr:cNvPicPr>
          <a:picLocks noChangeAspect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0" y="525808575"/>
          <a:ext cx="2314575" cy="2219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1768</xdr:row>
      <xdr:rowOff>47625</xdr:rowOff>
    </xdr:from>
    <xdr:to>
      <xdr:col>0</xdr:col>
      <xdr:colOff>2276475</xdr:colOff>
      <xdr:row>1771</xdr:row>
      <xdr:rowOff>342900</xdr:rowOff>
    </xdr:to>
    <xdr:pic>
      <xdr:nvPicPr>
        <xdr:cNvPr id="22072" name="Рисунок 164" descr="210-438 синий.jpg"/>
        <xdr:cNvPicPr>
          <a:picLocks noChangeAspect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19050" y="528437475"/>
          <a:ext cx="2257425" cy="212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1772</xdr:row>
      <xdr:rowOff>28575</xdr:rowOff>
    </xdr:from>
    <xdr:to>
      <xdr:col>0</xdr:col>
      <xdr:colOff>2295525</xdr:colOff>
      <xdr:row>1774</xdr:row>
      <xdr:rowOff>657225</xdr:rowOff>
    </xdr:to>
    <xdr:pic>
      <xdr:nvPicPr>
        <xdr:cNvPr id="22073" name="Рисунок 165" descr="263-438 t.-sinij (1).jpg"/>
        <xdr:cNvPicPr>
          <a:picLocks noChangeAspect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0" y="530856825"/>
          <a:ext cx="2295525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1775</xdr:row>
      <xdr:rowOff>180975</xdr:rowOff>
    </xdr:from>
    <xdr:to>
      <xdr:col>0</xdr:col>
      <xdr:colOff>2305050</xdr:colOff>
      <xdr:row>1788</xdr:row>
      <xdr:rowOff>85725</xdr:rowOff>
    </xdr:to>
    <xdr:pic>
      <xdr:nvPicPr>
        <xdr:cNvPr id="22074" name="Рисунок 166" descr="557-438 black-pion.jpg"/>
        <xdr:cNvPicPr>
          <a:picLocks noChangeAspect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0" y="533380950"/>
          <a:ext cx="2305050" cy="3124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1791</xdr:row>
      <xdr:rowOff>38100</xdr:rowOff>
    </xdr:from>
    <xdr:to>
      <xdr:col>0</xdr:col>
      <xdr:colOff>2295525</xdr:colOff>
      <xdr:row>1795</xdr:row>
      <xdr:rowOff>447675</xdr:rowOff>
    </xdr:to>
    <xdr:pic>
      <xdr:nvPicPr>
        <xdr:cNvPr id="22075" name="Рисунок 167" descr="646-438-black-pion-b.jpg"/>
        <xdr:cNvPicPr>
          <a:picLocks noChangeAspect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0" y="537200475"/>
          <a:ext cx="2295525" cy="2428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1796</xdr:row>
      <xdr:rowOff>85725</xdr:rowOff>
    </xdr:from>
    <xdr:to>
      <xdr:col>0</xdr:col>
      <xdr:colOff>2286000</xdr:colOff>
      <xdr:row>1802</xdr:row>
      <xdr:rowOff>371475</xdr:rowOff>
    </xdr:to>
    <xdr:pic>
      <xdr:nvPicPr>
        <xdr:cNvPr id="22076" name="Рисунок 168" descr="673-438 black-peony.jpg"/>
        <xdr:cNvPicPr>
          <a:picLocks noChangeAspect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0" y="539772225"/>
          <a:ext cx="2286000" cy="2743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1803</xdr:row>
      <xdr:rowOff>85725</xdr:rowOff>
    </xdr:from>
    <xdr:to>
      <xdr:col>0</xdr:col>
      <xdr:colOff>2276475</xdr:colOff>
      <xdr:row>1808</xdr:row>
      <xdr:rowOff>400050</xdr:rowOff>
    </xdr:to>
    <xdr:pic>
      <xdr:nvPicPr>
        <xdr:cNvPr id="22077" name="Рисунок 170" descr="557-438.jpg"/>
        <xdr:cNvPicPr>
          <a:picLocks noChangeAspect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57150" y="542639250"/>
          <a:ext cx="2219325" cy="2981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1809</xdr:row>
      <xdr:rowOff>57150</xdr:rowOff>
    </xdr:from>
    <xdr:to>
      <xdr:col>0</xdr:col>
      <xdr:colOff>2286000</xdr:colOff>
      <xdr:row>1815</xdr:row>
      <xdr:rowOff>371475</xdr:rowOff>
    </xdr:to>
    <xdr:pic>
      <xdr:nvPicPr>
        <xdr:cNvPr id="22078" name="Рисунок 171" descr="652-438_black_b.jpg"/>
        <xdr:cNvPicPr>
          <a:picLocks noChangeAspect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9525" y="545811075"/>
          <a:ext cx="2276475" cy="277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1817</xdr:row>
      <xdr:rowOff>57150</xdr:rowOff>
    </xdr:from>
    <xdr:to>
      <xdr:col>0</xdr:col>
      <xdr:colOff>2276475</xdr:colOff>
      <xdr:row>1833</xdr:row>
      <xdr:rowOff>38100</xdr:rowOff>
    </xdr:to>
    <xdr:pic>
      <xdr:nvPicPr>
        <xdr:cNvPr id="22079" name="Рисунок 172" descr="508-170-white 1.jpg"/>
        <xdr:cNvPicPr>
          <a:picLocks noChangeAspect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0" y="548868600"/>
          <a:ext cx="2276475" cy="302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1839</xdr:row>
      <xdr:rowOff>19050</xdr:rowOff>
    </xdr:from>
    <xdr:to>
      <xdr:col>0</xdr:col>
      <xdr:colOff>2228850</xdr:colOff>
      <xdr:row>1846</xdr:row>
      <xdr:rowOff>276225</xdr:rowOff>
    </xdr:to>
    <xdr:pic>
      <xdr:nvPicPr>
        <xdr:cNvPr id="22080" name="Рисунок 173" descr="225-170-white-b.jpg"/>
        <xdr:cNvPicPr>
          <a:picLocks noChangeAspect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0" y="553021500"/>
          <a:ext cx="2228850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1847</xdr:row>
      <xdr:rowOff>38100</xdr:rowOff>
    </xdr:from>
    <xdr:to>
      <xdr:col>0</xdr:col>
      <xdr:colOff>2295525</xdr:colOff>
      <xdr:row>1856</xdr:row>
      <xdr:rowOff>152400</xdr:rowOff>
    </xdr:to>
    <xdr:pic>
      <xdr:nvPicPr>
        <xdr:cNvPr id="22081" name="Рисунок 174" descr="508-170 ivory.jpg"/>
        <xdr:cNvPicPr>
          <a:picLocks noChangeAspect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0" y="555402750"/>
          <a:ext cx="2295525" cy="302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1857</xdr:row>
      <xdr:rowOff>28575</xdr:rowOff>
    </xdr:from>
    <xdr:to>
      <xdr:col>0</xdr:col>
      <xdr:colOff>2295525</xdr:colOff>
      <xdr:row>1860</xdr:row>
      <xdr:rowOff>523875</xdr:rowOff>
    </xdr:to>
    <xdr:pic>
      <xdr:nvPicPr>
        <xdr:cNvPr id="22082" name="Рисунок 175" descr="225-170 ivory b.jpg"/>
        <xdr:cNvPicPr>
          <a:picLocks noChangeAspect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171450" y="558631725"/>
          <a:ext cx="2124075" cy="2266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1867</xdr:row>
      <xdr:rowOff>123825</xdr:rowOff>
    </xdr:from>
    <xdr:to>
      <xdr:col>0</xdr:col>
      <xdr:colOff>2276475</xdr:colOff>
      <xdr:row>1883</xdr:row>
      <xdr:rowOff>114300</xdr:rowOff>
    </xdr:to>
    <xdr:pic>
      <xdr:nvPicPr>
        <xdr:cNvPr id="22083" name="Рисунок 176" descr="508-170 black_9o9mto.jpg"/>
        <xdr:cNvPicPr>
          <a:picLocks noChangeAspect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0" y="562232175"/>
          <a:ext cx="2276475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1893</xdr:row>
      <xdr:rowOff>28575</xdr:rowOff>
    </xdr:from>
    <xdr:to>
      <xdr:col>0</xdr:col>
      <xdr:colOff>2305050</xdr:colOff>
      <xdr:row>1894</xdr:row>
      <xdr:rowOff>1162051</xdr:rowOff>
    </xdr:to>
    <xdr:pic>
      <xdr:nvPicPr>
        <xdr:cNvPr id="22084" name="Рисунок 177" descr="225-170 black b.jpg"/>
        <xdr:cNvPicPr>
          <a:picLocks noChangeAspect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228600" y="567089925"/>
          <a:ext cx="2076450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1895</xdr:row>
      <xdr:rowOff>57150</xdr:rowOff>
    </xdr:from>
    <xdr:to>
      <xdr:col>0</xdr:col>
      <xdr:colOff>2295525</xdr:colOff>
      <xdr:row>1898</xdr:row>
      <xdr:rowOff>571500</xdr:rowOff>
    </xdr:to>
    <xdr:pic>
      <xdr:nvPicPr>
        <xdr:cNvPr id="22085" name="Рисунок 178" descr="557-785 алая роза.jpg"/>
        <xdr:cNvPicPr>
          <a:picLocks noChangeAspect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0" y="569575950"/>
          <a:ext cx="2295525" cy="2371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1899</xdr:row>
      <xdr:rowOff>66675</xdr:rowOff>
    </xdr:from>
    <xdr:to>
      <xdr:col>0</xdr:col>
      <xdr:colOff>2295525</xdr:colOff>
      <xdr:row>1900</xdr:row>
      <xdr:rowOff>1009651</xdr:rowOff>
    </xdr:to>
    <xdr:pic>
      <xdr:nvPicPr>
        <xdr:cNvPr id="22086" name="Рисунок 179" descr="289-785-red_браз.jpg"/>
        <xdr:cNvPicPr>
          <a:picLocks noChangeAspect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0" y="572061975"/>
          <a:ext cx="2295525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1901</xdr:row>
      <xdr:rowOff>66675</xdr:rowOff>
    </xdr:from>
    <xdr:to>
      <xdr:col>0</xdr:col>
      <xdr:colOff>2247900</xdr:colOff>
      <xdr:row>1903</xdr:row>
      <xdr:rowOff>704850</xdr:rowOff>
    </xdr:to>
    <xdr:pic>
      <xdr:nvPicPr>
        <xdr:cNvPr id="22087" name="Рисунок 180" descr="291-785-red_тру.jpg"/>
        <xdr:cNvPicPr>
          <a:picLocks noChangeAspect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0" y="574500375"/>
          <a:ext cx="2247900" cy="212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1904</xdr:row>
      <xdr:rowOff>66675</xdr:rowOff>
    </xdr:from>
    <xdr:to>
      <xdr:col>0</xdr:col>
      <xdr:colOff>2266950</xdr:colOff>
      <xdr:row>1907</xdr:row>
      <xdr:rowOff>457200</xdr:rowOff>
    </xdr:to>
    <xdr:pic>
      <xdr:nvPicPr>
        <xdr:cNvPr id="22088" name="Рисунок 181" descr="557-785 beige.jpg"/>
        <xdr:cNvPicPr>
          <a:picLocks noChangeAspect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0" y="576729225"/>
          <a:ext cx="2266950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1908</xdr:row>
      <xdr:rowOff>66675</xdr:rowOff>
    </xdr:from>
    <xdr:to>
      <xdr:col>0</xdr:col>
      <xdr:colOff>2286000</xdr:colOff>
      <xdr:row>1909</xdr:row>
      <xdr:rowOff>1152526</xdr:rowOff>
    </xdr:to>
    <xdr:pic>
      <xdr:nvPicPr>
        <xdr:cNvPr id="22089" name="Рисунок 182" descr="210-785 beige z.jpg"/>
        <xdr:cNvPicPr>
          <a:picLocks noChangeAspect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19050" y="579053325"/>
          <a:ext cx="2266950" cy="2333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1910</xdr:row>
      <xdr:rowOff>66675</xdr:rowOff>
    </xdr:from>
    <xdr:to>
      <xdr:col>0</xdr:col>
      <xdr:colOff>2266950</xdr:colOff>
      <xdr:row>1914</xdr:row>
      <xdr:rowOff>438150</xdr:rowOff>
    </xdr:to>
    <xdr:pic>
      <xdr:nvPicPr>
        <xdr:cNvPr id="22090" name="Рисунок 183" descr="291-785 beige.jpg"/>
        <xdr:cNvPicPr>
          <a:picLocks noChangeAspect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0" y="581548875"/>
          <a:ext cx="226695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1915</xdr:row>
      <xdr:rowOff>47625</xdr:rowOff>
    </xdr:from>
    <xdr:to>
      <xdr:col>0</xdr:col>
      <xdr:colOff>2295525</xdr:colOff>
      <xdr:row>1916</xdr:row>
      <xdr:rowOff>1047750</xdr:rowOff>
    </xdr:to>
    <xdr:pic>
      <xdr:nvPicPr>
        <xdr:cNvPr id="22091" name="Рисунок 184" descr="557-785-ivory.jpg"/>
        <xdr:cNvPicPr>
          <a:picLocks noChangeAspect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0" y="583768200"/>
          <a:ext cx="229552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1917</xdr:row>
      <xdr:rowOff>57150</xdr:rowOff>
    </xdr:from>
    <xdr:to>
      <xdr:col>0</xdr:col>
      <xdr:colOff>2209800</xdr:colOff>
      <xdr:row>1920</xdr:row>
      <xdr:rowOff>714375</xdr:rowOff>
    </xdr:to>
    <xdr:pic>
      <xdr:nvPicPr>
        <xdr:cNvPr id="22092" name="Рисунок 185" descr="801-785 ivory.jpg"/>
        <xdr:cNvPicPr>
          <a:picLocks noChangeAspect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95250" y="586120875"/>
          <a:ext cx="2114550" cy="2828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1921</xdr:row>
      <xdr:rowOff>38100</xdr:rowOff>
    </xdr:from>
    <xdr:to>
      <xdr:col>0</xdr:col>
      <xdr:colOff>2266950</xdr:colOff>
      <xdr:row>1925</xdr:row>
      <xdr:rowOff>361950</xdr:rowOff>
    </xdr:to>
    <xdr:pic>
      <xdr:nvPicPr>
        <xdr:cNvPr id="22093" name="Рисунок 178" descr="210-785 молоко.jpg"/>
        <xdr:cNvPicPr>
          <a:picLocks noChangeAspect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0" y="588997425"/>
          <a:ext cx="2266950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1926</xdr:row>
      <xdr:rowOff>38100</xdr:rowOff>
    </xdr:from>
    <xdr:to>
      <xdr:col>0</xdr:col>
      <xdr:colOff>2181225</xdr:colOff>
      <xdr:row>1929</xdr:row>
      <xdr:rowOff>609600</xdr:rowOff>
    </xdr:to>
    <xdr:pic>
      <xdr:nvPicPr>
        <xdr:cNvPr id="22094" name="Рисунок 179" descr="291-785 moloko z.jpg"/>
        <xdr:cNvPicPr>
          <a:picLocks noChangeAspect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28575" y="591283425"/>
          <a:ext cx="2152650" cy="2486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1930</xdr:row>
      <xdr:rowOff>57150</xdr:rowOff>
    </xdr:from>
    <xdr:to>
      <xdr:col>0</xdr:col>
      <xdr:colOff>2247900</xdr:colOff>
      <xdr:row>1933</xdr:row>
      <xdr:rowOff>428625</xdr:rowOff>
    </xdr:to>
    <xdr:pic>
      <xdr:nvPicPr>
        <xdr:cNvPr id="22095" name="Рисунок 180" descr="646-785 молоко.jpg"/>
        <xdr:cNvPicPr>
          <a:picLocks noChangeAspect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0" y="593855175"/>
          <a:ext cx="224790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1934</xdr:row>
      <xdr:rowOff>209550</xdr:rowOff>
    </xdr:from>
    <xdr:to>
      <xdr:col>0</xdr:col>
      <xdr:colOff>2266950</xdr:colOff>
      <xdr:row>1941</xdr:row>
      <xdr:rowOff>123825</xdr:rowOff>
    </xdr:to>
    <xdr:pic>
      <xdr:nvPicPr>
        <xdr:cNvPr id="22096" name="Рисунок 181" descr="513-785 цвет-роз.jpeg"/>
        <xdr:cNvPicPr>
          <a:picLocks noChangeAspect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0" y="596331675"/>
          <a:ext cx="226695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1942</xdr:row>
      <xdr:rowOff>19050</xdr:rowOff>
    </xdr:from>
    <xdr:to>
      <xdr:col>0</xdr:col>
      <xdr:colOff>2209800</xdr:colOff>
      <xdr:row>1945</xdr:row>
      <xdr:rowOff>714375</xdr:rowOff>
    </xdr:to>
    <xdr:pic>
      <xdr:nvPicPr>
        <xdr:cNvPr id="22097" name="Рисунок 182" descr="801-785.jpg"/>
        <xdr:cNvPicPr>
          <a:picLocks noChangeAspect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76200" y="598655775"/>
          <a:ext cx="2133600" cy="2838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1946</xdr:row>
      <xdr:rowOff>28575</xdr:rowOff>
    </xdr:from>
    <xdr:to>
      <xdr:col>0</xdr:col>
      <xdr:colOff>2305050</xdr:colOff>
      <xdr:row>1947</xdr:row>
      <xdr:rowOff>1123951</xdr:rowOff>
    </xdr:to>
    <xdr:pic>
      <xdr:nvPicPr>
        <xdr:cNvPr id="22098" name="Рисунок 183" descr="289-785 цвет-роз.jpeg"/>
        <xdr:cNvPicPr>
          <a:picLocks noChangeAspect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0" y="601522800"/>
          <a:ext cx="2305050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1959</xdr:row>
      <xdr:rowOff>152400</xdr:rowOff>
    </xdr:from>
    <xdr:to>
      <xdr:col>0</xdr:col>
      <xdr:colOff>2286000</xdr:colOff>
      <xdr:row>1975</xdr:row>
      <xdr:rowOff>142875</xdr:rowOff>
    </xdr:to>
    <xdr:pic>
      <xdr:nvPicPr>
        <xdr:cNvPr id="22099" name="Рисунок 184" descr="561-787 pionn.jpg"/>
        <xdr:cNvPicPr>
          <a:picLocks noChangeAspect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0" y="606066225"/>
          <a:ext cx="2286000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1994</xdr:row>
      <xdr:rowOff>66675</xdr:rowOff>
    </xdr:from>
    <xdr:to>
      <xdr:col>0</xdr:col>
      <xdr:colOff>2276475</xdr:colOff>
      <xdr:row>2000</xdr:row>
      <xdr:rowOff>257175</xdr:rowOff>
    </xdr:to>
    <xdr:pic>
      <xdr:nvPicPr>
        <xdr:cNvPr id="22100" name="Рисунок 185" descr="225-787 пион.jpg"/>
        <xdr:cNvPicPr>
          <a:picLocks noChangeAspect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0" y="612648000"/>
          <a:ext cx="2276475" cy="2247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2013</xdr:row>
      <xdr:rowOff>57150</xdr:rowOff>
    </xdr:from>
    <xdr:to>
      <xdr:col>0</xdr:col>
      <xdr:colOff>2314575</xdr:colOff>
      <xdr:row>2029</xdr:row>
      <xdr:rowOff>85725</xdr:rowOff>
    </xdr:to>
    <xdr:pic>
      <xdr:nvPicPr>
        <xdr:cNvPr id="22101" name="Рисунок 186" descr="561-787 black.jpg"/>
        <xdr:cNvPicPr>
          <a:picLocks noChangeAspect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0" y="617324775"/>
          <a:ext cx="2314575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2043</xdr:row>
      <xdr:rowOff>19050</xdr:rowOff>
    </xdr:from>
    <xdr:to>
      <xdr:col>0</xdr:col>
      <xdr:colOff>2219325</xdr:colOff>
      <xdr:row>2048</xdr:row>
      <xdr:rowOff>419101</xdr:rowOff>
    </xdr:to>
    <xdr:pic>
      <xdr:nvPicPr>
        <xdr:cNvPr id="22102" name="Рисунок 187" descr="225-787_zw1i1s.jpg"/>
        <xdr:cNvPicPr>
          <a:picLocks noChangeAspect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171450" y="623001675"/>
          <a:ext cx="2047875" cy="273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2050</xdr:row>
      <xdr:rowOff>219075</xdr:rowOff>
    </xdr:from>
    <xdr:to>
      <xdr:col>0</xdr:col>
      <xdr:colOff>2295525</xdr:colOff>
      <xdr:row>2056</xdr:row>
      <xdr:rowOff>104775</xdr:rowOff>
    </xdr:to>
    <xdr:pic>
      <xdr:nvPicPr>
        <xdr:cNvPr id="22103" name="Рисунок 188" descr="150-592.jpg"/>
        <xdr:cNvPicPr>
          <a:picLocks noChangeAspect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0" y="626383050"/>
          <a:ext cx="229552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2059</xdr:row>
      <xdr:rowOff>200025</xdr:rowOff>
    </xdr:from>
    <xdr:to>
      <xdr:col>0</xdr:col>
      <xdr:colOff>2286000</xdr:colOff>
      <xdr:row>2068</xdr:row>
      <xdr:rowOff>171450</xdr:rowOff>
    </xdr:to>
    <xdr:pic>
      <xdr:nvPicPr>
        <xdr:cNvPr id="22104" name="Рисунок 189" descr="157-592 пион.jpg"/>
        <xdr:cNvPicPr>
          <a:picLocks noChangeAspect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0" y="629526300"/>
          <a:ext cx="2286000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2075</xdr:row>
      <xdr:rowOff>19050</xdr:rowOff>
    </xdr:from>
    <xdr:to>
      <xdr:col>0</xdr:col>
      <xdr:colOff>2286000</xdr:colOff>
      <xdr:row>2086</xdr:row>
      <xdr:rowOff>85725</xdr:rowOff>
    </xdr:to>
    <xdr:pic>
      <xdr:nvPicPr>
        <xdr:cNvPr id="22105" name="Рисунок 190" descr="591-592 пион.jpg"/>
        <xdr:cNvPicPr>
          <a:picLocks noChangeAspect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0" y="633136275"/>
          <a:ext cx="228600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2090</xdr:row>
      <xdr:rowOff>19050</xdr:rowOff>
    </xdr:from>
    <xdr:to>
      <xdr:col>0</xdr:col>
      <xdr:colOff>2286000</xdr:colOff>
      <xdr:row>2094</xdr:row>
      <xdr:rowOff>381000</xdr:rowOff>
    </xdr:to>
    <xdr:pic>
      <xdr:nvPicPr>
        <xdr:cNvPr id="22106" name="Рисунок 191" descr="782-592 пион.jpg"/>
        <xdr:cNvPicPr>
          <a:picLocks noChangeAspect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19050" y="635993775"/>
          <a:ext cx="2266950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2108</xdr:row>
      <xdr:rowOff>171450</xdr:rowOff>
    </xdr:from>
    <xdr:to>
      <xdr:col>0</xdr:col>
      <xdr:colOff>2295525</xdr:colOff>
      <xdr:row>2120</xdr:row>
      <xdr:rowOff>57150</xdr:rowOff>
    </xdr:to>
    <xdr:pic>
      <xdr:nvPicPr>
        <xdr:cNvPr id="22107" name="Рисунок 192" descr="161-000 пион.jpg"/>
        <xdr:cNvPicPr>
          <a:picLocks noChangeAspect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0" y="640861050"/>
          <a:ext cx="229552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2130</xdr:row>
      <xdr:rowOff>57150</xdr:rowOff>
    </xdr:from>
    <xdr:to>
      <xdr:col>0</xdr:col>
      <xdr:colOff>2295525</xdr:colOff>
      <xdr:row>2133</xdr:row>
      <xdr:rowOff>466725</xdr:rowOff>
    </xdr:to>
    <xdr:pic>
      <xdr:nvPicPr>
        <xdr:cNvPr id="22108" name="Рисунок 193" descr="565-000 черн.jpg"/>
        <xdr:cNvPicPr>
          <a:picLocks noChangeAspect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0" y="644937750"/>
          <a:ext cx="2295525" cy="2352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2134</xdr:row>
      <xdr:rowOff>38100</xdr:rowOff>
    </xdr:from>
    <xdr:to>
      <xdr:col>0</xdr:col>
      <xdr:colOff>2295525</xdr:colOff>
      <xdr:row>2139</xdr:row>
      <xdr:rowOff>381000</xdr:rowOff>
    </xdr:to>
    <xdr:pic>
      <xdr:nvPicPr>
        <xdr:cNvPr id="22109" name="Рисунок 194" descr="662-186 pion z.jpg"/>
        <xdr:cNvPicPr>
          <a:picLocks noChangeAspect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0" y="647509500"/>
          <a:ext cx="2295525" cy="2533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2140</xdr:row>
      <xdr:rowOff>57150</xdr:rowOff>
    </xdr:from>
    <xdr:to>
      <xdr:col>0</xdr:col>
      <xdr:colOff>2295525</xdr:colOff>
      <xdr:row>2145</xdr:row>
      <xdr:rowOff>409574</xdr:rowOff>
    </xdr:to>
    <xdr:pic>
      <xdr:nvPicPr>
        <xdr:cNvPr id="22110" name="Рисунок 195" descr="662-186 черный пион.jpg"/>
        <xdr:cNvPicPr>
          <a:picLocks noChangeAspect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9525" y="650157450"/>
          <a:ext cx="2286000" cy="2924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2147</xdr:row>
      <xdr:rowOff>28575</xdr:rowOff>
    </xdr:from>
    <xdr:to>
      <xdr:col>0</xdr:col>
      <xdr:colOff>2295525</xdr:colOff>
      <xdr:row>2152</xdr:row>
      <xdr:rowOff>295275</xdr:rowOff>
    </xdr:to>
    <xdr:pic>
      <xdr:nvPicPr>
        <xdr:cNvPr id="22111" name="Рисунок 196" descr="157-371 черный-пион.jpg"/>
        <xdr:cNvPicPr>
          <a:picLocks noChangeAspect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0" y="653595975"/>
          <a:ext cx="229552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2156</xdr:row>
      <xdr:rowOff>190500</xdr:rowOff>
    </xdr:from>
    <xdr:to>
      <xdr:col>0</xdr:col>
      <xdr:colOff>2295525</xdr:colOff>
      <xdr:row>2162</xdr:row>
      <xdr:rowOff>133350</xdr:rowOff>
    </xdr:to>
    <xdr:pic>
      <xdr:nvPicPr>
        <xdr:cNvPr id="22112" name="Рисунок 197" descr="531-371 черн-пион.jpg"/>
        <xdr:cNvPicPr>
          <a:picLocks noChangeAspect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0" y="657186900"/>
          <a:ext cx="229552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2163</xdr:row>
      <xdr:rowOff>19050</xdr:rowOff>
    </xdr:from>
    <xdr:to>
      <xdr:col>0</xdr:col>
      <xdr:colOff>2295525</xdr:colOff>
      <xdr:row>2165</xdr:row>
      <xdr:rowOff>790576</xdr:rowOff>
    </xdr:to>
    <xdr:pic>
      <xdr:nvPicPr>
        <xdr:cNvPr id="22113" name="Рисунок 198" descr="704-371 черн-пион.jpg"/>
        <xdr:cNvPicPr>
          <a:picLocks noChangeAspect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0" y="659615775"/>
          <a:ext cx="2295525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2177</xdr:row>
      <xdr:rowOff>190500</xdr:rowOff>
    </xdr:from>
    <xdr:to>
      <xdr:col>0</xdr:col>
      <xdr:colOff>2305050</xdr:colOff>
      <xdr:row>2194</xdr:row>
      <xdr:rowOff>19050</xdr:rowOff>
    </xdr:to>
    <xdr:pic>
      <xdr:nvPicPr>
        <xdr:cNvPr id="22114" name="Рисунок 199" descr="195-187 pion1.jpg"/>
        <xdr:cNvPicPr>
          <a:picLocks noChangeAspect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0" y="664311600"/>
          <a:ext cx="2305050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2208</xdr:row>
      <xdr:rowOff>76200</xdr:rowOff>
    </xdr:from>
    <xdr:to>
      <xdr:col>0</xdr:col>
      <xdr:colOff>2305050</xdr:colOff>
      <xdr:row>2224</xdr:row>
      <xdr:rowOff>95250</xdr:rowOff>
    </xdr:to>
    <xdr:pic>
      <xdr:nvPicPr>
        <xdr:cNvPr id="22115" name="Рисунок 200" descr="554-187 pion1.jpg"/>
        <xdr:cNvPicPr>
          <a:picLocks noChangeAspect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0" y="670102800"/>
          <a:ext cx="2305050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2227</xdr:row>
      <xdr:rowOff>19050</xdr:rowOff>
    </xdr:from>
    <xdr:to>
      <xdr:col>0</xdr:col>
      <xdr:colOff>2219325</xdr:colOff>
      <xdr:row>2231</xdr:row>
      <xdr:rowOff>552451</xdr:rowOff>
    </xdr:to>
    <xdr:pic>
      <xdr:nvPicPr>
        <xdr:cNvPr id="22116" name="Рисунок 201" descr="223-187 pion1.jpg"/>
        <xdr:cNvPicPr>
          <a:picLocks noChangeAspect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76200" y="673665150"/>
          <a:ext cx="2143125" cy="2857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2232</xdr:row>
      <xdr:rowOff>28575</xdr:rowOff>
    </xdr:from>
    <xdr:to>
      <xdr:col>0</xdr:col>
      <xdr:colOff>2247900</xdr:colOff>
      <xdr:row>2239</xdr:row>
      <xdr:rowOff>276225</xdr:rowOff>
    </xdr:to>
    <xdr:pic>
      <xdr:nvPicPr>
        <xdr:cNvPr id="22117" name="Рисунок 202" descr="662-187 pion b.jpg"/>
        <xdr:cNvPicPr>
          <a:picLocks noChangeAspect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0" y="676579800"/>
          <a:ext cx="2247900" cy="2647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2240</xdr:row>
      <xdr:rowOff>152400</xdr:rowOff>
    </xdr:from>
    <xdr:to>
      <xdr:col>0</xdr:col>
      <xdr:colOff>2295525</xdr:colOff>
      <xdr:row>2256</xdr:row>
      <xdr:rowOff>171450</xdr:rowOff>
    </xdr:to>
    <xdr:pic>
      <xdr:nvPicPr>
        <xdr:cNvPr id="22118" name="Рисунок 203" descr="554-187 black-pion1.jpg"/>
        <xdr:cNvPicPr>
          <a:picLocks noChangeAspect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0" y="679446825"/>
          <a:ext cx="2295525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2262</xdr:row>
      <xdr:rowOff>28575</xdr:rowOff>
    </xdr:from>
    <xdr:to>
      <xdr:col>0</xdr:col>
      <xdr:colOff>2295525</xdr:colOff>
      <xdr:row>2278</xdr:row>
      <xdr:rowOff>38100</xdr:rowOff>
    </xdr:to>
    <xdr:pic>
      <xdr:nvPicPr>
        <xdr:cNvPr id="22119" name="Рисунок 204" descr="195-187 black-pion.jpg"/>
        <xdr:cNvPicPr>
          <a:picLocks noChangeAspect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0" y="683514000"/>
          <a:ext cx="229552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2283</xdr:row>
      <xdr:rowOff>95250</xdr:rowOff>
    </xdr:from>
    <xdr:to>
      <xdr:col>0</xdr:col>
      <xdr:colOff>2276475</xdr:colOff>
      <xdr:row>2287</xdr:row>
      <xdr:rowOff>409576</xdr:rowOff>
    </xdr:to>
    <xdr:pic>
      <xdr:nvPicPr>
        <xdr:cNvPr id="22120" name="Рисунок 205" descr="223-187 black-pion z.jpg"/>
        <xdr:cNvPicPr>
          <a:picLocks noChangeAspect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0" y="687581175"/>
          <a:ext cx="2276475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2289</xdr:row>
      <xdr:rowOff>123825</xdr:rowOff>
    </xdr:from>
    <xdr:to>
      <xdr:col>0</xdr:col>
      <xdr:colOff>2295525</xdr:colOff>
      <xdr:row>2297</xdr:row>
      <xdr:rowOff>57150</xdr:rowOff>
    </xdr:to>
    <xdr:pic>
      <xdr:nvPicPr>
        <xdr:cNvPr id="22121" name="Рисунок 206" descr="801-175.jpg"/>
        <xdr:cNvPicPr>
          <a:picLocks noChangeAspect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0" y="690667275"/>
          <a:ext cx="229552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2298</xdr:row>
      <xdr:rowOff>95250</xdr:rowOff>
    </xdr:from>
    <xdr:to>
      <xdr:col>0</xdr:col>
      <xdr:colOff>2305050</xdr:colOff>
      <xdr:row>2303</xdr:row>
      <xdr:rowOff>380999</xdr:rowOff>
    </xdr:to>
    <xdr:pic>
      <xdr:nvPicPr>
        <xdr:cNvPr id="22122" name="Рисунок 207" descr="733-175 b.jpg"/>
        <xdr:cNvPicPr>
          <a:picLocks noChangeAspect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0" y="694153425"/>
          <a:ext cx="2305050" cy="2619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2304</xdr:row>
      <xdr:rowOff>66675</xdr:rowOff>
    </xdr:from>
    <xdr:to>
      <xdr:col>0</xdr:col>
      <xdr:colOff>2276475</xdr:colOff>
      <xdr:row>2314</xdr:row>
      <xdr:rowOff>133349</xdr:rowOff>
    </xdr:to>
    <xdr:pic>
      <xdr:nvPicPr>
        <xdr:cNvPr id="22123" name="Рисунок 208" descr="166-147 kofejno-rozovij-pion.jpg"/>
        <xdr:cNvPicPr>
          <a:picLocks noChangeAspect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0" y="696925200"/>
          <a:ext cx="2276475" cy="3019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2316</xdr:row>
      <xdr:rowOff>104775</xdr:rowOff>
    </xdr:from>
    <xdr:to>
      <xdr:col>0</xdr:col>
      <xdr:colOff>2276475</xdr:colOff>
      <xdr:row>2332</xdr:row>
      <xdr:rowOff>95250</xdr:rowOff>
    </xdr:to>
    <xdr:pic>
      <xdr:nvPicPr>
        <xdr:cNvPr id="22124" name="Рисунок 209" descr="516-147_kofejno-rozovij.jpg"/>
        <xdr:cNvPicPr>
          <a:picLocks noChangeAspect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0" y="700401825"/>
          <a:ext cx="2276475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2335</xdr:row>
      <xdr:rowOff>133350</xdr:rowOff>
    </xdr:from>
    <xdr:to>
      <xdr:col>0</xdr:col>
      <xdr:colOff>2314575</xdr:colOff>
      <xdr:row>2351</xdr:row>
      <xdr:rowOff>171450</xdr:rowOff>
    </xdr:to>
    <xdr:pic>
      <xdr:nvPicPr>
        <xdr:cNvPr id="22125" name="Рисунок 210" descr="557-147 kofejno-roz..jpg"/>
        <xdr:cNvPicPr>
          <a:picLocks noChangeAspect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0" y="704049900"/>
          <a:ext cx="2314575" cy="3086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2353</xdr:row>
      <xdr:rowOff>38100</xdr:rowOff>
    </xdr:from>
    <xdr:to>
      <xdr:col>0</xdr:col>
      <xdr:colOff>2295525</xdr:colOff>
      <xdr:row>2358</xdr:row>
      <xdr:rowOff>457200</xdr:rowOff>
    </xdr:to>
    <xdr:pic>
      <xdr:nvPicPr>
        <xdr:cNvPr id="22126" name="Рисунок 211" descr="558-147 coffee rose.jpg"/>
        <xdr:cNvPicPr>
          <a:picLocks noChangeAspect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0" y="707383650"/>
          <a:ext cx="2295525" cy="3086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2359</xdr:row>
      <xdr:rowOff>38100</xdr:rowOff>
    </xdr:from>
    <xdr:to>
      <xdr:col>0</xdr:col>
      <xdr:colOff>2276475</xdr:colOff>
      <xdr:row>2363</xdr:row>
      <xdr:rowOff>514349</xdr:rowOff>
    </xdr:to>
    <xdr:pic>
      <xdr:nvPicPr>
        <xdr:cNvPr id="22127" name="Рисунок 212" descr="210-147 kofejno-rozovij b.jpg"/>
        <xdr:cNvPicPr>
          <a:picLocks noChangeAspect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66675" y="710584050"/>
          <a:ext cx="2209800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2364</xdr:row>
      <xdr:rowOff>76200</xdr:rowOff>
    </xdr:from>
    <xdr:to>
      <xdr:col>0</xdr:col>
      <xdr:colOff>2295525</xdr:colOff>
      <xdr:row>2367</xdr:row>
      <xdr:rowOff>628650</xdr:rowOff>
    </xdr:to>
    <xdr:pic>
      <xdr:nvPicPr>
        <xdr:cNvPr id="22128" name="Рисунок 213" descr="289-147 kofejno-rozovij b.jpg"/>
        <xdr:cNvPicPr>
          <a:picLocks noChangeAspect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0" y="713241525"/>
          <a:ext cx="2295525" cy="2667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2368</xdr:row>
      <xdr:rowOff>28575</xdr:rowOff>
    </xdr:from>
    <xdr:to>
      <xdr:col>0</xdr:col>
      <xdr:colOff>2266950</xdr:colOff>
      <xdr:row>2369</xdr:row>
      <xdr:rowOff>1181101</xdr:rowOff>
    </xdr:to>
    <xdr:pic>
      <xdr:nvPicPr>
        <xdr:cNvPr id="22129" name="Рисунок 214" descr="624-147_kofejno-rozovij_b.jpg"/>
        <xdr:cNvPicPr>
          <a:picLocks noChangeAspect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0" y="716013300"/>
          <a:ext cx="226695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2370</xdr:row>
      <xdr:rowOff>114300</xdr:rowOff>
    </xdr:from>
    <xdr:to>
      <xdr:col>0</xdr:col>
      <xdr:colOff>2295525</xdr:colOff>
      <xdr:row>2378</xdr:row>
      <xdr:rowOff>171449</xdr:rowOff>
    </xdr:to>
    <xdr:pic>
      <xdr:nvPicPr>
        <xdr:cNvPr id="22130" name="Рисунок 215" descr="557-147-dark-blue.jpg"/>
        <xdr:cNvPicPr>
          <a:picLocks noChangeAspect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0" y="718613625"/>
          <a:ext cx="2295525" cy="2190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2379</xdr:row>
      <xdr:rowOff>0</xdr:rowOff>
    </xdr:from>
    <xdr:to>
      <xdr:col>0</xdr:col>
      <xdr:colOff>2276475</xdr:colOff>
      <xdr:row>2382</xdr:row>
      <xdr:rowOff>590550</xdr:rowOff>
    </xdr:to>
    <xdr:pic>
      <xdr:nvPicPr>
        <xdr:cNvPr id="22131" name="Рисунок 216" descr="210-147 temno-sinij z.jpg"/>
        <xdr:cNvPicPr>
          <a:picLocks noChangeAspect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9525" y="720899625"/>
          <a:ext cx="2266950" cy="2533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2383</xdr:row>
      <xdr:rowOff>95250</xdr:rowOff>
    </xdr:from>
    <xdr:to>
      <xdr:col>0</xdr:col>
      <xdr:colOff>2305050</xdr:colOff>
      <xdr:row>2386</xdr:row>
      <xdr:rowOff>504825</xdr:rowOff>
    </xdr:to>
    <xdr:pic>
      <xdr:nvPicPr>
        <xdr:cNvPr id="22132" name="Рисунок 217" descr="289-147 dark-blue z.jpg"/>
        <xdr:cNvPicPr>
          <a:picLocks noChangeAspect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19050" y="723585675"/>
          <a:ext cx="2286000" cy="2695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2387</xdr:row>
      <xdr:rowOff>57150</xdr:rowOff>
    </xdr:from>
    <xdr:to>
      <xdr:col>0</xdr:col>
      <xdr:colOff>2295525</xdr:colOff>
      <xdr:row>2398</xdr:row>
      <xdr:rowOff>228599</xdr:rowOff>
    </xdr:to>
    <xdr:pic>
      <xdr:nvPicPr>
        <xdr:cNvPr id="22133" name="Рисунок 218" descr="166-147 pion1.jpg"/>
        <xdr:cNvPicPr>
          <a:picLocks noChangeAspect="1"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0" y="726595575"/>
          <a:ext cx="2295525" cy="3209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2404</xdr:row>
      <xdr:rowOff>85725</xdr:rowOff>
    </xdr:from>
    <xdr:to>
      <xdr:col>0</xdr:col>
      <xdr:colOff>2314575</xdr:colOff>
      <xdr:row>2420</xdr:row>
      <xdr:rowOff>114300</xdr:rowOff>
    </xdr:to>
    <xdr:pic>
      <xdr:nvPicPr>
        <xdr:cNvPr id="22134" name="Рисунок 219" descr="516-147 peony.jpg"/>
        <xdr:cNvPicPr>
          <a:picLocks noChangeAspect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0" y="730977075"/>
          <a:ext cx="2314575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2428</xdr:row>
      <xdr:rowOff>28575</xdr:rowOff>
    </xdr:from>
    <xdr:to>
      <xdr:col>0</xdr:col>
      <xdr:colOff>2276475</xdr:colOff>
      <xdr:row>2441</xdr:row>
      <xdr:rowOff>38100</xdr:rowOff>
    </xdr:to>
    <xdr:pic>
      <xdr:nvPicPr>
        <xdr:cNvPr id="22135" name="Рисунок 220" descr="557-147 pion_womd1a.jpg"/>
        <xdr:cNvPicPr>
          <a:picLocks noChangeAspect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0" y="735491925"/>
          <a:ext cx="2276475" cy="2981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2442</xdr:row>
      <xdr:rowOff>247650</xdr:rowOff>
    </xdr:from>
    <xdr:to>
      <xdr:col>0</xdr:col>
      <xdr:colOff>2266950</xdr:colOff>
      <xdr:row>2449</xdr:row>
      <xdr:rowOff>123825</xdr:rowOff>
    </xdr:to>
    <xdr:pic>
      <xdr:nvPicPr>
        <xdr:cNvPr id="22136" name="Рисунок 221" descr="558-147 pion.jpg"/>
        <xdr:cNvPicPr>
          <a:picLocks noChangeAspect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19050" y="738911400"/>
          <a:ext cx="2247900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2453</xdr:row>
      <xdr:rowOff>85725</xdr:rowOff>
    </xdr:from>
    <xdr:to>
      <xdr:col>0</xdr:col>
      <xdr:colOff>2314575</xdr:colOff>
      <xdr:row>2469</xdr:row>
      <xdr:rowOff>114300</xdr:rowOff>
    </xdr:to>
    <xdr:pic>
      <xdr:nvPicPr>
        <xdr:cNvPr id="22137" name="Рисунок 222" descr="580-147.jpg"/>
        <xdr:cNvPicPr>
          <a:picLocks noChangeAspect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0" y="742902375"/>
          <a:ext cx="2314575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2474</xdr:row>
      <xdr:rowOff>85725</xdr:rowOff>
    </xdr:from>
    <xdr:to>
      <xdr:col>0</xdr:col>
      <xdr:colOff>2314575</xdr:colOff>
      <xdr:row>2478</xdr:row>
      <xdr:rowOff>409576</xdr:rowOff>
    </xdr:to>
    <xdr:pic>
      <xdr:nvPicPr>
        <xdr:cNvPr id="22138" name="Рисунок 223" descr="289-147 pion z.jpg"/>
        <xdr:cNvPicPr>
          <a:picLocks noChangeAspect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0" y="746902875"/>
          <a:ext cx="2314575" cy="2533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2479</xdr:row>
      <xdr:rowOff>66675</xdr:rowOff>
    </xdr:from>
    <xdr:to>
      <xdr:col>0</xdr:col>
      <xdr:colOff>2286000</xdr:colOff>
      <xdr:row>2482</xdr:row>
      <xdr:rowOff>542925</xdr:rowOff>
    </xdr:to>
    <xdr:pic>
      <xdr:nvPicPr>
        <xdr:cNvPr id="22139" name="Рисунок 224" descr="624-147-peony z.jpg"/>
        <xdr:cNvPicPr>
          <a:picLocks noChangeAspect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0" y="749646075"/>
          <a:ext cx="2286000" cy="2533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2483</xdr:row>
      <xdr:rowOff>66675</xdr:rowOff>
    </xdr:from>
    <xdr:to>
      <xdr:col>0</xdr:col>
      <xdr:colOff>2324100</xdr:colOff>
      <xdr:row>2485</xdr:row>
      <xdr:rowOff>666750</xdr:rowOff>
    </xdr:to>
    <xdr:pic>
      <xdr:nvPicPr>
        <xdr:cNvPr id="22140" name="Рисунок 225" descr="625-147 пион.jpg"/>
        <xdr:cNvPicPr>
          <a:picLocks noChangeAspect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0" y="752389275"/>
          <a:ext cx="2324100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2486</xdr:row>
      <xdr:rowOff>247650</xdr:rowOff>
    </xdr:from>
    <xdr:to>
      <xdr:col>0</xdr:col>
      <xdr:colOff>2295525</xdr:colOff>
      <xdr:row>2497</xdr:row>
      <xdr:rowOff>161925</xdr:rowOff>
    </xdr:to>
    <xdr:pic>
      <xdr:nvPicPr>
        <xdr:cNvPr id="22141" name="Рисунок 226" descr="166-147 black-peony.jpg"/>
        <xdr:cNvPicPr>
          <a:picLocks noChangeAspect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0" y="754941975"/>
          <a:ext cx="229552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2499</xdr:row>
      <xdr:rowOff>28575</xdr:rowOff>
    </xdr:from>
    <xdr:to>
      <xdr:col>0</xdr:col>
      <xdr:colOff>2286000</xdr:colOff>
      <xdr:row>2506</xdr:row>
      <xdr:rowOff>266699</xdr:rowOff>
    </xdr:to>
    <xdr:pic>
      <xdr:nvPicPr>
        <xdr:cNvPr id="22142" name="Рисунок 227" descr="557-147 black-pion.jpg"/>
        <xdr:cNvPicPr>
          <a:picLocks noChangeAspect="1"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0" y="758437650"/>
          <a:ext cx="2286000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2507</xdr:row>
      <xdr:rowOff>66675</xdr:rowOff>
    </xdr:from>
    <xdr:to>
      <xdr:col>0</xdr:col>
      <xdr:colOff>2276475</xdr:colOff>
      <xdr:row>2516</xdr:row>
      <xdr:rowOff>142875</xdr:rowOff>
    </xdr:to>
    <xdr:pic>
      <xdr:nvPicPr>
        <xdr:cNvPr id="22143" name="Рисунок 228" descr="166-147 black1.jpg"/>
        <xdr:cNvPicPr>
          <a:picLocks noChangeAspect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0" y="761676150"/>
          <a:ext cx="2276475" cy="2990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2517</xdr:row>
      <xdr:rowOff>57150</xdr:rowOff>
    </xdr:from>
    <xdr:to>
      <xdr:col>0</xdr:col>
      <xdr:colOff>2295525</xdr:colOff>
      <xdr:row>2519</xdr:row>
      <xdr:rowOff>981075</xdr:rowOff>
    </xdr:to>
    <xdr:pic>
      <xdr:nvPicPr>
        <xdr:cNvPr id="22144" name="Рисунок 229" descr="198-147 black_7uz7sz.jpg"/>
        <xdr:cNvPicPr>
          <a:picLocks noChangeAspect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76200" y="764905125"/>
          <a:ext cx="2219325" cy="2962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2525</xdr:row>
      <xdr:rowOff>9525</xdr:rowOff>
    </xdr:from>
    <xdr:to>
      <xdr:col>0</xdr:col>
      <xdr:colOff>2305050</xdr:colOff>
      <xdr:row>2536</xdr:row>
      <xdr:rowOff>95250</xdr:rowOff>
    </xdr:to>
    <xdr:pic>
      <xdr:nvPicPr>
        <xdr:cNvPr id="22145" name="Рисунок 230" descr="506-147.jpg"/>
        <xdr:cNvPicPr>
          <a:picLocks noChangeAspect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0" y="768867525"/>
          <a:ext cx="2305050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2548</xdr:row>
      <xdr:rowOff>0</xdr:rowOff>
    </xdr:from>
    <xdr:to>
      <xdr:col>0</xdr:col>
      <xdr:colOff>2286000</xdr:colOff>
      <xdr:row>2564</xdr:row>
      <xdr:rowOff>0</xdr:rowOff>
    </xdr:to>
    <xdr:pic>
      <xdr:nvPicPr>
        <xdr:cNvPr id="22146" name="Рисунок 231" descr="516-147 black.jpg"/>
        <xdr:cNvPicPr>
          <a:picLocks noChangeAspect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0" y="773239500"/>
          <a:ext cx="2286000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2572</xdr:row>
      <xdr:rowOff>142875</xdr:rowOff>
    </xdr:from>
    <xdr:to>
      <xdr:col>0</xdr:col>
      <xdr:colOff>2276475</xdr:colOff>
      <xdr:row>2578</xdr:row>
      <xdr:rowOff>266700</xdr:rowOff>
    </xdr:to>
    <xdr:pic>
      <xdr:nvPicPr>
        <xdr:cNvPr id="22147" name="Рисунок 232" descr="557-147, 210-147  черный.jpg"/>
        <xdr:cNvPicPr>
          <a:picLocks noChangeAspect="1"/>
        </xdr:cNvPicPr>
      </xdr:nvPicPr>
      <xdr:blipFill>
        <a:blip xmlns:r="http://schemas.openxmlformats.org/officeDocument/2006/relationships" r:embed="rId232" cstate="print"/>
        <a:srcRect/>
        <a:stretch>
          <a:fillRect/>
        </a:stretch>
      </xdr:blipFill>
      <xdr:spPr bwMode="auto">
        <a:xfrm>
          <a:off x="0" y="778259175"/>
          <a:ext cx="227647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2582</xdr:row>
      <xdr:rowOff>38100</xdr:rowOff>
    </xdr:from>
    <xdr:to>
      <xdr:col>0</xdr:col>
      <xdr:colOff>2257425</xdr:colOff>
      <xdr:row>2586</xdr:row>
      <xdr:rowOff>542926</xdr:rowOff>
    </xdr:to>
    <xdr:pic>
      <xdr:nvPicPr>
        <xdr:cNvPr id="22148" name="Рисунок 233" descr="558-147 black.jpg"/>
        <xdr:cNvPicPr>
          <a:picLocks noChangeAspect="1"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47625" y="781583400"/>
          <a:ext cx="2209800" cy="294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2594</xdr:row>
      <xdr:rowOff>0</xdr:rowOff>
    </xdr:from>
    <xdr:to>
      <xdr:col>0</xdr:col>
      <xdr:colOff>2295525</xdr:colOff>
      <xdr:row>2605</xdr:row>
      <xdr:rowOff>76200</xdr:rowOff>
    </xdr:to>
    <xdr:pic>
      <xdr:nvPicPr>
        <xdr:cNvPr id="22149" name="Рисунок 234" descr="580-147 черный.jpg"/>
        <xdr:cNvPicPr>
          <a:picLocks noChangeAspect="1"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0" y="785926800"/>
          <a:ext cx="229552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2613</xdr:row>
      <xdr:rowOff>38100</xdr:rowOff>
    </xdr:from>
    <xdr:to>
      <xdr:col>0</xdr:col>
      <xdr:colOff>2162175</xdr:colOff>
      <xdr:row>2616</xdr:row>
      <xdr:rowOff>638175</xdr:rowOff>
    </xdr:to>
    <xdr:pic>
      <xdr:nvPicPr>
        <xdr:cNvPr id="22150" name="Рисунок 235" descr="289-147 black z.jpg"/>
        <xdr:cNvPicPr>
          <a:picLocks noChangeAspect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66675" y="789584400"/>
          <a:ext cx="2095500" cy="257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2617</xdr:row>
      <xdr:rowOff>57150</xdr:rowOff>
    </xdr:from>
    <xdr:to>
      <xdr:col>0</xdr:col>
      <xdr:colOff>2238375</xdr:colOff>
      <xdr:row>2621</xdr:row>
      <xdr:rowOff>466725</xdr:rowOff>
    </xdr:to>
    <xdr:pic>
      <xdr:nvPicPr>
        <xdr:cNvPr id="22151" name="Рисунок 236" descr="624-147 black z.jpg"/>
        <xdr:cNvPicPr>
          <a:picLocks noChangeAspect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0" y="792232350"/>
          <a:ext cx="2238375" cy="2466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2624</xdr:row>
      <xdr:rowOff>104775</xdr:rowOff>
    </xdr:from>
    <xdr:to>
      <xdr:col>0</xdr:col>
      <xdr:colOff>2295525</xdr:colOff>
      <xdr:row>2632</xdr:row>
      <xdr:rowOff>76200</xdr:rowOff>
    </xdr:to>
    <xdr:pic>
      <xdr:nvPicPr>
        <xdr:cNvPr id="22152" name="Рисунок 237" descr="813-147.jpeg"/>
        <xdr:cNvPicPr>
          <a:picLocks noChangeAspect="1"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0" y="795404175"/>
          <a:ext cx="229552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2634</xdr:row>
      <xdr:rowOff>152400</xdr:rowOff>
    </xdr:from>
    <xdr:to>
      <xdr:col>0</xdr:col>
      <xdr:colOff>2295525</xdr:colOff>
      <xdr:row>2645</xdr:row>
      <xdr:rowOff>180976</xdr:rowOff>
    </xdr:to>
    <xdr:pic>
      <xdr:nvPicPr>
        <xdr:cNvPr id="22153" name="Рисунок 238" descr="166-147 pion1.jpg"/>
        <xdr:cNvPicPr>
          <a:picLocks noChangeAspect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0" y="798214050"/>
          <a:ext cx="2295525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2655</xdr:row>
      <xdr:rowOff>180975</xdr:rowOff>
    </xdr:from>
    <xdr:to>
      <xdr:col>0</xdr:col>
      <xdr:colOff>2295525</xdr:colOff>
      <xdr:row>2672</xdr:row>
      <xdr:rowOff>0</xdr:rowOff>
    </xdr:to>
    <xdr:pic>
      <xdr:nvPicPr>
        <xdr:cNvPr id="22154" name="Рисунок 239" descr="198-147 moloko.jpg"/>
        <xdr:cNvPicPr>
          <a:picLocks noChangeAspect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0" y="803271825"/>
          <a:ext cx="229552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2683</xdr:row>
      <xdr:rowOff>133350</xdr:rowOff>
    </xdr:from>
    <xdr:to>
      <xdr:col>0</xdr:col>
      <xdr:colOff>2295525</xdr:colOff>
      <xdr:row>2695</xdr:row>
      <xdr:rowOff>28575</xdr:rowOff>
    </xdr:to>
    <xdr:pic>
      <xdr:nvPicPr>
        <xdr:cNvPr id="22155" name="Рисунок 240" descr="506-147 moloko.jpeg"/>
        <xdr:cNvPicPr>
          <a:picLocks noChangeAspect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0" y="808558200"/>
          <a:ext cx="229552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2700</xdr:row>
      <xdr:rowOff>104775</xdr:rowOff>
    </xdr:from>
    <xdr:to>
      <xdr:col>0</xdr:col>
      <xdr:colOff>2286000</xdr:colOff>
      <xdr:row>2716</xdr:row>
      <xdr:rowOff>104775</xdr:rowOff>
    </xdr:to>
    <xdr:pic>
      <xdr:nvPicPr>
        <xdr:cNvPr id="22156" name="Рисунок 241" descr="516-147 moloko.jpg"/>
        <xdr:cNvPicPr>
          <a:picLocks noChangeAspect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0" y="811768125"/>
          <a:ext cx="2286000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2725</xdr:row>
      <xdr:rowOff>114300</xdr:rowOff>
    </xdr:from>
    <xdr:to>
      <xdr:col>0</xdr:col>
      <xdr:colOff>2314575</xdr:colOff>
      <xdr:row>2741</xdr:row>
      <xdr:rowOff>104775</xdr:rowOff>
    </xdr:to>
    <xdr:pic>
      <xdr:nvPicPr>
        <xdr:cNvPr id="22157" name="Рисунок 242" descr="557-147 ivory.jpg"/>
        <xdr:cNvPicPr>
          <a:picLocks noChangeAspect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28575" y="816540150"/>
          <a:ext cx="2286000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2747</xdr:row>
      <xdr:rowOff>133350</xdr:rowOff>
    </xdr:from>
    <xdr:to>
      <xdr:col>0</xdr:col>
      <xdr:colOff>2305050</xdr:colOff>
      <xdr:row>2756</xdr:row>
      <xdr:rowOff>19050</xdr:rowOff>
    </xdr:to>
    <xdr:pic>
      <xdr:nvPicPr>
        <xdr:cNvPr id="22158" name="Рисунок 244" descr="558-147 молоч.jpg"/>
        <xdr:cNvPicPr>
          <a:picLocks noChangeAspect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0" y="820883550"/>
          <a:ext cx="2305050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2759</xdr:row>
      <xdr:rowOff>19050</xdr:rowOff>
    </xdr:from>
    <xdr:to>
      <xdr:col>0</xdr:col>
      <xdr:colOff>2305050</xdr:colOff>
      <xdr:row>2766</xdr:row>
      <xdr:rowOff>352426</xdr:rowOff>
    </xdr:to>
    <xdr:pic>
      <xdr:nvPicPr>
        <xdr:cNvPr id="22159" name="Рисунок 245" descr="580-147-ivory.jpg"/>
        <xdr:cNvPicPr>
          <a:picLocks noChangeAspect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0" y="823855350"/>
          <a:ext cx="2305050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2767</xdr:row>
      <xdr:rowOff>66675</xdr:rowOff>
    </xdr:from>
    <xdr:to>
      <xdr:col>0</xdr:col>
      <xdr:colOff>2314575</xdr:colOff>
      <xdr:row>2771</xdr:row>
      <xdr:rowOff>514350</xdr:rowOff>
    </xdr:to>
    <xdr:pic>
      <xdr:nvPicPr>
        <xdr:cNvPr id="22160" name="Рисунок 246" descr="210-147 moloko b.jpg"/>
        <xdr:cNvPicPr>
          <a:picLocks noChangeAspect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0" y="827027175"/>
          <a:ext cx="2314575" cy="3000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2772</xdr:row>
      <xdr:rowOff>38100</xdr:rowOff>
    </xdr:from>
    <xdr:to>
      <xdr:col>0</xdr:col>
      <xdr:colOff>2295525</xdr:colOff>
      <xdr:row>2777</xdr:row>
      <xdr:rowOff>390525</xdr:rowOff>
    </xdr:to>
    <xdr:pic>
      <xdr:nvPicPr>
        <xdr:cNvPr id="22161" name="Рисунок 247" descr="624-147-(3)offer.jpg"/>
        <xdr:cNvPicPr>
          <a:picLocks noChangeAspect="1"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0" y="830189475"/>
          <a:ext cx="2295525" cy="2781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2778</xdr:row>
      <xdr:rowOff>38100</xdr:rowOff>
    </xdr:from>
    <xdr:to>
      <xdr:col>0</xdr:col>
      <xdr:colOff>2276475</xdr:colOff>
      <xdr:row>2782</xdr:row>
      <xdr:rowOff>352424</xdr:rowOff>
    </xdr:to>
    <xdr:pic>
      <xdr:nvPicPr>
        <xdr:cNvPr id="22162" name="Рисунок 248" descr="438-102.jpg"/>
        <xdr:cNvPicPr>
          <a:picLocks noChangeAspect="1"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0" y="833104125"/>
          <a:ext cx="2276475" cy="2371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2783</xdr:row>
      <xdr:rowOff>28575</xdr:rowOff>
    </xdr:from>
    <xdr:to>
      <xdr:col>0</xdr:col>
      <xdr:colOff>2314575</xdr:colOff>
      <xdr:row>2787</xdr:row>
      <xdr:rowOff>400050</xdr:rowOff>
    </xdr:to>
    <xdr:pic>
      <xdr:nvPicPr>
        <xdr:cNvPr id="22163" name="Рисунок 250" descr="430-115 молоко.jpg"/>
        <xdr:cNvPicPr>
          <a:picLocks noChangeAspect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0" y="835666350"/>
          <a:ext cx="2314575" cy="2657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2788</xdr:row>
      <xdr:rowOff>85725</xdr:rowOff>
    </xdr:from>
    <xdr:to>
      <xdr:col>1</xdr:col>
      <xdr:colOff>0</xdr:colOff>
      <xdr:row>2792</xdr:row>
      <xdr:rowOff>342900</xdr:rowOff>
    </xdr:to>
    <xdr:pic>
      <xdr:nvPicPr>
        <xdr:cNvPr id="22164" name="Рисунок 251" descr="412-868 шоколад.jpg"/>
        <xdr:cNvPicPr>
          <a:picLocks noChangeAspect="1"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0" y="838581000"/>
          <a:ext cx="2324100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2793</xdr:row>
      <xdr:rowOff>66675</xdr:rowOff>
    </xdr:from>
    <xdr:to>
      <xdr:col>0</xdr:col>
      <xdr:colOff>2314575</xdr:colOff>
      <xdr:row>2796</xdr:row>
      <xdr:rowOff>438150</xdr:rowOff>
    </xdr:to>
    <xdr:pic>
      <xdr:nvPicPr>
        <xdr:cNvPr id="22165" name="Рисунок 252" descr="439-868 майка.jpg"/>
        <xdr:cNvPicPr>
          <a:picLocks noChangeAspect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0" y="840990825"/>
          <a:ext cx="231457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2797</xdr:row>
      <xdr:rowOff>38100</xdr:rowOff>
    </xdr:from>
    <xdr:to>
      <xdr:col>0</xdr:col>
      <xdr:colOff>2276475</xdr:colOff>
      <xdr:row>2799</xdr:row>
      <xdr:rowOff>762000</xdr:rowOff>
    </xdr:to>
    <xdr:pic>
      <xdr:nvPicPr>
        <xdr:cNvPr id="22166" name="Рисунок 253" descr="440-868 шорьы.jpg"/>
        <xdr:cNvPicPr>
          <a:picLocks noChangeAspect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19050" y="843362550"/>
          <a:ext cx="2257425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2800</xdr:row>
      <xdr:rowOff>133350</xdr:rowOff>
    </xdr:from>
    <xdr:to>
      <xdr:col>0</xdr:col>
      <xdr:colOff>2266950</xdr:colOff>
      <xdr:row>2802</xdr:row>
      <xdr:rowOff>704850</xdr:rowOff>
    </xdr:to>
    <xdr:pic>
      <xdr:nvPicPr>
        <xdr:cNvPr id="22167" name="Рисунок 254" descr="439-495 440-495  ivory_2.jpg"/>
        <xdr:cNvPicPr>
          <a:picLocks noChangeAspect="1"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0" y="845943825"/>
          <a:ext cx="2266950" cy="2228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2803</xdr:row>
      <xdr:rowOff>9525</xdr:rowOff>
    </xdr:from>
    <xdr:to>
      <xdr:col>0</xdr:col>
      <xdr:colOff>2247900</xdr:colOff>
      <xdr:row>2806</xdr:row>
      <xdr:rowOff>590550</xdr:rowOff>
    </xdr:to>
    <xdr:pic>
      <xdr:nvPicPr>
        <xdr:cNvPr id="22168" name="Рисунок 255" descr="439-495 440-495  ivory.jpg"/>
        <xdr:cNvPicPr>
          <a:picLocks noChangeAspect="1"/>
        </xdr:cNvPicPr>
      </xdr:nvPicPr>
      <xdr:blipFill>
        <a:blip xmlns:r="http://schemas.openxmlformats.org/officeDocument/2006/relationships" r:embed="rId253" cstate="print"/>
        <a:srcRect/>
        <a:stretch>
          <a:fillRect/>
        </a:stretch>
      </xdr:blipFill>
      <xdr:spPr bwMode="auto">
        <a:xfrm>
          <a:off x="47625" y="848306025"/>
          <a:ext cx="2200275" cy="2552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2807</xdr:row>
      <xdr:rowOff>57150</xdr:rowOff>
    </xdr:from>
    <xdr:to>
      <xdr:col>0</xdr:col>
      <xdr:colOff>2286000</xdr:colOff>
      <xdr:row>2809</xdr:row>
      <xdr:rowOff>704849</xdr:rowOff>
    </xdr:to>
    <xdr:pic>
      <xdr:nvPicPr>
        <xdr:cNvPr id="22169" name="Рисунок 257" descr="412-868 пудра.jpg"/>
        <xdr:cNvPicPr>
          <a:picLocks noChangeAspect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0" y="850982550"/>
          <a:ext cx="2286000" cy="2476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2810</xdr:row>
      <xdr:rowOff>19050</xdr:rowOff>
    </xdr:from>
    <xdr:to>
      <xdr:col>0</xdr:col>
      <xdr:colOff>2324100</xdr:colOff>
      <xdr:row>2813</xdr:row>
      <xdr:rowOff>571500</xdr:rowOff>
    </xdr:to>
    <xdr:pic>
      <xdr:nvPicPr>
        <xdr:cNvPr id="22170" name="Рисунок 258" descr="439-868, 440-868 пудра.jpg"/>
        <xdr:cNvPicPr>
          <a:picLocks noChangeAspect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0" y="853687650"/>
          <a:ext cx="2324100" cy="2609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2814</xdr:row>
      <xdr:rowOff>57150</xdr:rowOff>
    </xdr:from>
    <xdr:to>
      <xdr:col>0</xdr:col>
      <xdr:colOff>2295525</xdr:colOff>
      <xdr:row>2817</xdr:row>
      <xdr:rowOff>561975</xdr:rowOff>
    </xdr:to>
    <xdr:pic>
      <xdr:nvPicPr>
        <xdr:cNvPr id="22171" name="Рисунок 259" descr="440-868 shiorti.jpg"/>
        <xdr:cNvPicPr>
          <a:picLocks noChangeAspect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0" y="856468950"/>
          <a:ext cx="2295525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2818</xdr:row>
      <xdr:rowOff>457200</xdr:rowOff>
    </xdr:from>
    <xdr:to>
      <xdr:col>0</xdr:col>
      <xdr:colOff>2314575</xdr:colOff>
      <xdr:row>2822</xdr:row>
      <xdr:rowOff>104775</xdr:rowOff>
    </xdr:to>
    <xdr:pic>
      <xdr:nvPicPr>
        <xdr:cNvPr id="22172" name="Рисунок 260" descr="539-385 молоко пион.jpg"/>
        <xdr:cNvPicPr>
          <a:picLocks noChangeAspect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0" y="859459800"/>
          <a:ext cx="2314575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2823</xdr:row>
      <xdr:rowOff>38100</xdr:rowOff>
    </xdr:from>
    <xdr:to>
      <xdr:col>0</xdr:col>
      <xdr:colOff>2276475</xdr:colOff>
      <xdr:row>2824</xdr:row>
      <xdr:rowOff>1009650</xdr:rowOff>
    </xdr:to>
    <xdr:pic>
      <xdr:nvPicPr>
        <xdr:cNvPr id="22173" name="Рисунок 261" descr="289-385 молоко пион.jpg"/>
        <xdr:cNvPicPr>
          <a:picLocks noChangeAspect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0" y="862231575"/>
          <a:ext cx="227647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2826</xdr:row>
      <xdr:rowOff>19050</xdr:rowOff>
    </xdr:from>
    <xdr:to>
      <xdr:col>0</xdr:col>
      <xdr:colOff>2286000</xdr:colOff>
      <xdr:row>2830</xdr:row>
      <xdr:rowOff>228600</xdr:rowOff>
    </xdr:to>
    <xdr:pic>
      <xdr:nvPicPr>
        <xdr:cNvPr id="22174" name="Рисунок 262" descr="539-385 бургунди пион.jpg"/>
        <xdr:cNvPicPr>
          <a:picLocks noChangeAspect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0" y="865098600"/>
          <a:ext cx="2286000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2832</xdr:row>
      <xdr:rowOff>28575</xdr:rowOff>
    </xdr:from>
    <xdr:to>
      <xdr:col>0</xdr:col>
      <xdr:colOff>2286000</xdr:colOff>
      <xdr:row>2832</xdr:row>
      <xdr:rowOff>2247900</xdr:rowOff>
    </xdr:to>
    <xdr:pic>
      <xdr:nvPicPr>
        <xdr:cNvPr id="22175" name="Рисунок 263" descr="710-385 бургунди пион.jpg"/>
        <xdr:cNvPicPr>
          <a:picLocks noChangeAspect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0" y="868022775"/>
          <a:ext cx="2286000" cy="2219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2833</xdr:row>
      <xdr:rowOff>276225</xdr:rowOff>
    </xdr:from>
    <xdr:to>
      <xdr:col>0</xdr:col>
      <xdr:colOff>2314575</xdr:colOff>
      <xdr:row>2839</xdr:row>
      <xdr:rowOff>9525</xdr:rowOff>
    </xdr:to>
    <xdr:pic>
      <xdr:nvPicPr>
        <xdr:cNvPr id="22176" name="Рисунок 264" descr="174-385 черн-пион.jpg"/>
        <xdr:cNvPicPr>
          <a:picLocks noChangeAspect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38100" y="870565950"/>
          <a:ext cx="2276475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2840</xdr:row>
      <xdr:rowOff>76200</xdr:rowOff>
    </xdr:from>
    <xdr:to>
      <xdr:col>0</xdr:col>
      <xdr:colOff>2286000</xdr:colOff>
      <xdr:row>2843</xdr:row>
      <xdr:rowOff>419100</xdr:rowOff>
    </xdr:to>
    <xdr:pic>
      <xdr:nvPicPr>
        <xdr:cNvPr id="22177" name="Рисунок 265" descr="523-385 черн-пион.jpg"/>
        <xdr:cNvPicPr>
          <a:picLocks noChangeAspect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0" y="873166275"/>
          <a:ext cx="2286000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2844</xdr:row>
      <xdr:rowOff>123825</xdr:rowOff>
    </xdr:from>
    <xdr:to>
      <xdr:col>0</xdr:col>
      <xdr:colOff>2295525</xdr:colOff>
      <xdr:row>2851</xdr:row>
      <xdr:rowOff>133349</xdr:rowOff>
    </xdr:to>
    <xdr:pic>
      <xdr:nvPicPr>
        <xdr:cNvPr id="22178" name="Рисунок 266" descr="539-385 черн-пион.jpg"/>
        <xdr:cNvPicPr>
          <a:picLocks noChangeAspect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0" y="875614200"/>
          <a:ext cx="2295525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2852</xdr:row>
      <xdr:rowOff>38100</xdr:rowOff>
    </xdr:from>
    <xdr:to>
      <xdr:col>0</xdr:col>
      <xdr:colOff>2228850</xdr:colOff>
      <xdr:row>2853</xdr:row>
      <xdr:rowOff>1133475</xdr:rowOff>
    </xdr:to>
    <xdr:pic>
      <xdr:nvPicPr>
        <xdr:cNvPr id="22179" name="Рисунок 267" descr="710-385 черн-пион.jpg"/>
        <xdr:cNvPicPr>
          <a:picLocks noChangeAspect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76200" y="877966875"/>
          <a:ext cx="2152650" cy="2266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2854</xdr:row>
      <xdr:rowOff>38100</xdr:rowOff>
    </xdr:from>
    <xdr:to>
      <xdr:col>0</xdr:col>
      <xdr:colOff>2305050</xdr:colOff>
      <xdr:row>2857</xdr:row>
      <xdr:rowOff>590550</xdr:rowOff>
    </xdr:to>
    <xdr:pic>
      <xdr:nvPicPr>
        <xdr:cNvPr id="22180" name="Рисунок 268" descr="539-385 молоко.jpg"/>
        <xdr:cNvPicPr>
          <a:picLocks noChangeAspect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0" y="880310025"/>
          <a:ext cx="2305050" cy="2524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2857</xdr:row>
      <xdr:rowOff>657225</xdr:rowOff>
    </xdr:from>
    <xdr:to>
      <xdr:col>0</xdr:col>
      <xdr:colOff>2324100</xdr:colOff>
      <xdr:row>2861</xdr:row>
      <xdr:rowOff>485775</xdr:rowOff>
    </xdr:to>
    <xdr:pic>
      <xdr:nvPicPr>
        <xdr:cNvPr id="22181" name="Рисунок 269" descr="291-385 жасмин-пион.jpg"/>
        <xdr:cNvPicPr>
          <a:picLocks noChangeAspect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0" y="882900825"/>
          <a:ext cx="2324100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2868</xdr:row>
      <xdr:rowOff>123825</xdr:rowOff>
    </xdr:from>
    <xdr:to>
      <xdr:col>0</xdr:col>
      <xdr:colOff>2305050</xdr:colOff>
      <xdr:row>2884</xdr:row>
      <xdr:rowOff>152400</xdr:rowOff>
    </xdr:to>
    <xdr:pic>
      <xdr:nvPicPr>
        <xdr:cNvPr id="22182" name="Рисунок 267" descr="581-437 krem-brule_oirs0f.jpg"/>
        <xdr:cNvPicPr>
          <a:picLocks noChangeAspect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0" y="886529850"/>
          <a:ext cx="2305050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2891</xdr:row>
      <xdr:rowOff>209550</xdr:rowOff>
    </xdr:from>
    <xdr:to>
      <xdr:col>0</xdr:col>
      <xdr:colOff>2305050</xdr:colOff>
      <xdr:row>2901</xdr:row>
      <xdr:rowOff>276226</xdr:rowOff>
    </xdr:to>
    <xdr:pic>
      <xdr:nvPicPr>
        <xdr:cNvPr id="22183" name="Рисунок 268" descr="587-437 krem-brule_aj2iqd.jpg"/>
        <xdr:cNvPicPr>
          <a:picLocks noChangeAspect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28575" y="890997075"/>
          <a:ext cx="2276475" cy="3019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2903</xdr:row>
      <xdr:rowOff>38100</xdr:rowOff>
    </xdr:from>
    <xdr:to>
      <xdr:col>0</xdr:col>
      <xdr:colOff>2247900</xdr:colOff>
      <xdr:row>2908</xdr:row>
      <xdr:rowOff>352425</xdr:rowOff>
    </xdr:to>
    <xdr:pic>
      <xdr:nvPicPr>
        <xdr:cNvPr id="22184" name="Рисунок 269" descr="201-437 krem-brule z.jpg"/>
        <xdr:cNvPicPr>
          <a:picLocks noChangeAspect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28575" y="894368925"/>
          <a:ext cx="2219325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2909</xdr:row>
      <xdr:rowOff>28575</xdr:rowOff>
    </xdr:from>
    <xdr:to>
      <xdr:col>0</xdr:col>
      <xdr:colOff>2276475</xdr:colOff>
      <xdr:row>2914</xdr:row>
      <xdr:rowOff>400051</xdr:rowOff>
    </xdr:to>
    <xdr:pic>
      <xdr:nvPicPr>
        <xdr:cNvPr id="22185" name="Рисунок 270" descr="210-437 krem-brule b.jpg"/>
        <xdr:cNvPicPr>
          <a:picLocks noChangeAspect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19050" y="896816850"/>
          <a:ext cx="2257425" cy="251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2915</xdr:row>
      <xdr:rowOff>57150</xdr:rowOff>
    </xdr:from>
    <xdr:to>
      <xdr:col>0</xdr:col>
      <xdr:colOff>2266950</xdr:colOff>
      <xdr:row>2920</xdr:row>
      <xdr:rowOff>342901</xdr:rowOff>
    </xdr:to>
    <xdr:pic>
      <xdr:nvPicPr>
        <xdr:cNvPr id="22186" name="Рисунок 271" descr="299-437 krem-brule z.jpg"/>
        <xdr:cNvPicPr>
          <a:picLocks noChangeAspect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0" y="899417175"/>
          <a:ext cx="226695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2921</xdr:row>
      <xdr:rowOff>76200</xdr:rowOff>
    </xdr:from>
    <xdr:to>
      <xdr:col>0</xdr:col>
      <xdr:colOff>2295525</xdr:colOff>
      <xdr:row>2926</xdr:row>
      <xdr:rowOff>123826</xdr:rowOff>
    </xdr:to>
    <xdr:pic>
      <xdr:nvPicPr>
        <xdr:cNvPr id="22187" name="Рисунок 272" descr="646-437 крем-брюле.jpg"/>
        <xdr:cNvPicPr>
          <a:picLocks noChangeAspect="1"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0" y="901950825"/>
          <a:ext cx="2295525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2929</xdr:row>
      <xdr:rowOff>123825</xdr:rowOff>
    </xdr:from>
    <xdr:to>
      <xdr:col>0</xdr:col>
      <xdr:colOff>2305050</xdr:colOff>
      <xdr:row>2935</xdr:row>
      <xdr:rowOff>276225</xdr:rowOff>
    </xdr:to>
    <xdr:pic>
      <xdr:nvPicPr>
        <xdr:cNvPr id="22188" name="Рисунок 273" descr="581-437, 210-437 dark blue.jpg"/>
        <xdr:cNvPicPr>
          <a:picLocks noChangeAspect="1"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0" y="905198850"/>
          <a:ext cx="2305050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2942</xdr:row>
      <xdr:rowOff>85725</xdr:rowOff>
    </xdr:from>
    <xdr:to>
      <xdr:col>0</xdr:col>
      <xdr:colOff>2286000</xdr:colOff>
      <xdr:row>2951</xdr:row>
      <xdr:rowOff>152400</xdr:rowOff>
    </xdr:to>
    <xdr:pic>
      <xdr:nvPicPr>
        <xdr:cNvPr id="22189" name="Рисунок 274" descr="587-437dark-blue.jpg"/>
        <xdr:cNvPicPr>
          <a:picLocks noChangeAspect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0" y="909275550"/>
          <a:ext cx="2286000" cy="212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2955</xdr:row>
      <xdr:rowOff>38100</xdr:rowOff>
    </xdr:from>
    <xdr:to>
      <xdr:col>0</xdr:col>
      <xdr:colOff>2266950</xdr:colOff>
      <xdr:row>2957</xdr:row>
      <xdr:rowOff>638175</xdr:rowOff>
    </xdr:to>
    <xdr:pic>
      <xdr:nvPicPr>
        <xdr:cNvPr id="22190" name="Рисунок 275" descr="201-437-dark-blue.jpg"/>
        <xdr:cNvPicPr>
          <a:picLocks noChangeAspect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0" y="912199725"/>
          <a:ext cx="2266950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2958</xdr:row>
      <xdr:rowOff>76200</xdr:rowOff>
    </xdr:from>
    <xdr:to>
      <xdr:col>0</xdr:col>
      <xdr:colOff>2295525</xdr:colOff>
      <xdr:row>2961</xdr:row>
      <xdr:rowOff>466725</xdr:rowOff>
    </xdr:to>
    <xdr:pic>
      <xdr:nvPicPr>
        <xdr:cNvPr id="22191" name="Рисунок 276" descr="581-437, 210-437 dark blue.jpg"/>
        <xdr:cNvPicPr>
          <a:picLocks noChangeAspect="1"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0" y="914495250"/>
          <a:ext cx="2295525" cy="2305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2962</xdr:row>
      <xdr:rowOff>57150</xdr:rowOff>
    </xdr:from>
    <xdr:to>
      <xdr:col>0</xdr:col>
      <xdr:colOff>2295525</xdr:colOff>
      <xdr:row>2965</xdr:row>
      <xdr:rowOff>485775</xdr:rowOff>
    </xdr:to>
    <xdr:pic>
      <xdr:nvPicPr>
        <xdr:cNvPr id="22192" name="Рисунок 277" descr="299-437-dark-blue.jpg"/>
        <xdr:cNvPicPr>
          <a:picLocks noChangeAspect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95250" y="917028900"/>
          <a:ext cx="2200275" cy="208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2971</xdr:row>
      <xdr:rowOff>104775</xdr:rowOff>
    </xdr:from>
    <xdr:to>
      <xdr:col>0</xdr:col>
      <xdr:colOff>2314575</xdr:colOff>
      <xdr:row>2978</xdr:row>
      <xdr:rowOff>209549</xdr:rowOff>
    </xdr:to>
    <xdr:pic>
      <xdr:nvPicPr>
        <xdr:cNvPr id="22193" name="Рисунок 278" descr="189-437-pink.jpg"/>
        <xdr:cNvPicPr>
          <a:picLocks noChangeAspect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0" y="920953200"/>
          <a:ext cx="231457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2981</xdr:row>
      <xdr:rowOff>266700</xdr:rowOff>
    </xdr:from>
    <xdr:to>
      <xdr:col>0</xdr:col>
      <xdr:colOff>2295525</xdr:colOff>
      <xdr:row>2988</xdr:row>
      <xdr:rowOff>66676</xdr:rowOff>
    </xdr:to>
    <xdr:pic>
      <xdr:nvPicPr>
        <xdr:cNvPr id="22194" name="Рисунок 279" descr="581-437 цвет-розов.jpg"/>
        <xdr:cNvPicPr>
          <a:picLocks noChangeAspect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0" y="924067875"/>
          <a:ext cx="2295525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2989</xdr:row>
      <xdr:rowOff>19050</xdr:rowOff>
    </xdr:from>
    <xdr:to>
      <xdr:col>0</xdr:col>
      <xdr:colOff>2209800</xdr:colOff>
      <xdr:row>2996</xdr:row>
      <xdr:rowOff>304800</xdr:rowOff>
    </xdr:to>
    <xdr:pic>
      <xdr:nvPicPr>
        <xdr:cNvPr id="22195" name="Рисунок 280" descr="587-437 cv.-rozovij.jpg"/>
        <xdr:cNvPicPr>
          <a:picLocks noChangeAspect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0" y="926487225"/>
          <a:ext cx="2209800" cy="2952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2997</xdr:row>
      <xdr:rowOff>38100</xdr:rowOff>
    </xdr:from>
    <xdr:to>
      <xdr:col>0</xdr:col>
      <xdr:colOff>2305050</xdr:colOff>
      <xdr:row>3001</xdr:row>
      <xdr:rowOff>447674</xdr:rowOff>
    </xdr:to>
    <xdr:pic>
      <xdr:nvPicPr>
        <xdr:cNvPr id="22196" name="Рисунок 281" descr="201-437 cvetochno-roz (2).jpg"/>
        <xdr:cNvPicPr>
          <a:picLocks noChangeAspect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9525" y="929554275"/>
          <a:ext cx="2295525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3002</xdr:row>
      <xdr:rowOff>57150</xdr:rowOff>
    </xdr:from>
    <xdr:to>
      <xdr:col>0</xdr:col>
      <xdr:colOff>2238375</xdr:colOff>
      <xdr:row>3003</xdr:row>
      <xdr:rowOff>1228725</xdr:rowOff>
    </xdr:to>
    <xdr:pic>
      <xdr:nvPicPr>
        <xdr:cNvPr id="22197" name="Рисунок 282" descr="210-437 cvetochno-roz.jpg"/>
        <xdr:cNvPicPr>
          <a:picLocks noChangeAspect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0" y="932049825"/>
          <a:ext cx="2238375" cy="2495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3004</xdr:row>
      <xdr:rowOff>19050</xdr:rowOff>
    </xdr:from>
    <xdr:to>
      <xdr:col>0</xdr:col>
      <xdr:colOff>2286000</xdr:colOff>
      <xdr:row>3008</xdr:row>
      <xdr:rowOff>390526</xdr:rowOff>
    </xdr:to>
    <xdr:pic>
      <xdr:nvPicPr>
        <xdr:cNvPr id="22198" name="Рисунок 283" descr="299-437 cv.-rozovij.jpg"/>
        <xdr:cNvPicPr>
          <a:picLocks noChangeAspect="1"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0" y="934659675"/>
          <a:ext cx="2286000" cy="250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3009</xdr:row>
      <xdr:rowOff>66675</xdr:rowOff>
    </xdr:from>
    <xdr:to>
      <xdr:col>0</xdr:col>
      <xdr:colOff>2286000</xdr:colOff>
      <xdr:row>3010</xdr:row>
      <xdr:rowOff>1266824</xdr:rowOff>
    </xdr:to>
    <xdr:pic>
      <xdr:nvPicPr>
        <xdr:cNvPr id="22199" name="Рисунок 284" descr="646-437 cv. roz. z.jpg"/>
        <xdr:cNvPicPr>
          <a:picLocks noChangeAspect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0" y="937374300"/>
          <a:ext cx="2286000" cy="2552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3013</xdr:row>
      <xdr:rowOff>219075</xdr:rowOff>
    </xdr:from>
    <xdr:to>
      <xdr:col>0</xdr:col>
      <xdr:colOff>2286000</xdr:colOff>
      <xdr:row>3027</xdr:row>
      <xdr:rowOff>9524</xdr:rowOff>
    </xdr:to>
    <xdr:pic>
      <xdr:nvPicPr>
        <xdr:cNvPr id="22200" name="Рисунок 285" descr="182-437 пион.jpg"/>
        <xdr:cNvPicPr>
          <a:picLocks noChangeAspect="1"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0" y="940689000"/>
          <a:ext cx="2286000" cy="2990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3033</xdr:row>
      <xdr:rowOff>9525</xdr:rowOff>
    </xdr:from>
    <xdr:to>
      <xdr:col>0</xdr:col>
      <xdr:colOff>2266950</xdr:colOff>
      <xdr:row>3048</xdr:row>
      <xdr:rowOff>180975</xdr:rowOff>
    </xdr:to>
    <xdr:pic>
      <xdr:nvPicPr>
        <xdr:cNvPr id="22201" name="Рисунок 286" descr="189-437 pion.jpg"/>
        <xdr:cNvPicPr>
          <a:picLocks noChangeAspect="1"/>
        </xdr:cNvPicPr>
      </xdr:nvPicPr>
      <xdr:blipFill>
        <a:blip xmlns:r="http://schemas.openxmlformats.org/officeDocument/2006/relationships" r:embed="rId286" cstate="print"/>
        <a:srcRect/>
        <a:stretch>
          <a:fillRect/>
        </a:stretch>
      </xdr:blipFill>
      <xdr:spPr bwMode="auto">
        <a:xfrm>
          <a:off x="0" y="944937150"/>
          <a:ext cx="2266950" cy="302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3059</xdr:row>
      <xdr:rowOff>0</xdr:rowOff>
    </xdr:from>
    <xdr:to>
      <xdr:col>0</xdr:col>
      <xdr:colOff>2276475</xdr:colOff>
      <xdr:row>3074</xdr:row>
      <xdr:rowOff>180975</xdr:rowOff>
    </xdr:to>
    <xdr:pic>
      <xdr:nvPicPr>
        <xdr:cNvPr id="22202" name="Рисунок 287" descr="581-437 pion_3ccrw4.jpg"/>
        <xdr:cNvPicPr>
          <a:picLocks noChangeAspect="1"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0" y="949880625"/>
          <a:ext cx="2276475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3084</xdr:row>
      <xdr:rowOff>57150</xdr:rowOff>
    </xdr:from>
    <xdr:to>
      <xdr:col>0</xdr:col>
      <xdr:colOff>2228850</xdr:colOff>
      <xdr:row>3089</xdr:row>
      <xdr:rowOff>371475</xdr:rowOff>
    </xdr:to>
    <xdr:pic>
      <xdr:nvPicPr>
        <xdr:cNvPr id="22203" name="Рисунок 288" descr="201-437 pion b.jpg"/>
        <xdr:cNvPicPr>
          <a:picLocks noChangeAspect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123825" y="954700275"/>
          <a:ext cx="2105025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3090</xdr:row>
      <xdr:rowOff>38100</xdr:rowOff>
    </xdr:from>
    <xdr:to>
      <xdr:col>0</xdr:col>
      <xdr:colOff>2314575</xdr:colOff>
      <xdr:row>3094</xdr:row>
      <xdr:rowOff>409576</xdr:rowOff>
    </xdr:to>
    <xdr:pic>
      <xdr:nvPicPr>
        <xdr:cNvPr id="22204" name="Рисунок 289" descr="210-437 pion b.jpg"/>
        <xdr:cNvPicPr>
          <a:picLocks noChangeAspect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0" y="957138675"/>
          <a:ext cx="2314575" cy="2314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3095</xdr:row>
      <xdr:rowOff>38100</xdr:rowOff>
    </xdr:from>
    <xdr:to>
      <xdr:col>0</xdr:col>
      <xdr:colOff>2314575</xdr:colOff>
      <xdr:row>3100</xdr:row>
      <xdr:rowOff>209550</xdr:rowOff>
    </xdr:to>
    <xdr:pic>
      <xdr:nvPicPr>
        <xdr:cNvPr id="22205" name="Рисунок 290" descr="299-437 peony z.jpg"/>
        <xdr:cNvPicPr>
          <a:picLocks noChangeAspect="1"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0" y="959567550"/>
          <a:ext cx="2314575" cy="245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3101</xdr:row>
      <xdr:rowOff>47625</xdr:rowOff>
    </xdr:from>
    <xdr:to>
      <xdr:col>0</xdr:col>
      <xdr:colOff>2257425</xdr:colOff>
      <xdr:row>3105</xdr:row>
      <xdr:rowOff>390525</xdr:rowOff>
    </xdr:to>
    <xdr:pic>
      <xdr:nvPicPr>
        <xdr:cNvPr id="22206" name="Рисунок 291" descr="646-437 пион.jpg"/>
        <xdr:cNvPicPr>
          <a:picLocks noChangeAspect="1"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57150" y="962320275"/>
          <a:ext cx="2200275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3106</xdr:row>
      <xdr:rowOff>19050</xdr:rowOff>
    </xdr:from>
    <xdr:to>
      <xdr:col>0</xdr:col>
      <xdr:colOff>2276475</xdr:colOff>
      <xdr:row>3110</xdr:row>
      <xdr:rowOff>381001</xdr:rowOff>
    </xdr:to>
    <xdr:pic>
      <xdr:nvPicPr>
        <xdr:cNvPr id="22207" name="Рисунок 292" descr="733-437 pion b.jpg"/>
        <xdr:cNvPicPr>
          <a:picLocks noChangeAspect="1"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0" y="964482450"/>
          <a:ext cx="2276475" cy="2228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3111</xdr:row>
      <xdr:rowOff>19050</xdr:rowOff>
    </xdr:from>
    <xdr:to>
      <xdr:col>0</xdr:col>
      <xdr:colOff>2286000</xdr:colOff>
      <xdr:row>3121</xdr:row>
      <xdr:rowOff>228600</xdr:rowOff>
    </xdr:to>
    <xdr:pic>
      <xdr:nvPicPr>
        <xdr:cNvPr id="22208" name="Рисунок 293" descr="812-437 pion.jpg"/>
        <xdr:cNvPicPr>
          <a:picLocks noChangeAspect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0" y="966816075"/>
          <a:ext cx="2286000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3126</xdr:row>
      <xdr:rowOff>38100</xdr:rowOff>
    </xdr:from>
    <xdr:to>
      <xdr:col>0</xdr:col>
      <xdr:colOff>2276475</xdr:colOff>
      <xdr:row>3137</xdr:row>
      <xdr:rowOff>104775</xdr:rowOff>
    </xdr:to>
    <xdr:pic>
      <xdr:nvPicPr>
        <xdr:cNvPr id="22209" name="Рисунок 294" descr="182-437_ivory.jpg"/>
        <xdr:cNvPicPr>
          <a:picLocks noChangeAspect="1"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0" y="970740375"/>
          <a:ext cx="2276475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3143</xdr:row>
      <xdr:rowOff>76200</xdr:rowOff>
    </xdr:from>
    <xdr:to>
      <xdr:col>0</xdr:col>
      <xdr:colOff>2276475</xdr:colOff>
      <xdr:row>3154</xdr:row>
      <xdr:rowOff>123825</xdr:rowOff>
    </xdr:to>
    <xdr:pic>
      <xdr:nvPicPr>
        <xdr:cNvPr id="22210" name="Рисунок 295" descr="189-437, 231-007.jpg"/>
        <xdr:cNvPicPr>
          <a:picLocks noChangeAspect="1"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0" y="974016975"/>
          <a:ext cx="2276475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3159</xdr:row>
      <xdr:rowOff>323850</xdr:rowOff>
    </xdr:from>
    <xdr:to>
      <xdr:col>0</xdr:col>
      <xdr:colOff>2305050</xdr:colOff>
      <xdr:row>3165</xdr:row>
      <xdr:rowOff>85725</xdr:rowOff>
    </xdr:to>
    <xdr:pic>
      <xdr:nvPicPr>
        <xdr:cNvPr id="22211" name="Рисунок 296" descr="535-437 молоко.jpg"/>
        <xdr:cNvPicPr>
          <a:picLocks noChangeAspect="1"/>
        </xdr:cNvPicPr>
      </xdr:nvPicPr>
      <xdr:blipFill>
        <a:blip xmlns:r="http://schemas.openxmlformats.org/officeDocument/2006/relationships" r:embed="rId296" cstate="print"/>
        <a:srcRect/>
        <a:stretch>
          <a:fillRect/>
        </a:stretch>
      </xdr:blipFill>
      <xdr:spPr bwMode="auto">
        <a:xfrm>
          <a:off x="0" y="977312625"/>
          <a:ext cx="230505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3166</xdr:row>
      <xdr:rowOff>57150</xdr:rowOff>
    </xdr:from>
    <xdr:to>
      <xdr:col>0</xdr:col>
      <xdr:colOff>2286000</xdr:colOff>
      <xdr:row>3178</xdr:row>
      <xdr:rowOff>171450</xdr:rowOff>
    </xdr:to>
    <xdr:pic>
      <xdr:nvPicPr>
        <xdr:cNvPr id="22212" name="Рисунок 297" descr="581-437-ivory.jpg"/>
        <xdr:cNvPicPr>
          <a:picLocks noChangeAspect="1"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9525" y="979846275"/>
          <a:ext cx="2276475" cy="2971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3181</xdr:row>
      <xdr:rowOff>114300</xdr:rowOff>
    </xdr:from>
    <xdr:to>
      <xdr:col>0</xdr:col>
      <xdr:colOff>2295525</xdr:colOff>
      <xdr:row>3197</xdr:row>
      <xdr:rowOff>133350</xdr:rowOff>
    </xdr:to>
    <xdr:pic>
      <xdr:nvPicPr>
        <xdr:cNvPr id="22213" name="Рисунок 299" descr="587-437 ivory.jpg"/>
        <xdr:cNvPicPr>
          <a:picLocks noChangeAspect="1"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0" y="983380050"/>
          <a:ext cx="2295525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3201</xdr:row>
      <xdr:rowOff>28575</xdr:rowOff>
    </xdr:from>
    <xdr:to>
      <xdr:col>0</xdr:col>
      <xdr:colOff>2305050</xdr:colOff>
      <xdr:row>3204</xdr:row>
      <xdr:rowOff>609600</xdr:rowOff>
    </xdr:to>
    <xdr:pic>
      <xdr:nvPicPr>
        <xdr:cNvPr id="22214" name="Рисунок 300" descr="201-437 ivory b.jpg"/>
        <xdr:cNvPicPr>
          <a:picLocks noChangeAspect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57150" y="987104325"/>
          <a:ext cx="2247900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3205</xdr:row>
      <xdr:rowOff>38100</xdr:rowOff>
    </xdr:from>
    <xdr:to>
      <xdr:col>0</xdr:col>
      <xdr:colOff>2286000</xdr:colOff>
      <xdr:row>3210</xdr:row>
      <xdr:rowOff>419101</xdr:rowOff>
    </xdr:to>
    <xdr:pic>
      <xdr:nvPicPr>
        <xdr:cNvPr id="22215" name="Рисунок 301" descr="210-437 молоко (3).jpg"/>
        <xdr:cNvPicPr>
          <a:picLocks noChangeAspect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0" y="989618925"/>
          <a:ext cx="2286000" cy="314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3211</xdr:row>
      <xdr:rowOff>114300</xdr:rowOff>
    </xdr:from>
    <xdr:to>
      <xdr:col>0</xdr:col>
      <xdr:colOff>2286000</xdr:colOff>
      <xdr:row>3212</xdr:row>
      <xdr:rowOff>1200151</xdr:rowOff>
    </xdr:to>
    <xdr:pic>
      <xdr:nvPicPr>
        <xdr:cNvPr id="22216" name="Рисунок 302" descr="299-437-ivory-z.jpg"/>
        <xdr:cNvPicPr>
          <a:picLocks noChangeAspect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0" y="993009825"/>
          <a:ext cx="228600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3213</xdr:row>
      <xdr:rowOff>152400</xdr:rowOff>
    </xdr:from>
    <xdr:to>
      <xdr:col>0</xdr:col>
      <xdr:colOff>2257425</xdr:colOff>
      <xdr:row>3213</xdr:row>
      <xdr:rowOff>2038350</xdr:rowOff>
    </xdr:to>
    <xdr:pic>
      <xdr:nvPicPr>
        <xdr:cNvPr id="22217" name="Рисунок 303" descr="646-437 молоко.jpg"/>
        <xdr:cNvPicPr>
          <a:picLocks noChangeAspect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142875" y="995638725"/>
          <a:ext cx="2114550" cy="1885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3214</xdr:row>
      <xdr:rowOff>38100</xdr:rowOff>
    </xdr:from>
    <xdr:to>
      <xdr:col>0</xdr:col>
      <xdr:colOff>2181225</xdr:colOff>
      <xdr:row>3219</xdr:row>
      <xdr:rowOff>323849</xdr:rowOff>
    </xdr:to>
    <xdr:pic>
      <xdr:nvPicPr>
        <xdr:cNvPr id="22218" name="Рисунок 304" descr="733-437 ivory b.jpg"/>
        <xdr:cNvPicPr>
          <a:picLocks noChangeAspect="1"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85725" y="997658025"/>
          <a:ext cx="2095500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3222</xdr:row>
      <xdr:rowOff>152400</xdr:rowOff>
    </xdr:from>
    <xdr:to>
      <xdr:col>0</xdr:col>
      <xdr:colOff>2295525</xdr:colOff>
      <xdr:row>3238</xdr:row>
      <xdr:rowOff>161925</xdr:rowOff>
    </xdr:to>
    <xdr:pic>
      <xdr:nvPicPr>
        <xdr:cNvPr id="22219" name="Рисунок 305" descr="581-437 black-pion.jpg"/>
        <xdr:cNvPicPr>
          <a:picLocks noChangeAspect="1"/>
        </xdr:cNvPicPr>
      </xdr:nvPicPr>
      <xdr:blipFill>
        <a:blip xmlns:r="http://schemas.openxmlformats.org/officeDocument/2006/relationships" r:embed="rId304" cstate="print"/>
        <a:srcRect/>
        <a:stretch>
          <a:fillRect/>
        </a:stretch>
      </xdr:blipFill>
      <xdr:spPr bwMode="auto">
        <a:xfrm>
          <a:off x="0" y="1000382175"/>
          <a:ext cx="229552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3246</xdr:row>
      <xdr:rowOff>28575</xdr:rowOff>
    </xdr:from>
    <xdr:to>
      <xdr:col>0</xdr:col>
      <xdr:colOff>2305050</xdr:colOff>
      <xdr:row>3262</xdr:row>
      <xdr:rowOff>57150</xdr:rowOff>
    </xdr:to>
    <xdr:pic>
      <xdr:nvPicPr>
        <xdr:cNvPr id="22220" name="Рисунок 306" descr="182-437 black.jpg"/>
        <xdr:cNvPicPr>
          <a:picLocks noChangeAspect="1"/>
        </xdr:cNvPicPr>
      </xdr:nvPicPr>
      <xdr:blipFill>
        <a:blip xmlns:r="http://schemas.openxmlformats.org/officeDocument/2006/relationships" r:embed="rId305" cstate="print"/>
        <a:srcRect/>
        <a:stretch>
          <a:fillRect/>
        </a:stretch>
      </xdr:blipFill>
      <xdr:spPr bwMode="auto">
        <a:xfrm>
          <a:off x="0" y="1004830350"/>
          <a:ext cx="2305050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3275</xdr:row>
      <xdr:rowOff>133350</xdr:rowOff>
    </xdr:from>
    <xdr:to>
      <xdr:col>0</xdr:col>
      <xdr:colOff>2324100</xdr:colOff>
      <xdr:row>3292</xdr:row>
      <xdr:rowOff>0</xdr:rowOff>
    </xdr:to>
    <xdr:pic>
      <xdr:nvPicPr>
        <xdr:cNvPr id="22221" name="Рисунок 307" descr="189-437 black.jpg"/>
        <xdr:cNvPicPr>
          <a:picLocks noChangeAspect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0" y="1010459625"/>
          <a:ext cx="2324100" cy="3105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3296</xdr:row>
      <xdr:rowOff>152400</xdr:rowOff>
    </xdr:from>
    <xdr:to>
      <xdr:col>0</xdr:col>
      <xdr:colOff>2314575</xdr:colOff>
      <xdr:row>3312</xdr:row>
      <xdr:rowOff>180975</xdr:rowOff>
    </xdr:to>
    <xdr:pic>
      <xdr:nvPicPr>
        <xdr:cNvPr id="22222" name="Рисунок 308" descr="581-437 black.jpg"/>
        <xdr:cNvPicPr>
          <a:picLocks noChangeAspect="1"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0" y="1014479175"/>
          <a:ext cx="2314575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3314</xdr:row>
      <xdr:rowOff>38100</xdr:rowOff>
    </xdr:from>
    <xdr:to>
      <xdr:col>0</xdr:col>
      <xdr:colOff>2257425</xdr:colOff>
      <xdr:row>3317</xdr:row>
      <xdr:rowOff>619125</xdr:rowOff>
    </xdr:to>
    <xdr:pic>
      <xdr:nvPicPr>
        <xdr:cNvPr id="22223" name="Рисунок 309" descr="201-437 black b.jpg"/>
        <xdr:cNvPicPr>
          <a:picLocks noChangeAspect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85725" y="1017793875"/>
          <a:ext cx="2171700" cy="2524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3318</xdr:row>
      <xdr:rowOff>28575</xdr:rowOff>
    </xdr:from>
    <xdr:to>
      <xdr:col>0</xdr:col>
      <xdr:colOff>2276475</xdr:colOff>
      <xdr:row>3322</xdr:row>
      <xdr:rowOff>581025</xdr:rowOff>
    </xdr:to>
    <xdr:pic>
      <xdr:nvPicPr>
        <xdr:cNvPr id="22224" name="Рисунок 310" descr="210-437 black b.jpg"/>
        <xdr:cNvPicPr>
          <a:picLocks noChangeAspect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76200" y="1020375150"/>
          <a:ext cx="2200275" cy="2952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3323</xdr:row>
      <xdr:rowOff>19050</xdr:rowOff>
    </xdr:from>
    <xdr:to>
      <xdr:col>0</xdr:col>
      <xdr:colOff>2257425</xdr:colOff>
      <xdr:row>3325</xdr:row>
      <xdr:rowOff>904875</xdr:rowOff>
    </xdr:to>
    <xdr:pic>
      <xdr:nvPicPr>
        <xdr:cNvPr id="22225" name="Рисунок 311" descr="299-437__pfrh23.jpg"/>
        <xdr:cNvPicPr>
          <a:picLocks noChangeAspect="1"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0" y="1023366000"/>
          <a:ext cx="2257425" cy="2733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3326</xdr:row>
      <xdr:rowOff>38100</xdr:rowOff>
    </xdr:from>
    <xdr:to>
      <xdr:col>0</xdr:col>
      <xdr:colOff>2305050</xdr:colOff>
      <xdr:row>3331</xdr:row>
      <xdr:rowOff>400051</xdr:rowOff>
    </xdr:to>
    <xdr:pic>
      <xdr:nvPicPr>
        <xdr:cNvPr id="22226" name="Рисунок 312" descr="646-437 black b.jpg"/>
        <xdr:cNvPicPr>
          <a:picLocks noChangeAspect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0" y="1026156825"/>
          <a:ext cx="2305050" cy="2695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3332</xdr:row>
      <xdr:rowOff>28575</xdr:rowOff>
    </xdr:from>
    <xdr:to>
      <xdr:col>0</xdr:col>
      <xdr:colOff>2228850</xdr:colOff>
      <xdr:row>3336</xdr:row>
      <xdr:rowOff>523875</xdr:rowOff>
    </xdr:to>
    <xdr:pic>
      <xdr:nvPicPr>
        <xdr:cNvPr id="22227" name="Рисунок 313" descr="733-437 black b.jpg"/>
        <xdr:cNvPicPr>
          <a:picLocks noChangeAspect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228600" y="1028947650"/>
          <a:ext cx="2000250" cy="2667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3337</xdr:row>
      <xdr:rowOff>19050</xdr:rowOff>
    </xdr:from>
    <xdr:to>
      <xdr:col>0</xdr:col>
      <xdr:colOff>2257425</xdr:colOff>
      <xdr:row>3340</xdr:row>
      <xdr:rowOff>723900</xdr:rowOff>
    </xdr:to>
    <xdr:pic>
      <xdr:nvPicPr>
        <xdr:cNvPr id="22228" name="Рисунок 314" descr="581-437 burgundi.jpg"/>
        <xdr:cNvPicPr>
          <a:picLocks noChangeAspect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28575" y="1031652750"/>
          <a:ext cx="2228850" cy="2962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3344</xdr:row>
      <xdr:rowOff>180975</xdr:rowOff>
    </xdr:from>
    <xdr:to>
      <xdr:col>0</xdr:col>
      <xdr:colOff>2286000</xdr:colOff>
      <xdr:row>3360</xdr:row>
      <xdr:rowOff>180975</xdr:rowOff>
    </xdr:to>
    <xdr:pic>
      <xdr:nvPicPr>
        <xdr:cNvPr id="22229" name="Рисунок 315" descr="587-437 burgundy.jpg"/>
        <xdr:cNvPicPr>
          <a:picLocks noChangeAspect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0" y="1035396075"/>
          <a:ext cx="2286000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3367</xdr:row>
      <xdr:rowOff>38100</xdr:rowOff>
    </xdr:from>
    <xdr:to>
      <xdr:col>0</xdr:col>
      <xdr:colOff>2305050</xdr:colOff>
      <xdr:row>3371</xdr:row>
      <xdr:rowOff>361950</xdr:rowOff>
    </xdr:to>
    <xdr:pic>
      <xdr:nvPicPr>
        <xdr:cNvPr id="22230" name="Рисунок 316" descr="210-437 burgundy z.jpg"/>
        <xdr:cNvPicPr>
          <a:picLocks noChangeAspect="1"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0" y="1039634700"/>
          <a:ext cx="2305050" cy="2343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3372</xdr:row>
      <xdr:rowOff>57150</xdr:rowOff>
    </xdr:from>
    <xdr:to>
      <xdr:col>0</xdr:col>
      <xdr:colOff>2286000</xdr:colOff>
      <xdr:row>3376</xdr:row>
      <xdr:rowOff>409575</xdr:rowOff>
    </xdr:to>
    <xdr:pic>
      <xdr:nvPicPr>
        <xdr:cNvPr id="22231" name="Рисунок 317" descr="299-437 burgundy b.jpg"/>
        <xdr:cNvPicPr>
          <a:picLocks noChangeAspect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0" y="1042177875"/>
          <a:ext cx="2286000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3377</xdr:row>
      <xdr:rowOff>28575</xdr:rowOff>
    </xdr:from>
    <xdr:to>
      <xdr:col>0</xdr:col>
      <xdr:colOff>2124075</xdr:colOff>
      <xdr:row>3381</xdr:row>
      <xdr:rowOff>476251</xdr:rowOff>
    </xdr:to>
    <xdr:pic>
      <xdr:nvPicPr>
        <xdr:cNvPr id="22232" name="Рисунок 318" descr="646-437_burgundy_b.jpg"/>
        <xdr:cNvPicPr>
          <a:picLocks noChangeAspect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209550" y="1044768675"/>
          <a:ext cx="1914525" cy="250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3382</xdr:row>
      <xdr:rowOff>19050</xdr:rowOff>
    </xdr:from>
    <xdr:to>
      <xdr:col>0</xdr:col>
      <xdr:colOff>2247900</xdr:colOff>
      <xdr:row>3385</xdr:row>
      <xdr:rowOff>371475</xdr:rowOff>
    </xdr:to>
    <xdr:pic>
      <xdr:nvPicPr>
        <xdr:cNvPr id="22233" name="Рисунок 319" descr="225-518 white.jpeg"/>
        <xdr:cNvPicPr>
          <a:picLocks noChangeAspect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0" y="1047330900"/>
          <a:ext cx="2247900" cy="212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3386</xdr:row>
      <xdr:rowOff>28575</xdr:rowOff>
    </xdr:from>
    <xdr:to>
      <xdr:col>0</xdr:col>
      <xdr:colOff>2286000</xdr:colOff>
      <xdr:row>3393</xdr:row>
      <xdr:rowOff>247650</xdr:rowOff>
    </xdr:to>
    <xdr:pic>
      <xdr:nvPicPr>
        <xdr:cNvPr id="22234" name="Рисунок 320" descr="260-146 black b.jpg"/>
        <xdr:cNvPicPr>
          <a:picLocks noChangeAspect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38100" y="1049702625"/>
          <a:ext cx="224790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3403</xdr:row>
      <xdr:rowOff>76200</xdr:rowOff>
    </xdr:from>
    <xdr:to>
      <xdr:col>0</xdr:col>
      <xdr:colOff>2295525</xdr:colOff>
      <xdr:row>3419</xdr:row>
      <xdr:rowOff>85725</xdr:rowOff>
    </xdr:to>
    <xdr:pic>
      <xdr:nvPicPr>
        <xdr:cNvPr id="22235" name="Рисунок 321" descr="180-001 ivory.jpg"/>
        <xdr:cNvPicPr>
          <a:picLocks noChangeAspect="1"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0" y="1053979350"/>
          <a:ext cx="229552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3430</xdr:row>
      <xdr:rowOff>38100</xdr:rowOff>
    </xdr:from>
    <xdr:to>
      <xdr:col>0</xdr:col>
      <xdr:colOff>2305050</xdr:colOff>
      <xdr:row>3436</xdr:row>
      <xdr:rowOff>342900</xdr:rowOff>
    </xdr:to>
    <xdr:pic>
      <xdr:nvPicPr>
        <xdr:cNvPr id="22236" name="Рисунок 322" descr="368-004 белый.jpg"/>
        <xdr:cNvPicPr>
          <a:picLocks noChangeAspect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0" y="1059084750"/>
          <a:ext cx="2305050" cy="2419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3442</xdr:row>
      <xdr:rowOff>114300</xdr:rowOff>
    </xdr:from>
    <xdr:to>
      <xdr:col>0</xdr:col>
      <xdr:colOff>2276475</xdr:colOff>
      <xdr:row>3458</xdr:row>
      <xdr:rowOff>104775</xdr:rowOff>
    </xdr:to>
    <xdr:pic>
      <xdr:nvPicPr>
        <xdr:cNvPr id="22237" name="Рисунок 323" descr="103-003 white.jpg"/>
        <xdr:cNvPicPr>
          <a:picLocks noChangeAspect="1"/>
        </xdr:cNvPicPr>
      </xdr:nvPicPr>
      <xdr:blipFill>
        <a:blip xmlns:r="http://schemas.openxmlformats.org/officeDocument/2006/relationships" r:embed="rId322" cstate="print"/>
        <a:srcRect/>
        <a:stretch>
          <a:fillRect/>
        </a:stretch>
      </xdr:blipFill>
      <xdr:spPr bwMode="auto">
        <a:xfrm>
          <a:off x="0" y="1062580425"/>
          <a:ext cx="2276475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3481</xdr:row>
      <xdr:rowOff>180975</xdr:rowOff>
    </xdr:from>
    <xdr:to>
      <xdr:col>0</xdr:col>
      <xdr:colOff>2276475</xdr:colOff>
      <xdr:row>3497</xdr:row>
      <xdr:rowOff>161925</xdr:rowOff>
    </xdr:to>
    <xdr:pic>
      <xdr:nvPicPr>
        <xdr:cNvPr id="22238" name="Рисунок 324" descr="180-003 white.jpg"/>
        <xdr:cNvPicPr>
          <a:picLocks noChangeAspect="1"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0" y="1070076600"/>
          <a:ext cx="2276475" cy="3028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3507</xdr:row>
      <xdr:rowOff>57150</xdr:rowOff>
    </xdr:from>
    <xdr:to>
      <xdr:col>0</xdr:col>
      <xdr:colOff>2305050</xdr:colOff>
      <xdr:row>3513</xdr:row>
      <xdr:rowOff>238125</xdr:rowOff>
    </xdr:to>
    <xdr:pic>
      <xdr:nvPicPr>
        <xdr:cNvPr id="22239" name="Рисунок 325" descr="671-003 white b.jpg"/>
        <xdr:cNvPicPr>
          <a:picLocks noChangeAspect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0" y="1074905775"/>
          <a:ext cx="230505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3514</xdr:row>
      <xdr:rowOff>85725</xdr:rowOff>
    </xdr:from>
    <xdr:to>
      <xdr:col>0</xdr:col>
      <xdr:colOff>2247900</xdr:colOff>
      <xdr:row>3521</xdr:row>
      <xdr:rowOff>266701</xdr:rowOff>
    </xdr:to>
    <xdr:pic>
      <xdr:nvPicPr>
        <xdr:cNvPr id="22240" name="Рисунок 326" descr="672-003 white b.jpg"/>
        <xdr:cNvPicPr>
          <a:picLocks noChangeAspect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9525" y="1077534675"/>
          <a:ext cx="2238375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3523</xdr:row>
      <xdr:rowOff>180975</xdr:rowOff>
    </xdr:from>
    <xdr:to>
      <xdr:col>0</xdr:col>
      <xdr:colOff>2286000</xdr:colOff>
      <xdr:row>3539</xdr:row>
      <xdr:rowOff>180975</xdr:rowOff>
    </xdr:to>
    <xdr:pic>
      <xdr:nvPicPr>
        <xdr:cNvPr id="22241" name="Рисунок 327" descr="180-003_ivory.jpg"/>
        <xdr:cNvPicPr>
          <a:picLocks noChangeAspect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0" y="1080411225"/>
          <a:ext cx="2286000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3542</xdr:row>
      <xdr:rowOff>66675</xdr:rowOff>
    </xdr:from>
    <xdr:to>
      <xdr:col>0</xdr:col>
      <xdr:colOff>2257425</xdr:colOff>
      <xdr:row>3546</xdr:row>
      <xdr:rowOff>447675</xdr:rowOff>
    </xdr:to>
    <xdr:pic>
      <xdr:nvPicPr>
        <xdr:cNvPr id="22242" name="Рисунок 328" descr="671-003_ivory_b.jpg"/>
        <xdr:cNvPicPr>
          <a:picLocks noChangeAspect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38100" y="1083916425"/>
          <a:ext cx="221932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3547</xdr:row>
      <xdr:rowOff>28575</xdr:rowOff>
    </xdr:from>
    <xdr:to>
      <xdr:col>0</xdr:col>
      <xdr:colOff>2247900</xdr:colOff>
      <xdr:row>3551</xdr:row>
      <xdr:rowOff>495300</xdr:rowOff>
    </xdr:to>
    <xdr:pic>
      <xdr:nvPicPr>
        <xdr:cNvPr id="22243" name="Рисунок 329" descr="672-003_ivory_b.jpg"/>
        <xdr:cNvPicPr>
          <a:picLocks noChangeAspect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28575" y="1086402450"/>
          <a:ext cx="2219325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3563</xdr:row>
      <xdr:rowOff>85725</xdr:rowOff>
    </xdr:from>
    <xdr:to>
      <xdr:col>0</xdr:col>
      <xdr:colOff>2286000</xdr:colOff>
      <xdr:row>3579</xdr:row>
      <xdr:rowOff>85725</xdr:rowOff>
    </xdr:to>
    <xdr:pic>
      <xdr:nvPicPr>
        <xdr:cNvPr id="22244" name="Рисунок 330" descr="180-003 пион.jpg"/>
        <xdr:cNvPicPr>
          <a:picLocks noChangeAspect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0" y="1091031600"/>
          <a:ext cx="2286000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3586</xdr:row>
      <xdr:rowOff>19050</xdr:rowOff>
    </xdr:from>
    <xdr:to>
      <xdr:col>0</xdr:col>
      <xdr:colOff>2286000</xdr:colOff>
      <xdr:row>3587</xdr:row>
      <xdr:rowOff>1000125</xdr:rowOff>
    </xdr:to>
    <xdr:pic>
      <xdr:nvPicPr>
        <xdr:cNvPr id="22245" name="Рисунок 331" descr="612-003 пион.jpg"/>
        <xdr:cNvPicPr>
          <a:picLocks noChangeAspect="1"/>
        </xdr:cNvPicPr>
      </xdr:nvPicPr>
      <xdr:blipFill>
        <a:blip xmlns:r="http://schemas.openxmlformats.org/officeDocument/2006/relationships" r:embed="rId330" cstate="print"/>
        <a:srcRect/>
        <a:stretch>
          <a:fillRect/>
        </a:stretch>
      </xdr:blipFill>
      <xdr:spPr bwMode="auto">
        <a:xfrm>
          <a:off x="0" y="1095346425"/>
          <a:ext cx="228600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3588</xdr:row>
      <xdr:rowOff>47625</xdr:rowOff>
    </xdr:from>
    <xdr:to>
      <xdr:col>0</xdr:col>
      <xdr:colOff>2286000</xdr:colOff>
      <xdr:row>3590</xdr:row>
      <xdr:rowOff>762001</xdr:rowOff>
    </xdr:to>
    <xdr:pic>
      <xdr:nvPicPr>
        <xdr:cNvPr id="22246" name="Рисунок 332" descr="672-003 pion.jpg"/>
        <xdr:cNvPicPr>
          <a:picLocks noChangeAspect="1"/>
        </xdr:cNvPicPr>
      </xdr:nvPicPr>
      <xdr:blipFill>
        <a:blip xmlns:r="http://schemas.openxmlformats.org/officeDocument/2006/relationships" r:embed="rId331" cstate="print"/>
        <a:srcRect/>
        <a:stretch>
          <a:fillRect/>
        </a:stretch>
      </xdr:blipFill>
      <xdr:spPr bwMode="auto">
        <a:xfrm>
          <a:off x="76200" y="1097413350"/>
          <a:ext cx="2209800" cy="2466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3591</xdr:row>
      <xdr:rowOff>85725</xdr:rowOff>
    </xdr:from>
    <xdr:to>
      <xdr:col>0</xdr:col>
      <xdr:colOff>2314575</xdr:colOff>
      <xdr:row>3592</xdr:row>
      <xdr:rowOff>1076326</xdr:rowOff>
    </xdr:to>
    <xdr:pic>
      <xdr:nvPicPr>
        <xdr:cNvPr id="22247" name="Рисунок 333" descr="640-003 пион.jpg"/>
        <xdr:cNvPicPr>
          <a:picLocks noChangeAspect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0" y="1100080350"/>
          <a:ext cx="231457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3593</xdr:row>
      <xdr:rowOff>38100</xdr:rowOff>
    </xdr:from>
    <xdr:to>
      <xdr:col>0</xdr:col>
      <xdr:colOff>2276475</xdr:colOff>
      <xdr:row>3594</xdr:row>
      <xdr:rowOff>1266825</xdr:rowOff>
    </xdr:to>
    <xdr:pic>
      <xdr:nvPicPr>
        <xdr:cNvPr id="22248" name="Рисунок 334" descr="670-003 black b.jpg"/>
        <xdr:cNvPicPr>
          <a:picLocks noChangeAspect="1"/>
        </xdr:cNvPicPr>
      </xdr:nvPicPr>
      <xdr:blipFill>
        <a:blip xmlns:r="http://schemas.openxmlformats.org/officeDocument/2006/relationships" r:embed="rId333" cstate="print"/>
        <a:srcRect/>
        <a:stretch>
          <a:fillRect/>
        </a:stretch>
      </xdr:blipFill>
      <xdr:spPr bwMode="auto">
        <a:xfrm>
          <a:off x="0" y="1102413975"/>
          <a:ext cx="2276475" cy="2600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3595</xdr:row>
      <xdr:rowOff>28575</xdr:rowOff>
    </xdr:from>
    <xdr:to>
      <xdr:col>0</xdr:col>
      <xdr:colOff>2295525</xdr:colOff>
      <xdr:row>3597</xdr:row>
      <xdr:rowOff>733425</xdr:rowOff>
    </xdr:to>
    <xdr:pic>
      <xdr:nvPicPr>
        <xdr:cNvPr id="22249" name="Рисунок 335" descr="671-003 black b.jpg"/>
        <xdr:cNvPicPr>
          <a:picLocks noChangeAspect="1"/>
        </xdr:cNvPicPr>
      </xdr:nvPicPr>
      <xdr:blipFill>
        <a:blip xmlns:r="http://schemas.openxmlformats.org/officeDocument/2006/relationships" r:embed="rId334" cstate="print"/>
        <a:srcRect/>
        <a:stretch>
          <a:fillRect/>
        </a:stretch>
      </xdr:blipFill>
      <xdr:spPr bwMode="auto">
        <a:xfrm>
          <a:off x="38100" y="1105147650"/>
          <a:ext cx="2257425" cy="2362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3598</xdr:row>
      <xdr:rowOff>57150</xdr:rowOff>
    </xdr:from>
    <xdr:to>
      <xdr:col>0</xdr:col>
      <xdr:colOff>2305050</xdr:colOff>
      <xdr:row>3601</xdr:row>
      <xdr:rowOff>590550</xdr:rowOff>
    </xdr:to>
    <xdr:pic>
      <xdr:nvPicPr>
        <xdr:cNvPr id="22250" name="Рисунок 336" descr="672-003 black b.jpg"/>
        <xdr:cNvPicPr>
          <a:picLocks noChangeAspect="1"/>
        </xdr:cNvPicPr>
      </xdr:nvPicPr>
      <xdr:blipFill>
        <a:blip xmlns:r="http://schemas.openxmlformats.org/officeDocument/2006/relationships" r:embed="rId335" cstate="print"/>
        <a:srcRect/>
        <a:stretch>
          <a:fillRect/>
        </a:stretch>
      </xdr:blipFill>
      <xdr:spPr bwMode="auto">
        <a:xfrm>
          <a:off x="0" y="1107662250"/>
          <a:ext cx="2305050" cy="2705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3602</xdr:row>
      <xdr:rowOff>38100</xdr:rowOff>
    </xdr:from>
    <xdr:to>
      <xdr:col>0</xdr:col>
      <xdr:colOff>2295525</xdr:colOff>
      <xdr:row>3609</xdr:row>
      <xdr:rowOff>209550</xdr:rowOff>
    </xdr:to>
    <xdr:pic>
      <xdr:nvPicPr>
        <xdr:cNvPr id="22251" name="Рисунок 337" descr="581-788 polinj-moloko.jpg"/>
        <xdr:cNvPicPr>
          <a:picLocks noChangeAspect="1"/>
        </xdr:cNvPicPr>
      </xdr:nvPicPr>
      <xdr:blipFill>
        <a:blip xmlns:r="http://schemas.openxmlformats.org/officeDocument/2006/relationships" r:embed="rId336" cstate="print"/>
        <a:srcRect/>
        <a:stretch>
          <a:fillRect/>
        </a:stretch>
      </xdr:blipFill>
      <xdr:spPr bwMode="auto">
        <a:xfrm>
          <a:off x="0" y="1110538800"/>
          <a:ext cx="2295525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3610</xdr:row>
      <xdr:rowOff>38100</xdr:rowOff>
    </xdr:from>
    <xdr:to>
      <xdr:col>0</xdr:col>
      <xdr:colOff>2295525</xdr:colOff>
      <xdr:row>3612</xdr:row>
      <xdr:rowOff>695325</xdr:rowOff>
    </xdr:to>
    <xdr:pic>
      <xdr:nvPicPr>
        <xdr:cNvPr id="22252" name="Рисунок 338" descr="733-788 žemčug-moloko b.jpg"/>
        <xdr:cNvPicPr>
          <a:picLocks noChangeAspect="1"/>
        </xdr:cNvPicPr>
      </xdr:nvPicPr>
      <xdr:blipFill>
        <a:blip xmlns:r="http://schemas.openxmlformats.org/officeDocument/2006/relationships" r:embed="rId337" cstate="print"/>
        <a:srcRect/>
        <a:stretch>
          <a:fillRect/>
        </a:stretch>
      </xdr:blipFill>
      <xdr:spPr bwMode="auto">
        <a:xfrm>
          <a:off x="0" y="1113815400"/>
          <a:ext cx="2295525" cy="2314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3619</xdr:row>
      <xdr:rowOff>19050</xdr:rowOff>
    </xdr:from>
    <xdr:to>
      <xdr:col>0</xdr:col>
      <xdr:colOff>2295525</xdr:colOff>
      <xdr:row>3630</xdr:row>
      <xdr:rowOff>95250</xdr:rowOff>
    </xdr:to>
    <xdr:pic>
      <xdr:nvPicPr>
        <xdr:cNvPr id="22253" name="Рисунок 339" descr="199-795-pion_2.jpg"/>
        <xdr:cNvPicPr>
          <a:picLocks noChangeAspect="1"/>
        </xdr:cNvPicPr>
      </xdr:nvPicPr>
      <xdr:blipFill>
        <a:blip xmlns:r="http://schemas.openxmlformats.org/officeDocument/2006/relationships" r:embed="rId338" cstate="print"/>
        <a:srcRect/>
        <a:stretch>
          <a:fillRect/>
        </a:stretch>
      </xdr:blipFill>
      <xdr:spPr bwMode="auto">
        <a:xfrm>
          <a:off x="0" y="1117425375"/>
          <a:ext cx="229552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3636</xdr:row>
      <xdr:rowOff>295275</xdr:rowOff>
    </xdr:from>
    <xdr:to>
      <xdr:col>0</xdr:col>
      <xdr:colOff>2295525</xdr:colOff>
      <xdr:row>3641</xdr:row>
      <xdr:rowOff>200025</xdr:rowOff>
    </xdr:to>
    <xdr:pic>
      <xdr:nvPicPr>
        <xdr:cNvPr id="22254" name="Рисунок 340" descr="223-795-pion z.jpg"/>
        <xdr:cNvPicPr>
          <a:picLocks noChangeAspect="1"/>
        </xdr:cNvPicPr>
      </xdr:nvPicPr>
      <xdr:blipFill>
        <a:blip xmlns:r="http://schemas.openxmlformats.org/officeDocument/2006/relationships" r:embed="rId339" cstate="print"/>
        <a:srcRect/>
        <a:stretch>
          <a:fillRect/>
        </a:stretch>
      </xdr:blipFill>
      <xdr:spPr bwMode="auto">
        <a:xfrm>
          <a:off x="0" y="1120940100"/>
          <a:ext cx="2295525" cy="2619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3642</xdr:row>
      <xdr:rowOff>19050</xdr:rowOff>
    </xdr:from>
    <xdr:to>
      <xdr:col>0</xdr:col>
      <xdr:colOff>2305050</xdr:colOff>
      <xdr:row>3646</xdr:row>
      <xdr:rowOff>438150</xdr:rowOff>
    </xdr:to>
    <xdr:pic>
      <xdr:nvPicPr>
        <xdr:cNvPr id="22255" name="Рисунок 341" descr="224-795 pion z.jpg"/>
        <xdr:cNvPicPr>
          <a:picLocks noChangeAspect="1"/>
        </xdr:cNvPicPr>
      </xdr:nvPicPr>
      <xdr:blipFill>
        <a:blip xmlns:r="http://schemas.openxmlformats.org/officeDocument/2006/relationships" r:embed="rId340" cstate="print"/>
        <a:srcRect/>
        <a:stretch>
          <a:fillRect/>
        </a:stretch>
      </xdr:blipFill>
      <xdr:spPr bwMode="auto">
        <a:xfrm>
          <a:off x="0" y="1123921425"/>
          <a:ext cx="2305050" cy="243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3647</xdr:row>
      <xdr:rowOff>28575</xdr:rowOff>
    </xdr:from>
    <xdr:to>
      <xdr:col>0</xdr:col>
      <xdr:colOff>2295525</xdr:colOff>
      <xdr:row>3651</xdr:row>
      <xdr:rowOff>419100</xdr:rowOff>
    </xdr:to>
    <xdr:pic>
      <xdr:nvPicPr>
        <xdr:cNvPr id="22256" name="Рисунок 342" descr="163-795 черный.jpg"/>
        <xdr:cNvPicPr>
          <a:picLocks noChangeAspect="1"/>
        </xdr:cNvPicPr>
      </xdr:nvPicPr>
      <xdr:blipFill>
        <a:blip xmlns:r="http://schemas.openxmlformats.org/officeDocument/2006/relationships" r:embed="rId341" cstate="print"/>
        <a:srcRect/>
        <a:stretch>
          <a:fillRect/>
        </a:stretch>
      </xdr:blipFill>
      <xdr:spPr bwMode="auto">
        <a:xfrm>
          <a:off x="0" y="1126455075"/>
          <a:ext cx="229552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3652</xdr:row>
      <xdr:rowOff>161925</xdr:rowOff>
    </xdr:from>
    <xdr:to>
      <xdr:col>0</xdr:col>
      <xdr:colOff>2305050</xdr:colOff>
      <xdr:row>3668</xdr:row>
      <xdr:rowOff>180975</xdr:rowOff>
    </xdr:to>
    <xdr:pic>
      <xdr:nvPicPr>
        <xdr:cNvPr id="22257" name="Рисунок 344" descr="199-795 black.jpg"/>
        <xdr:cNvPicPr>
          <a:picLocks noChangeAspect="1"/>
        </xdr:cNvPicPr>
      </xdr:nvPicPr>
      <xdr:blipFill>
        <a:blip xmlns:r="http://schemas.openxmlformats.org/officeDocument/2006/relationships" r:embed="rId342" cstate="print"/>
        <a:srcRect/>
        <a:stretch>
          <a:fillRect/>
        </a:stretch>
      </xdr:blipFill>
      <xdr:spPr bwMode="auto">
        <a:xfrm>
          <a:off x="0" y="1128826800"/>
          <a:ext cx="2305050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3672</xdr:row>
      <xdr:rowOff>38100</xdr:rowOff>
    </xdr:from>
    <xdr:to>
      <xdr:col>0</xdr:col>
      <xdr:colOff>2305050</xdr:colOff>
      <xdr:row>3677</xdr:row>
      <xdr:rowOff>342900</xdr:rowOff>
    </xdr:to>
    <xdr:pic>
      <xdr:nvPicPr>
        <xdr:cNvPr id="22258" name="Рисунок 345" descr="223-795 black z.jpg"/>
        <xdr:cNvPicPr>
          <a:picLocks noChangeAspect="1"/>
        </xdr:cNvPicPr>
      </xdr:nvPicPr>
      <xdr:blipFill>
        <a:blip xmlns:r="http://schemas.openxmlformats.org/officeDocument/2006/relationships" r:embed="rId343" cstate="print"/>
        <a:srcRect/>
        <a:stretch>
          <a:fillRect/>
        </a:stretch>
      </xdr:blipFill>
      <xdr:spPr bwMode="auto">
        <a:xfrm>
          <a:off x="0" y="1132512975"/>
          <a:ext cx="2305050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3678</xdr:row>
      <xdr:rowOff>57150</xdr:rowOff>
    </xdr:from>
    <xdr:to>
      <xdr:col>0</xdr:col>
      <xdr:colOff>2257425</xdr:colOff>
      <xdr:row>3682</xdr:row>
      <xdr:rowOff>447674</xdr:rowOff>
    </xdr:to>
    <xdr:pic>
      <xdr:nvPicPr>
        <xdr:cNvPr id="22259" name="Рисунок 346" descr="224-795 black z.jpg"/>
        <xdr:cNvPicPr>
          <a:picLocks noChangeAspect="1"/>
        </xdr:cNvPicPr>
      </xdr:nvPicPr>
      <xdr:blipFill>
        <a:blip xmlns:r="http://schemas.openxmlformats.org/officeDocument/2006/relationships" r:embed="rId344" cstate="print"/>
        <a:srcRect/>
        <a:stretch>
          <a:fillRect/>
        </a:stretch>
      </xdr:blipFill>
      <xdr:spPr bwMode="auto">
        <a:xfrm>
          <a:off x="0" y="1134875175"/>
          <a:ext cx="2257425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3685</xdr:row>
      <xdr:rowOff>276225</xdr:rowOff>
    </xdr:from>
    <xdr:to>
      <xdr:col>0</xdr:col>
      <xdr:colOff>2257425</xdr:colOff>
      <xdr:row>3691</xdr:row>
      <xdr:rowOff>247650</xdr:rowOff>
    </xdr:to>
    <xdr:pic>
      <xdr:nvPicPr>
        <xdr:cNvPr id="22260" name="Рисунок 347" descr="116-856.jpg"/>
        <xdr:cNvPicPr>
          <a:picLocks noChangeAspect="1"/>
        </xdr:cNvPicPr>
      </xdr:nvPicPr>
      <xdr:blipFill>
        <a:blip xmlns:r="http://schemas.openxmlformats.org/officeDocument/2006/relationships" r:embed="rId345" cstate="print"/>
        <a:srcRect/>
        <a:stretch>
          <a:fillRect/>
        </a:stretch>
      </xdr:blipFill>
      <xdr:spPr bwMode="auto">
        <a:xfrm>
          <a:off x="0" y="1138389900"/>
          <a:ext cx="2257425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3693</xdr:row>
      <xdr:rowOff>19050</xdr:rowOff>
    </xdr:from>
    <xdr:to>
      <xdr:col>0</xdr:col>
      <xdr:colOff>2286000</xdr:colOff>
      <xdr:row>3696</xdr:row>
      <xdr:rowOff>504825</xdr:rowOff>
    </xdr:to>
    <xdr:pic>
      <xdr:nvPicPr>
        <xdr:cNvPr id="22261" name="Рисунок 348" descr="260-856.jpg"/>
        <xdr:cNvPicPr>
          <a:picLocks noChangeAspect="1"/>
        </xdr:cNvPicPr>
      </xdr:nvPicPr>
      <xdr:blipFill>
        <a:blip xmlns:r="http://schemas.openxmlformats.org/officeDocument/2006/relationships" r:embed="rId346" cstate="print"/>
        <a:srcRect/>
        <a:stretch>
          <a:fillRect/>
        </a:stretch>
      </xdr:blipFill>
      <xdr:spPr bwMode="auto">
        <a:xfrm>
          <a:off x="0" y="1141028325"/>
          <a:ext cx="2286000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3697</xdr:row>
      <xdr:rowOff>28575</xdr:rowOff>
    </xdr:from>
    <xdr:to>
      <xdr:col>0</xdr:col>
      <xdr:colOff>2286000</xdr:colOff>
      <xdr:row>3701</xdr:row>
      <xdr:rowOff>409574</xdr:rowOff>
    </xdr:to>
    <xdr:pic>
      <xdr:nvPicPr>
        <xdr:cNvPr id="22262" name="Рисунок 349" descr="733-856.jpg"/>
        <xdr:cNvPicPr>
          <a:picLocks noChangeAspect="1"/>
        </xdr:cNvPicPr>
      </xdr:nvPicPr>
      <xdr:blipFill>
        <a:blip xmlns:r="http://schemas.openxmlformats.org/officeDocument/2006/relationships" r:embed="rId347" cstate="print"/>
        <a:srcRect/>
        <a:stretch>
          <a:fillRect/>
        </a:stretch>
      </xdr:blipFill>
      <xdr:spPr bwMode="auto">
        <a:xfrm>
          <a:off x="57150" y="1143285750"/>
          <a:ext cx="2228850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3703</xdr:row>
      <xdr:rowOff>200025</xdr:rowOff>
    </xdr:from>
    <xdr:to>
      <xdr:col>1</xdr:col>
      <xdr:colOff>0</xdr:colOff>
      <xdr:row>3710</xdr:row>
      <xdr:rowOff>180975</xdr:rowOff>
    </xdr:to>
    <xdr:pic>
      <xdr:nvPicPr>
        <xdr:cNvPr id="22263" name="Рисунок 350" descr="557-996 алый.jpg"/>
        <xdr:cNvPicPr>
          <a:picLocks noChangeAspect="1"/>
        </xdr:cNvPicPr>
      </xdr:nvPicPr>
      <xdr:blipFill>
        <a:blip xmlns:r="http://schemas.openxmlformats.org/officeDocument/2006/relationships" r:embed="rId348" cstate="print"/>
        <a:srcRect/>
        <a:stretch>
          <a:fillRect/>
        </a:stretch>
      </xdr:blipFill>
      <xdr:spPr bwMode="auto">
        <a:xfrm>
          <a:off x="0" y="1145914650"/>
          <a:ext cx="2324100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3712</xdr:row>
      <xdr:rowOff>38100</xdr:rowOff>
    </xdr:from>
    <xdr:to>
      <xdr:col>0</xdr:col>
      <xdr:colOff>2266950</xdr:colOff>
      <xdr:row>3714</xdr:row>
      <xdr:rowOff>695325</xdr:rowOff>
    </xdr:to>
    <xdr:pic>
      <xdr:nvPicPr>
        <xdr:cNvPr id="22264" name="Рисунок 351" descr="293-996 алый.jpg"/>
        <xdr:cNvPicPr>
          <a:picLocks noChangeAspect="1"/>
        </xdr:cNvPicPr>
      </xdr:nvPicPr>
      <xdr:blipFill>
        <a:blip xmlns:r="http://schemas.openxmlformats.org/officeDocument/2006/relationships" r:embed="rId349" cstate="print"/>
        <a:srcRect/>
        <a:stretch>
          <a:fillRect/>
        </a:stretch>
      </xdr:blipFill>
      <xdr:spPr bwMode="auto">
        <a:xfrm>
          <a:off x="0" y="1148581650"/>
          <a:ext cx="2266950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3723</xdr:row>
      <xdr:rowOff>104775</xdr:rowOff>
    </xdr:from>
    <xdr:to>
      <xdr:col>0</xdr:col>
      <xdr:colOff>2324100</xdr:colOff>
      <xdr:row>3735</xdr:row>
      <xdr:rowOff>9525</xdr:rowOff>
    </xdr:to>
    <xdr:pic>
      <xdr:nvPicPr>
        <xdr:cNvPr id="22265" name="Рисунок 352" descr="199-795-ivory copy.jpg"/>
        <xdr:cNvPicPr>
          <a:picLocks noChangeAspect="1"/>
        </xdr:cNvPicPr>
      </xdr:nvPicPr>
      <xdr:blipFill>
        <a:blip xmlns:r="http://schemas.openxmlformats.org/officeDocument/2006/relationships" r:embed="rId350" cstate="print"/>
        <a:srcRect/>
        <a:stretch>
          <a:fillRect/>
        </a:stretch>
      </xdr:blipFill>
      <xdr:spPr bwMode="auto">
        <a:xfrm>
          <a:off x="0" y="1154268075"/>
          <a:ext cx="2324100" cy="2190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3714</xdr:row>
      <xdr:rowOff>695325</xdr:rowOff>
    </xdr:from>
    <xdr:to>
      <xdr:col>0</xdr:col>
      <xdr:colOff>2095500</xdr:colOff>
      <xdr:row>3718</xdr:row>
      <xdr:rowOff>609600</xdr:rowOff>
    </xdr:to>
    <xdr:pic>
      <xdr:nvPicPr>
        <xdr:cNvPr id="22266" name="Рисунок 353" descr="199-795 black.jpg"/>
        <xdr:cNvPicPr>
          <a:picLocks noChangeAspect="1"/>
        </xdr:cNvPicPr>
      </xdr:nvPicPr>
      <xdr:blipFill>
        <a:blip xmlns:r="http://schemas.openxmlformats.org/officeDocument/2006/relationships" r:embed="rId351" cstate="print"/>
        <a:srcRect/>
        <a:stretch>
          <a:fillRect/>
        </a:stretch>
      </xdr:blipFill>
      <xdr:spPr bwMode="auto">
        <a:xfrm>
          <a:off x="123825" y="1150724775"/>
          <a:ext cx="1971675" cy="2628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3746</xdr:row>
      <xdr:rowOff>76200</xdr:rowOff>
    </xdr:from>
    <xdr:to>
      <xdr:col>0</xdr:col>
      <xdr:colOff>2286000</xdr:colOff>
      <xdr:row>3762</xdr:row>
      <xdr:rowOff>76200</xdr:rowOff>
    </xdr:to>
    <xdr:pic>
      <xdr:nvPicPr>
        <xdr:cNvPr id="22267" name="Рисунок 352" descr="192-338 peony.jpg"/>
        <xdr:cNvPicPr>
          <a:picLocks noChangeAspect="1"/>
        </xdr:cNvPicPr>
      </xdr:nvPicPr>
      <xdr:blipFill>
        <a:blip xmlns:r="http://schemas.openxmlformats.org/officeDocument/2006/relationships" r:embed="rId352" cstate="print"/>
        <a:srcRect/>
        <a:stretch>
          <a:fillRect/>
        </a:stretch>
      </xdr:blipFill>
      <xdr:spPr bwMode="auto">
        <a:xfrm>
          <a:off x="0" y="1158621000"/>
          <a:ext cx="2286000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3770</xdr:row>
      <xdr:rowOff>28575</xdr:rowOff>
    </xdr:from>
    <xdr:to>
      <xdr:col>0</xdr:col>
      <xdr:colOff>2276475</xdr:colOff>
      <xdr:row>3786</xdr:row>
      <xdr:rowOff>19050</xdr:rowOff>
    </xdr:to>
    <xdr:pic>
      <xdr:nvPicPr>
        <xdr:cNvPr id="22268" name="Рисунок 353" descr="Бюстгальтер балконет Orhideja 196-338 пион.jpg"/>
        <xdr:cNvPicPr>
          <a:picLocks noChangeAspect="1"/>
        </xdr:cNvPicPr>
      </xdr:nvPicPr>
      <xdr:blipFill>
        <a:blip xmlns:r="http://schemas.openxmlformats.org/officeDocument/2006/relationships" r:embed="rId353" cstate="print"/>
        <a:srcRect/>
        <a:stretch>
          <a:fillRect/>
        </a:stretch>
      </xdr:blipFill>
      <xdr:spPr bwMode="auto">
        <a:xfrm>
          <a:off x="0" y="1163145375"/>
          <a:ext cx="2276475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3788</xdr:row>
      <xdr:rowOff>171450</xdr:rowOff>
    </xdr:from>
    <xdr:to>
      <xdr:col>0</xdr:col>
      <xdr:colOff>1962150</xdr:colOff>
      <xdr:row>3793</xdr:row>
      <xdr:rowOff>371475</xdr:rowOff>
    </xdr:to>
    <xdr:pic>
      <xdr:nvPicPr>
        <xdr:cNvPr id="22269" name="Рисунок 354" descr="268-338 pion (2).JPG"/>
        <xdr:cNvPicPr>
          <a:picLocks noChangeAspect="1"/>
        </xdr:cNvPicPr>
      </xdr:nvPicPr>
      <xdr:blipFill>
        <a:blip xmlns:r="http://schemas.openxmlformats.org/officeDocument/2006/relationships" r:embed="rId354" cstate="print"/>
        <a:srcRect/>
        <a:stretch>
          <a:fillRect/>
        </a:stretch>
      </xdr:blipFill>
      <xdr:spPr bwMode="auto">
        <a:xfrm>
          <a:off x="323850" y="1166717250"/>
          <a:ext cx="1638300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3794</xdr:row>
      <xdr:rowOff>352425</xdr:rowOff>
    </xdr:from>
    <xdr:to>
      <xdr:col>0</xdr:col>
      <xdr:colOff>2276475</xdr:colOff>
      <xdr:row>3798</xdr:row>
      <xdr:rowOff>495299</xdr:rowOff>
    </xdr:to>
    <xdr:pic>
      <xdr:nvPicPr>
        <xdr:cNvPr id="22270" name="Рисунок 355" descr="289-338-peony z.jpg"/>
        <xdr:cNvPicPr>
          <a:picLocks noChangeAspect="1"/>
        </xdr:cNvPicPr>
      </xdr:nvPicPr>
      <xdr:blipFill>
        <a:blip xmlns:r="http://schemas.openxmlformats.org/officeDocument/2006/relationships" r:embed="rId355" cstate="print"/>
        <a:srcRect/>
        <a:stretch>
          <a:fillRect/>
        </a:stretch>
      </xdr:blipFill>
      <xdr:spPr bwMode="auto">
        <a:xfrm>
          <a:off x="0" y="1169327100"/>
          <a:ext cx="2276475" cy="2390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3804</xdr:row>
      <xdr:rowOff>161925</xdr:rowOff>
    </xdr:from>
    <xdr:to>
      <xdr:col>0</xdr:col>
      <xdr:colOff>2314575</xdr:colOff>
      <xdr:row>3816</xdr:row>
      <xdr:rowOff>57150</xdr:rowOff>
    </xdr:to>
    <xdr:pic>
      <xdr:nvPicPr>
        <xdr:cNvPr id="22271" name="Рисунок 356" descr="192-338 молоко.jpg"/>
        <xdr:cNvPicPr>
          <a:picLocks noChangeAspect="1"/>
        </xdr:cNvPicPr>
      </xdr:nvPicPr>
      <xdr:blipFill>
        <a:blip xmlns:r="http://schemas.openxmlformats.org/officeDocument/2006/relationships" r:embed="rId356" cstate="print"/>
        <a:srcRect/>
        <a:stretch>
          <a:fillRect/>
        </a:stretch>
      </xdr:blipFill>
      <xdr:spPr bwMode="auto">
        <a:xfrm>
          <a:off x="0" y="1172898975"/>
          <a:ext cx="231457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3825</xdr:row>
      <xdr:rowOff>123825</xdr:rowOff>
    </xdr:from>
    <xdr:to>
      <xdr:col>0</xdr:col>
      <xdr:colOff>2286000</xdr:colOff>
      <xdr:row>3841</xdr:row>
      <xdr:rowOff>123825</xdr:rowOff>
    </xdr:to>
    <xdr:pic>
      <xdr:nvPicPr>
        <xdr:cNvPr id="22272" name="Рисунок 357" descr="196-338 moloko_65bwiv.jpg"/>
        <xdr:cNvPicPr>
          <a:picLocks noChangeAspect="1"/>
        </xdr:cNvPicPr>
      </xdr:nvPicPr>
      <xdr:blipFill>
        <a:blip xmlns:r="http://schemas.openxmlformats.org/officeDocument/2006/relationships" r:embed="rId357" cstate="print"/>
        <a:srcRect/>
        <a:stretch>
          <a:fillRect/>
        </a:stretch>
      </xdr:blipFill>
      <xdr:spPr bwMode="auto">
        <a:xfrm>
          <a:off x="0" y="1176861375"/>
          <a:ext cx="2286000" cy="304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3847</xdr:row>
      <xdr:rowOff>28575</xdr:rowOff>
    </xdr:from>
    <xdr:to>
      <xdr:col>0</xdr:col>
      <xdr:colOff>2200275</xdr:colOff>
      <xdr:row>3851</xdr:row>
      <xdr:rowOff>504825</xdr:rowOff>
    </xdr:to>
    <xdr:pic>
      <xdr:nvPicPr>
        <xdr:cNvPr id="22273" name="Рисунок 358" descr="268-338 moloko b.jpg"/>
        <xdr:cNvPicPr>
          <a:picLocks noChangeAspect="1"/>
        </xdr:cNvPicPr>
      </xdr:nvPicPr>
      <xdr:blipFill>
        <a:blip xmlns:r="http://schemas.openxmlformats.org/officeDocument/2006/relationships" r:embed="rId358" cstate="print"/>
        <a:srcRect/>
        <a:stretch>
          <a:fillRect/>
        </a:stretch>
      </xdr:blipFill>
      <xdr:spPr bwMode="auto">
        <a:xfrm>
          <a:off x="152400" y="1180957125"/>
          <a:ext cx="2047875" cy="2495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3852</xdr:row>
      <xdr:rowOff>76200</xdr:rowOff>
    </xdr:from>
    <xdr:to>
      <xdr:col>0</xdr:col>
      <xdr:colOff>2276475</xdr:colOff>
      <xdr:row>3856</xdr:row>
      <xdr:rowOff>323850</xdr:rowOff>
    </xdr:to>
    <xdr:pic>
      <xdr:nvPicPr>
        <xdr:cNvPr id="22274" name="Рисунок 359" descr="289-338 молоко.jpg"/>
        <xdr:cNvPicPr>
          <a:picLocks noChangeAspect="1"/>
        </xdr:cNvPicPr>
      </xdr:nvPicPr>
      <xdr:blipFill>
        <a:blip xmlns:r="http://schemas.openxmlformats.org/officeDocument/2006/relationships" r:embed="rId359" cstate="print"/>
        <a:srcRect/>
        <a:stretch>
          <a:fillRect/>
        </a:stretch>
      </xdr:blipFill>
      <xdr:spPr bwMode="auto">
        <a:xfrm>
          <a:off x="38100" y="1183528875"/>
          <a:ext cx="2238375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3859</xdr:row>
      <xdr:rowOff>123825</xdr:rowOff>
    </xdr:from>
    <xdr:to>
      <xdr:col>0</xdr:col>
      <xdr:colOff>2276475</xdr:colOff>
      <xdr:row>3871</xdr:row>
      <xdr:rowOff>0</xdr:rowOff>
    </xdr:to>
    <xdr:pic>
      <xdr:nvPicPr>
        <xdr:cNvPr id="22275" name="Рисунок 361" descr="192-338 black-peony.jpg"/>
        <xdr:cNvPicPr>
          <a:picLocks noChangeAspect="1"/>
        </xdr:cNvPicPr>
      </xdr:nvPicPr>
      <xdr:blipFill>
        <a:blip xmlns:r="http://schemas.openxmlformats.org/officeDocument/2006/relationships" r:embed="rId360" cstate="print"/>
        <a:srcRect/>
        <a:stretch>
          <a:fillRect/>
        </a:stretch>
      </xdr:blipFill>
      <xdr:spPr bwMode="auto">
        <a:xfrm>
          <a:off x="0" y="1186291125"/>
          <a:ext cx="2276475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3874</xdr:row>
      <xdr:rowOff>228600</xdr:rowOff>
    </xdr:from>
    <xdr:to>
      <xdr:col>0</xdr:col>
      <xdr:colOff>2314575</xdr:colOff>
      <xdr:row>3883</xdr:row>
      <xdr:rowOff>123825</xdr:rowOff>
    </xdr:to>
    <xdr:pic>
      <xdr:nvPicPr>
        <xdr:cNvPr id="22276" name="Рисунок 362" descr="196-338 black-peony.jpg"/>
        <xdr:cNvPicPr>
          <a:picLocks noChangeAspect="1"/>
        </xdr:cNvPicPr>
      </xdr:nvPicPr>
      <xdr:blipFill>
        <a:blip xmlns:r="http://schemas.openxmlformats.org/officeDocument/2006/relationships" r:embed="rId361" cstate="print"/>
        <a:srcRect/>
        <a:stretch>
          <a:fillRect/>
        </a:stretch>
      </xdr:blipFill>
      <xdr:spPr bwMode="auto">
        <a:xfrm>
          <a:off x="0" y="1189320075"/>
          <a:ext cx="2314575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3890</xdr:row>
      <xdr:rowOff>152400</xdr:rowOff>
    </xdr:from>
    <xdr:to>
      <xdr:col>0</xdr:col>
      <xdr:colOff>2295525</xdr:colOff>
      <xdr:row>3906</xdr:row>
      <xdr:rowOff>123825</xdr:rowOff>
    </xdr:to>
    <xdr:pic>
      <xdr:nvPicPr>
        <xdr:cNvPr id="22277" name="Рисунок 363" descr="192-338.jpg"/>
        <xdr:cNvPicPr>
          <a:picLocks noChangeAspect="1"/>
        </xdr:cNvPicPr>
      </xdr:nvPicPr>
      <xdr:blipFill>
        <a:blip xmlns:r="http://schemas.openxmlformats.org/officeDocument/2006/relationships" r:embed="rId362" cstate="print"/>
        <a:srcRect/>
        <a:stretch>
          <a:fillRect/>
        </a:stretch>
      </xdr:blipFill>
      <xdr:spPr bwMode="auto">
        <a:xfrm>
          <a:off x="0" y="1193091975"/>
          <a:ext cx="2295525" cy="3019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3918</xdr:row>
      <xdr:rowOff>76200</xdr:rowOff>
    </xdr:from>
    <xdr:to>
      <xdr:col>0</xdr:col>
      <xdr:colOff>2295525</xdr:colOff>
      <xdr:row>3934</xdr:row>
      <xdr:rowOff>85725</xdr:rowOff>
    </xdr:to>
    <xdr:pic>
      <xdr:nvPicPr>
        <xdr:cNvPr id="22278" name="Рисунок 364" descr="196-338 black.jpg"/>
        <xdr:cNvPicPr>
          <a:picLocks noChangeAspect="1"/>
        </xdr:cNvPicPr>
      </xdr:nvPicPr>
      <xdr:blipFill>
        <a:blip xmlns:r="http://schemas.openxmlformats.org/officeDocument/2006/relationships" r:embed="rId363" cstate="print"/>
        <a:srcRect/>
        <a:stretch>
          <a:fillRect/>
        </a:stretch>
      </xdr:blipFill>
      <xdr:spPr bwMode="auto">
        <a:xfrm>
          <a:off x="0" y="1198349775"/>
          <a:ext cx="229552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3942</xdr:row>
      <xdr:rowOff>9525</xdr:rowOff>
    </xdr:from>
    <xdr:to>
      <xdr:col>0</xdr:col>
      <xdr:colOff>2295525</xdr:colOff>
      <xdr:row>3948</xdr:row>
      <xdr:rowOff>19050</xdr:rowOff>
    </xdr:to>
    <xdr:pic>
      <xdr:nvPicPr>
        <xdr:cNvPr id="22279" name="Рисунок 365" descr="546-338 черн.jpg"/>
        <xdr:cNvPicPr>
          <a:picLocks noChangeAspect="1"/>
        </xdr:cNvPicPr>
      </xdr:nvPicPr>
      <xdr:blipFill>
        <a:blip xmlns:r="http://schemas.openxmlformats.org/officeDocument/2006/relationships" r:embed="rId364" cstate="print"/>
        <a:srcRect/>
        <a:stretch>
          <a:fillRect/>
        </a:stretch>
      </xdr:blipFill>
      <xdr:spPr bwMode="auto">
        <a:xfrm>
          <a:off x="0" y="1203198000"/>
          <a:ext cx="229552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3949</xdr:row>
      <xdr:rowOff>57150</xdr:rowOff>
    </xdr:from>
    <xdr:to>
      <xdr:col>0</xdr:col>
      <xdr:colOff>2209800</xdr:colOff>
      <xdr:row>3953</xdr:row>
      <xdr:rowOff>542925</xdr:rowOff>
    </xdr:to>
    <xdr:pic>
      <xdr:nvPicPr>
        <xdr:cNvPr id="22280" name="Рисунок 366" descr="268-338 black.jpg"/>
        <xdr:cNvPicPr>
          <a:picLocks noChangeAspect="1"/>
        </xdr:cNvPicPr>
      </xdr:nvPicPr>
      <xdr:blipFill>
        <a:blip xmlns:r="http://schemas.openxmlformats.org/officeDocument/2006/relationships" r:embed="rId365" cstate="print"/>
        <a:srcRect/>
        <a:stretch>
          <a:fillRect/>
        </a:stretch>
      </xdr:blipFill>
      <xdr:spPr bwMode="auto">
        <a:xfrm>
          <a:off x="123825" y="1205779275"/>
          <a:ext cx="2085975" cy="277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3954</xdr:row>
      <xdr:rowOff>66675</xdr:rowOff>
    </xdr:from>
    <xdr:to>
      <xdr:col>0</xdr:col>
      <xdr:colOff>2247900</xdr:colOff>
      <xdr:row>3957</xdr:row>
      <xdr:rowOff>533400</xdr:rowOff>
    </xdr:to>
    <xdr:pic>
      <xdr:nvPicPr>
        <xdr:cNvPr id="22281" name="Рисунок 367" descr="289-338-black z.jpg"/>
        <xdr:cNvPicPr>
          <a:picLocks noChangeAspect="1"/>
        </xdr:cNvPicPr>
      </xdr:nvPicPr>
      <xdr:blipFill>
        <a:blip xmlns:r="http://schemas.openxmlformats.org/officeDocument/2006/relationships" r:embed="rId366" cstate="print"/>
        <a:srcRect/>
        <a:stretch>
          <a:fillRect/>
        </a:stretch>
      </xdr:blipFill>
      <xdr:spPr bwMode="auto">
        <a:xfrm>
          <a:off x="19050" y="1208646300"/>
          <a:ext cx="2228850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3958</xdr:row>
      <xdr:rowOff>304800</xdr:rowOff>
    </xdr:from>
    <xdr:to>
      <xdr:col>0</xdr:col>
      <xdr:colOff>2305050</xdr:colOff>
      <xdr:row>3963</xdr:row>
      <xdr:rowOff>400050</xdr:rowOff>
    </xdr:to>
    <xdr:pic>
      <xdr:nvPicPr>
        <xdr:cNvPr id="22282" name="Рисунок 368" descr="586-446 черный пион.jpg"/>
        <xdr:cNvPicPr>
          <a:picLocks noChangeAspect="1"/>
        </xdr:cNvPicPr>
      </xdr:nvPicPr>
      <xdr:blipFill>
        <a:blip xmlns:r="http://schemas.openxmlformats.org/officeDocument/2006/relationships" r:embed="rId367" cstate="print"/>
        <a:srcRect/>
        <a:stretch>
          <a:fillRect/>
        </a:stretch>
      </xdr:blipFill>
      <xdr:spPr bwMode="auto">
        <a:xfrm>
          <a:off x="9525" y="1211360925"/>
          <a:ext cx="2295525" cy="2333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3965</xdr:row>
      <xdr:rowOff>104775</xdr:rowOff>
    </xdr:from>
    <xdr:to>
      <xdr:col>0</xdr:col>
      <xdr:colOff>2276475</xdr:colOff>
      <xdr:row>3966</xdr:row>
      <xdr:rowOff>942974</xdr:rowOff>
    </xdr:to>
    <xdr:pic>
      <xdr:nvPicPr>
        <xdr:cNvPr id="22283" name="Рисунок 369" descr="803-446-293-446-black-pion_1.jpg"/>
        <xdr:cNvPicPr>
          <a:picLocks noChangeAspect="1"/>
        </xdr:cNvPicPr>
      </xdr:nvPicPr>
      <xdr:blipFill>
        <a:blip xmlns:r="http://schemas.openxmlformats.org/officeDocument/2006/relationships" r:embed="rId368" cstate="print"/>
        <a:srcRect/>
        <a:stretch>
          <a:fillRect/>
        </a:stretch>
      </xdr:blipFill>
      <xdr:spPr bwMode="auto">
        <a:xfrm>
          <a:off x="0" y="1214294625"/>
          <a:ext cx="227647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3967</xdr:row>
      <xdr:rowOff>200025</xdr:rowOff>
    </xdr:from>
    <xdr:to>
      <xdr:col>0</xdr:col>
      <xdr:colOff>2305050</xdr:colOff>
      <xdr:row>3970</xdr:row>
      <xdr:rowOff>419100</xdr:rowOff>
    </xdr:to>
    <xdr:pic>
      <xdr:nvPicPr>
        <xdr:cNvPr id="22284" name="Рисунок 370" descr="293-446-black-pion_6.jpg"/>
        <xdr:cNvPicPr>
          <a:picLocks noChangeAspect="1"/>
        </xdr:cNvPicPr>
      </xdr:nvPicPr>
      <xdr:blipFill>
        <a:blip xmlns:r="http://schemas.openxmlformats.org/officeDocument/2006/relationships" r:embed="rId369" cstate="print"/>
        <a:srcRect/>
        <a:stretch>
          <a:fillRect/>
        </a:stretch>
      </xdr:blipFill>
      <xdr:spPr bwMode="auto">
        <a:xfrm>
          <a:off x="0" y="1217018775"/>
          <a:ext cx="2305050" cy="2047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3971</xdr:row>
      <xdr:rowOff>57150</xdr:rowOff>
    </xdr:from>
    <xdr:to>
      <xdr:col>0</xdr:col>
      <xdr:colOff>2295525</xdr:colOff>
      <xdr:row>3972</xdr:row>
      <xdr:rowOff>1047750</xdr:rowOff>
    </xdr:to>
    <xdr:pic>
      <xdr:nvPicPr>
        <xdr:cNvPr id="22285" name="Рисунок 371" descr="294-446_2 черн-пион.jpg"/>
        <xdr:cNvPicPr>
          <a:picLocks noChangeAspect="1"/>
        </xdr:cNvPicPr>
      </xdr:nvPicPr>
      <xdr:blipFill>
        <a:blip xmlns:r="http://schemas.openxmlformats.org/officeDocument/2006/relationships" r:embed="rId370" cstate="print"/>
        <a:srcRect/>
        <a:stretch>
          <a:fillRect/>
        </a:stretch>
      </xdr:blipFill>
      <xdr:spPr bwMode="auto">
        <a:xfrm>
          <a:off x="0" y="1219314300"/>
          <a:ext cx="2295525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3975</xdr:row>
      <xdr:rowOff>57150</xdr:rowOff>
    </xdr:from>
    <xdr:to>
      <xdr:col>0</xdr:col>
      <xdr:colOff>2276475</xdr:colOff>
      <xdr:row>3979</xdr:row>
      <xdr:rowOff>57150</xdr:rowOff>
    </xdr:to>
    <xdr:pic>
      <xdr:nvPicPr>
        <xdr:cNvPr id="22286" name="Рисунок 372" descr="566-446 молочный.jpg"/>
        <xdr:cNvPicPr>
          <a:picLocks noChangeAspect="1"/>
        </xdr:cNvPicPr>
      </xdr:nvPicPr>
      <xdr:blipFill>
        <a:blip xmlns:r="http://schemas.openxmlformats.org/officeDocument/2006/relationships" r:embed="rId371" cstate="print"/>
        <a:srcRect/>
        <a:stretch>
          <a:fillRect/>
        </a:stretch>
      </xdr:blipFill>
      <xdr:spPr bwMode="auto">
        <a:xfrm>
          <a:off x="0" y="1222743300"/>
          <a:ext cx="227647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3981</xdr:row>
      <xdr:rowOff>419100</xdr:rowOff>
    </xdr:from>
    <xdr:to>
      <xdr:col>0</xdr:col>
      <xdr:colOff>2305050</xdr:colOff>
      <xdr:row>3984</xdr:row>
      <xdr:rowOff>161925</xdr:rowOff>
    </xdr:to>
    <xdr:pic>
      <xdr:nvPicPr>
        <xdr:cNvPr id="22287" name="Рисунок 374" descr="571-148-roze-pion.jpg"/>
        <xdr:cNvPicPr>
          <a:picLocks noChangeAspect="1"/>
        </xdr:cNvPicPr>
      </xdr:nvPicPr>
      <xdr:blipFill>
        <a:blip xmlns:r="http://schemas.openxmlformats.org/officeDocument/2006/relationships" r:embed="rId372" cstate="print"/>
        <a:srcRect/>
        <a:stretch>
          <a:fillRect/>
        </a:stretch>
      </xdr:blipFill>
      <xdr:spPr bwMode="auto">
        <a:xfrm>
          <a:off x="0" y="1226362800"/>
          <a:ext cx="2305050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3985</xdr:row>
      <xdr:rowOff>19050</xdr:rowOff>
    </xdr:from>
    <xdr:to>
      <xdr:col>0</xdr:col>
      <xdr:colOff>2276475</xdr:colOff>
      <xdr:row>3986</xdr:row>
      <xdr:rowOff>1047750</xdr:rowOff>
    </xdr:to>
    <xdr:pic>
      <xdr:nvPicPr>
        <xdr:cNvPr id="22288" name="Рисунок 375" descr="710-148-roze-pion_2.jpg"/>
        <xdr:cNvPicPr>
          <a:picLocks noChangeAspect="1"/>
        </xdr:cNvPicPr>
      </xdr:nvPicPr>
      <xdr:blipFill>
        <a:blip xmlns:r="http://schemas.openxmlformats.org/officeDocument/2006/relationships" r:embed="rId373" cstate="print"/>
        <a:srcRect/>
        <a:stretch>
          <a:fillRect/>
        </a:stretch>
      </xdr:blipFill>
      <xdr:spPr bwMode="auto">
        <a:xfrm>
          <a:off x="0" y="1229239350"/>
          <a:ext cx="227647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3988</xdr:row>
      <xdr:rowOff>66675</xdr:rowOff>
    </xdr:from>
    <xdr:to>
      <xdr:col>0</xdr:col>
      <xdr:colOff>2324100</xdr:colOff>
      <xdr:row>3992</xdr:row>
      <xdr:rowOff>438150</xdr:rowOff>
    </xdr:to>
    <xdr:pic>
      <xdr:nvPicPr>
        <xdr:cNvPr id="22289" name="Рисунок 376" descr="571-148-black-piony.jpg"/>
        <xdr:cNvPicPr>
          <a:picLocks noChangeAspect="1"/>
        </xdr:cNvPicPr>
      </xdr:nvPicPr>
      <xdr:blipFill>
        <a:blip xmlns:r="http://schemas.openxmlformats.org/officeDocument/2006/relationships" r:embed="rId374" cstate="print"/>
        <a:srcRect/>
        <a:stretch>
          <a:fillRect/>
        </a:stretch>
      </xdr:blipFill>
      <xdr:spPr bwMode="auto">
        <a:xfrm>
          <a:off x="0" y="1231992075"/>
          <a:ext cx="2324100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3994</xdr:row>
      <xdr:rowOff>95250</xdr:rowOff>
    </xdr:from>
    <xdr:to>
      <xdr:col>0</xdr:col>
      <xdr:colOff>2286000</xdr:colOff>
      <xdr:row>4002</xdr:row>
      <xdr:rowOff>266699</xdr:rowOff>
    </xdr:to>
    <xdr:pic>
      <xdr:nvPicPr>
        <xdr:cNvPr id="22290" name="Рисунок 377" descr="164-148.jpg"/>
        <xdr:cNvPicPr>
          <a:picLocks noChangeAspect="1"/>
        </xdr:cNvPicPr>
      </xdr:nvPicPr>
      <xdr:blipFill>
        <a:blip xmlns:r="http://schemas.openxmlformats.org/officeDocument/2006/relationships" r:embed="rId375" cstate="print"/>
        <a:srcRect/>
        <a:stretch>
          <a:fillRect/>
        </a:stretch>
      </xdr:blipFill>
      <xdr:spPr bwMode="auto">
        <a:xfrm>
          <a:off x="0" y="1234763850"/>
          <a:ext cx="2286000" cy="306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4003</xdr:row>
      <xdr:rowOff>38100</xdr:rowOff>
    </xdr:from>
    <xdr:to>
      <xdr:col>0</xdr:col>
      <xdr:colOff>2066925</xdr:colOff>
      <xdr:row>4003</xdr:row>
      <xdr:rowOff>2238375</xdr:rowOff>
    </xdr:to>
    <xdr:pic>
      <xdr:nvPicPr>
        <xdr:cNvPr id="22291" name="Рисунок 378" descr="710-148-black z.jpg"/>
        <xdr:cNvPicPr>
          <a:picLocks noChangeAspect="1"/>
        </xdr:cNvPicPr>
      </xdr:nvPicPr>
      <xdr:blipFill>
        <a:blip xmlns:r="http://schemas.openxmlformats.org/officeDocument/2006/relationships" r:embed="rId376" cstate="print"/>
        <a:srcRect/>
        <a:stretch>
          <a:fillRect/>
        </a:stretch>
      </xdr:blipFill>
      <xdr:spPr bwMode="auto">
        <a:xfrm>
          <a:off x="76200" y="1237964250"/>
          <a:ext cx="1990725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4004</xdr:row>
      <xdr:rowOff>247650</xdr:rowOff>
    </xdr:from>
    <xdr:to>
      <xdr:col>0</xdr:col>
      <xdr:colOff>2286000</xdr:colOff>
      <xdr:row>4011</xdr:row>
      <xdr:rowOff>114301</xdr:rowOff>
    </xdr:to>
    <xdr:pic>
      <xdr:nvPicPr>
        <xdr:cNvPr id="22292" name="Рисунок 379" descr="188-000 цветочно-розовый.jpg"/>
        <xdr:cNvPicPr>
          <a:picLocks noChangeAspect="1"/>
        </xdr:cNvPicPr>
      </xdr:nvPicPr>
      <xdr:blipFill>
        <a:blip xmlns:r="http://schemas.openxmlformats.org/officeDocument/2006/relationships" r:embed="rId377" cstate="print"/>
        <a:srcRect/>
        <a:stretch>
          <a:fillRect/>
        </a:stretch>
      </xdr:blipFill>
      <xdr:spPr bwMode="auto">
        <a:xfrm>
          <a:off x="0" y="1240450275"/>
          <a:ext cx="2286000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4012</xdr:row>
      <xdr:rowOff>457200</xdr:rowOff>
    </xdr:from>
    <xdr:to>
      <xdr:col>0</xdr:col>
      <xdr:colOff>2314575</xdr:colOff>
      <xdr:row>4014</xdr:row>
      <xdr:rowOff>504824</xdr:rowOff>
    </xdr:to>
    <xdr:pic>
      <xdr:nvPicPr>
        <xdr:cNvPr id="22293" name="Рисунок 380" descr="181-000,-231-000-krem-brule_1.jpg"/>
        <xdr:cNvPicPr>
          <a:picLocks noChangeAspect="1"/>
        </xdr:cNvPicPr>
      </xdr:nvPicPr>
      <xdr:blipFill>
        <a:blip xmlns:r="http://schemas.openxmlformats.org/officeDocument/2006/relationships" r:embed="rId378" cstate="print"/>
        <a:srcRect/>
        <a:stretch>
          <a:fillRect/>
        </a:stretch>
      </xdr:blipFill>
      <xdr:spPr bwMode="auto">
        <a:xfrm>
          <a:off x="0" y="1243250625"/>
          <a:ext cx="231457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4015</xdr:row>
      <xdr:rowOff>28575</xdr:rowOff>
    </xdr:from>
    <xdr:to>
      <xdr:col>0</xdr:col>
      <xdr:colOff>2276475</xdr:colOff>
      <xdr:row>4021</xdr:row>
      <xdr:rowOff>304800</xdr:rowOff>
    </xdr:to>
    <xdr:pic>
      <xdr:nvPicPr>
        <xdr:cNvPr id="22294" name="Рисунок 381" descr="231-000 krem-brule b.jpg"/>
        <xdr:cNvPicPr>
          <a:picLocks noChangeAspect="1"/>
        </xdr:cNvPicPr>
      </xdr:nvPicPr>
      <xdr:blipFill>
        <a:blip xmlns:r="http://schemas.openxmlformats.org/officeDocument/2006/relationships" r:embed="rId379" cstate="print"/>
        <a:srcRect/>
        <a:stretch>
          <a:fillRect/>
        </a:stretch>
      </xdr:blipFill>
      <xdr:spPr bwMode="auto">
        <a:xfrm>
          <a:off x="57150" y="1246022400"/>
          <a:ext cx="2219325" cy="2505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4022</xdr:row>
      <xdr:rowOff>323850</xdr:rowOff>
    </xdr:from>
    <xdr:to>
      <xdr:col>0</xdr:col>
      <xdr:colOff>2305050</xdr:colOff>
      <xdr:row>4028</xdr:row>
      <xdr:rowOff>76200</xdr:rowOff>
    </xdr:to>
    <xdr:pic>
      <xdr:nvPicPr>
        <xdr:cNvPr id="22295" name="Рисунок 382" descr="181-000 бург.jpg"/>
        <xdr:cNvPicPr>
          <a:picLocks noChangeAspect="1"/>
        </xdr:cNvPicPr>
      </xdr:nvPicPr>
      <xdr:blipFill>
        <a:blip xmlns:r="http://schemas.openxmlformats.org/officeDocument/2006/relationships" r:embed="rId380" cstate="print"/>
        <a:srcRect/>
        <a:stretch>
          <a:fillRect/>
        </a:stretch>
      </xdr:blipFill>
      <xdr:spPr bwMode="auto">
        <a:xfrm>
          <a:off x="0" y="1248918000"/>
          <a:ext cx="2305050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4029</xdr:row>
      <xdr:rowOff>219075</xdr:rowOff>
    </xdr:from>
    <xdr:to>
      <xdr:col>0</xdr:col>
      <xdr:colOff>2286000</xdr:colOff>
      <xdr:row>4034</xdr:row>
      <xdr:rowOff>209551</xdr:rowOff>
    </xdr:to>
    <xdr:pic>
      <xdr:nvPicPr>
        <xdr:cNvPr id="22296" name="Рисунок 383" descr="188-000 белый.jpg"/>
        <xdr:cNvPicPr>
          <a:picLocks noChangeAspect="1"/>
        </xdr:cNvPicPr>
      </xdr:nvPicPr>
      <xdr:blipFill>
        <a:blip xmlns:r="http://schemas.openxmlformats.org/officeDocument/2006/relationships" r:embed="rId381" cstate="print"/>
        <a:srcRect/>
        <a:stretch>
          <a:fillRect/>
        </a:stretch>
      </xdr:blipFill>
      <xdr:spPr bwMode="auto">
        <a:xfrm>
          <a:off x="0" y="1251880275"/>
          <a:ext cx="2286000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4036</xdr:row>
      <xdr:rowOff>171450</xdr:rowOff>
    </xdr:from>
    <xdr:to>
      <xdr:col>0</xdr:col>
      <xdr:colOff>2276475</xdr:colOff>
      <xdr:row>4041</xdr:row>
      <xdr:rowOff>209549</xdr:rowOff>
    </xdr:to>
    <xdr:pic>
      <xdr:nvPicPr>
        <xdr:cNvPr id="22297" name="Рисунок 384" descr="188-000 молоко.jpg"/>
        <xdr:cNvPicPr>
          <a:picLocks noChangeAspect="1"/>
        </xdr:cNvPicPr>
      </xdr:nvPicPr>
      <xdr:blipFill>
        <a:blip xmlns:r="http://schemas.openxmlformats.org/officeDocument/2006/relationships" r:embed="rId382" cstate="print"/>
        <a:srcRect/>
        <a:stretch>
          <a:fillRect/>
        </a:stretch>
      </xdr:blipFill>
      <xdr:spPr bwMode="auto">
        <a:xfrm>
          <a:off x="0" y="1254880650"/>
          <a:ext cx="2276475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4043</xdr:row>
      <xdr:rowOff>200025</xdr:rowOff>
    </xdr:from>
    <xdr:to>
      <xdr:col>0</xdr:col>
      <xdr:colOff>2286000</xdr:colOff>
      <xdr:row>4050</xdr:row>
      <xdr:rowOff>133350</xdr:rowOff>
    </xdr:to>
    <xdr:pic>
      <xdr:nvPicPr>
        <xdr:cNvPr id="22298" name="Рисунок 385" descr="188-000 pion.jpeg"/>
        <xdr:cNvPicPr>
          <a:picLocks noChangeAspect="1"/>
        </xdr:cNvPicPr>
      </xdr:nvPicPr>
      <xdr:blipFill>
        <a:blip xmlns:r="http://schemas.openxmlformats.org/officeDocument/2006/relationships" r:embed="rId383" cstate="print"/>
        <a:srcRect/>
        <a:stretch>
          <a:fillRect/>
        </a:stretch>
      </xdr:blipFill>
      <xdr:spPr bwMode="auto">
        <a:xfrm>
          <a:off x="0" y="1257842925"/>
          <a:ext cx="2286000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4053</xdr:row>
      <xdr:rowOff>285750</xdr:rowOff>
    </xdr:from>
    <xdr:to>
      <xdr:col>0</xdr:col>
      <xdr:colOff>2314575</xdr:colOff>
      <xdr:row>4060</xdr:row>
      <xdr:rowOff>171451</xdr:rowOff>
    </xdr:to>
    <xdr:pic>
      <xdr:nvPicPr>
        <xdr:cNvPr id="22299" name="Рисунок 387" descr="180-000,-904-000-4ajka.jpg"/>
        <xdr:cNvPicPr>
          <a:picLocks noChangeAspect="1"/>
        </xdr:cNvPicPr>
      </xdr:nvPicPr>
      <xdr:blipFill>
        <a:blip xmlns:r="http://schemas.openxmlformats.org/officeDocument/2006/relationships" r:embed="rId384" cstate="print"/>
        <a:srcRect/>
        <a:stretch>
          <a:fillRect/>
        </a:stretch>
      </xdr:blipFill>
      <xdr:spPr bwMode="auto">
        <a:xfrm>
          <a:off x="0" y="1261081425"/>
          <a:ext cx="231457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4078</xdr:row>
      <xdr:rowOff>104775</xdr:rowOff>
    </xdr:from>
    <xdr:to>
      <xdr:col>0</xdr:col>
      <xdr:colOff>2305050</xdr:colOff>
      <xdr:row>4094</xdr:row>
      <xdr:rowOff>133350</xdr:rowOff>
    </xdr:to>
    <xdr:pic>
      <xdr:nvPicPr>
        <xdr:cNvPr id="22300" name="Рисунок 388" descr="103-003,-671-003-black_1.jpg"/>
        <xdr:cNvPicPr>
          <a:picLocks noChangeAspect="1"/>
        </xdr:cNvPicPr>
      </xdr:nvPicPr>
      <xdr:blipFill>
        <a:blip xmlns:r="http://schemas.openxmlformats.org/officeDocument/2006/relationships" r:embed="rId385" cstate="print"/>
        <a:srcRect/>
        <a:stretch>
          <a:fillRect/>
        </a:stretch>
      </xdr:blipFill>
      <xdr:spPr bwMode="auto">
        <a:xfrm>
          <a:off x="0" y="1266863100"/>
          <a:ext cx="2305050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4107</xdr:row>
      <xdr:rowOff>28575</xdr:rowOff>
    </xdr:from>
    <xdr:to>
      <xdr:col>0</xdr:col>
      <xdr:colOff>2286000</xdr:colOff>
      <xdr:row>4118</xdr:row>
      <xdr:rowOff>1059</xdr:rowOff>
    </xdr:to>
    <xdr:pic>
      <xdr:nvPicPr>
        <xdr:cNvPr id="22301" name="Рисунок 389" descr="103-003-red.jpg"/>
        <xdr:cNvPicPr>
          <a:picLocks noChangeAspect="1"/>
        </xdr:cNvPicPr>
      </xdr:nvPicPr>
      <xdr:blipFill>
        <a:blip xmlns:r="http://schemas.openxmlformats.org/officeDocument/2006/relationships" r:embed="rId386" cstate="print"/>
        <a:srcRect/>
        <a:stretch>
          <a:fillRect/>
        </a:stretch>
      </xdr:blipFill>
      <xdr:spPr bwMode="auto">
        <a:xfrm>
          <a:off x="38100" y="1272311400"/>
          <a:ext cx="2247900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4118</xdr:row>
      <xdr:rowOff>133350</xdr:rowOff>
    </xdr:from>
    <xdr:to>
      <xdr:col>0</xdr:col>
      <xdr:colOff>2276475</xdr:colOff>
      <xdr:row>4132</xdr:row>
      <xdr:rowOff>57150</xdr:rowOff>
    </xdr:to>
    <xdr:pic>
      <xdr:nvPicPr>
        <xdr:cNvPr id="22302" name="Рисунок 390" descr="109-003 red.jpg"/>
        <xdr:cNvPicPr>
          <a:picLocks noChangeAspect="1"/>
        </xdr:cNvPicPr>
      </xdr:nvPicPr>
      <xdr:blipFill>
        <a:blip xmlns:r="http://schemas.openxmlformats.org/officeDocument/2006/relationships" r:embed="rId387" cstate="print"/>
        <a:srcRect/>
        <a:stretch>
          <a:fillRect/>
        </a:stretch>
      </xdr:blipFill>
      <xdr:spPr bwMode="auto">
        <a:xfrm>
          <a:off x="0" y="1275454650"/>
          <a:ext cx="2276475" cy="2990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4133</xdr:row>
      <xdr:rowOff>9525</xdr:rowOff>
    </xdr:from>
    <xdr:to>
      <xdr:col>0</xdr:col>
      <xdr:colOff>2295525</xdr:colOff>
      <xdr:row>4138</xdr:row>
      <xdr:rowOff>314324</xdr:rowOff>
    </xdr:to>
    <xdr:pic>
      <xdr:nvPicPr>
        <xdr:cNvPr id="22303" name="Рисунок 391" descr="670-003 red b.jpg"/>
        <xdr:cNvPicPr>
          <a:picLocks noChangeAspect="1"/>
        </xdr:cNvPicPr>
      </xdr:nvPicPr>
      <xdr:blipFill>
        <a:blip xmlns:r="http://schemas.openxmlformats.org/officeDocument/2006/relationships" r:embed="rId388" cstate="print"/>
        <a:srcRect/>
        <a:stretch>
          <a:fillRect/>
        </a:stretch>
      </xdr:blipFill>
      <xdr:spPr bwMode="auto">
        <a:xfrm>
          <a:off x="0" y="1278616950"/>
          <a:ext cx="2295525" cy="2590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4139</xdr:row>
      <xdr:rowOff>28575</xdr:rowOff>
    </xdr:from>
    <xdr:to>
      <xdr:col>0</xdr:col>
      <xdr:colOff>2305050</xdr:colOff>
      <xdr:row>4141</xdr:row>
      <xdr:rowOff>819149</xdr:rowOff>
    </xdr:to>
    <xdr:pic>
      <xdr:nvPicPr>
        <xdr:cNvPr id="22304" name="Рисунок 392" descr="671-003-red_b.jpg"/>
        <xdr:cNvPicPr>
          <a:picLocks noChangeAspect="1"/>
        </xdr:cNvPicPr>
      </xdr:nvPicPr>
      <xdr:blipFill>
        <a:blip xmlns:r="http://schemas.openxmlformats.org/officeDocument/2006/relationships" r:embed="rId389" cstate="print"/>
        <a:srcRect/>
        <a:stretch>
          <a:fillRect/>
        </a:stretch>
      </xdr:blipFill>
      <xdr:spPr bwMode="auto">
        <a:xfrm>
          <a:off x="0" y="1281379200"/>
          <a:ext cx="2305050" cy="277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4142</xdr:row>
      <xdr:rowOff>47625</xdr:rowOff>
    </xdr:from>
    <xdr:to>
      <xdr:col>1</xdr:col>
      <xdr:colOff>0</xdr:colOff>
      <xdr:row>4147</xdr:row>
      <xdr:rowOff>352425</xdr:rowOff>
    </xdr:to>
    <xdr:pic>
      <xdr:nvPicPr>
        <xdr:cNvPr id="22305" name="Рисунок 393" descr="672-003-red-b.jpg"/>
        <xdr:cNvPicPr>
          <a:picLocks noChangeAspect="1"/>
        </xdr:cNvPicPr>
      </xdr:nvPicPr>
      <xdr:blipFill>
        <a:blip xmlns:r="http://schemas.openxmlformats.org/officeDocument/2006/relationships" r:embed="rId390" cstate="print"/>
        <a:srcRect/>
        <a:stretch>
          <a:fillRect/>
        </a:stretch>
      </xdr:blipFill>
      <xdr:spPr bwMode="auto">
        <a:xfrm>
          <a:off x="0" y="1284370050"/>
          <a:ext cx="2324100" cy="268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4149</xdr:row>
      <xdr:rowOff>190500</xdr:rowOff>
    </xdr:from>
    <xdr:to>
      <xdr:col>0</xdr:col>
      <xdr:colOff>2295525</xdr:colOff>
      <xdr:row>4156</xdr:row>
      <xdr:rowOff>133351</xdr:rowOff>
    </xdr:to>
    <xdr:pic>
      <xdr:nvPicPr>
        <xdr:cNvPr id="22306" name="Рисунок 394" descr="188-000 кофейно розовый.jpg"/>
        <xdr:cNvPicPr>
          <a:picLocks noChangeAspect="1"/>
        </xdr:cNvPicPr>
      </xdr:nvPicPr>
      <xdr:blipFill>
        <a:blip xmlns:r="http://schemas.openxmlformats.org/officeDocument/2006/relationships" r:embed="rId391" cstate="print"/>
        <a:srcRect/>
        <a:stretch>
          <a:fillRect/>
        </a:stretch>
      </xdr:blipFill>
      <xdr:spPr bwMode="auto">
        <a:xfrm>
          <a:off x="0" y="1287713325"/>
          <a:ext cx="2295525" cy="2343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4158</xdr:row>
      <xdr:rowOff>276225</xdr:rowOff>
    </xdr:from>
    <xdr:to>
      <xdr:col>0</xdr:col>
      <xdr:colOff>2314575</xdr:colOff>
      <xdr:row>4167</xdr:row>
      <xdr:rowOff>104775</xdr:rowOff>
    </xdr:to>
    <xdr:pic>
      <xdr:nvPicPr>
        <xdr:cNvPr id="22307" name="Рисунок 395" descr="819-438 черный.jpg"/>
        <xdr:cNvPicPr>
          <a:picLocks noChangeAspect="1"/>
        </xdr:cNvPicPr>
      </xdr:nvPicPr>
      <xdr:blipFill>
        <a:blip xmlns:r="http://schemas.openxmlformats.org/officeDocument/2006/relationships" r:embed="rId392" cstate="print"/>
        <a:srcRect/>
        <a:stretch>
          <a:fillRect/>
        </a:stretch>
      </xdr:blipFill>
      <xdr:spPr bwMode="auto">
        <a:xfrm>
          <a:off x="0" y="1290885150"/>
          <a:ext cx="2314575" cy="2400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4168</xdr:row>
      <xdr:rowOff>28575</xdr:rowOff>
    </xdr:from>
    <xdr:to>
      <xdr:col>0</xdr:col>
      <xdr:colOff>2314575</xdr:colOff>
      <xdr:row>4173</xdr:row>
      <xdr:rowOff>342901</xdr:rowOff>
    </xdr:to>
    <xdr:pic>
      <xdr:nvPicPr>
        <xdr:cNvPr id="22308" name="Рисунок 396" descr="210-438 z.jpg"/>
        <xdr:cNvPicPr>
          <a:picLocks noChangeAspect="1"/>
        </xdr:cNvPicPr>
      </xdr:nvPicPr>
      <xdr:blipFill>
        <a:blip xmlns:r="http://schemas.openxmlformats.org/officeDocument/2006/relationships" r:embed="rId393" cstate="print"/>
        <a:srcRect/>
        <a:stretch>
          <a:fillRect/>
        </a:stretch>
      </xdr:blipFill>
      <xdr:spPr bwMode="auto">
        <a:xfrm>
          <a:off x="0" y="1293495000"/>
          <a:ext cx="2314575" cy="2600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4174</xdr:row>
      <xdr:rowOff>38100</xdr:rowOff>
    </xdr:from>
    <xdr:to>
      <xdr:col>0</xdr:col>
      <xdr:colOff>2314575</xdr:colOff>
      <xdr:row>4176</xdr:row>
      <xdr:rowOff>762001</xdr:rowOff>
    </xdr:to>
    <xdr:pic>
      <xdr:nvPicPr>
        <xdr:cNvPr id="22309" name="Рисунок 397" descr="263-438 black b.jpg"/>
        <xdr:cNvPicPr>
          <a:picLocks noChangeAspect="1"/>
        </xdr:cNvPicPr>
      </xdr:nvPicPr>
      <xdr:blipFill>
        <a:blip xmlns:r="http://schemas.openxmlformats.org/officeDocument/2006/relationships" r:embed="rId394" cstate="print"/>
        <a:srcRect/>
        <a:stretch>
          <a:fillRect/>
        </a:stretch>
      </xdr:blipFill>
      <xdr:spPr bwMode="auto">
        <a:xfrm>
          <a:off x="0" y="1296247725"/>
          <a:ext cx="2314575" cy="251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4177</xdr:row>
      <xdr:rowOff>57150</xdr:rowOff>
    </xdr:from>
    <xdr:to>
      <xdr:col>0</xdr:col>
      <xdr:colOff>2266950</xdr:colOff>
      <xdr:row>4180</xdr:row>
      <xdr:rowOff>476250</xdr:rowOff>
    </xdr:to>
    <xdr:pic>
      <xdr:nvPicPr>
        <xdr:cNvPr id="22310" name="Рисунок 398" descr="646-438-black-pion-b.jpg"/>
        <xdr:cNvPicPr>
          <a:picLocks noChangeAspect="1"/>
        </xdr:cNvPicPr>
      </xdr:nvPicPr>
      <xdr:blipFill>
        <a:blip xmlns:r="http://schemas.openxmlformats.org/officeDocument/2006/relationships" r:embed="rId395" cstate="print"/>
        <a:srcRect/>
        <a:stretch>
          <a:fillRect/>
        </a:stretch>
      </xdr:blipFill>
      <xdr:spPr bwMode="auto">
        <a:xfrm>
          <a:off x="0" y="1298952825"/>
          <a:ext cx="2266950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4183</xdr:row>
      <xdr:rowOff>123825</xdr:rowOff>
    </xdr:from>
    <xdr:to>
      <xdr:col>0</xdr:col>
      <xdr:colOff>2266950</xdr:colOff>
      <xdr:row>4199</xdr:row>
      <xdr:rowOff>95250</xdr:rowOff>
    </xdr:to>
    <xdr:pic>
      <xdr:nvPicPr>
        <xdr:cNvPr id="22311" name="Рисунок 399" descr="101-506.jpg"/>
        <xdr:cNvPicPr>
          <a:picLocks noChangeAspect="1"/>
        </xdr:cNvPicPr>
      </xdr:nvPicPr>
      <xdr:blipFill>
        <a:blip xmlns:r="http://schemas.openxmlformats.org/officeDocument/2006/relationships" r:embed="rId396" cstate="print"/>
        <a:srcRect/>
        <a:stretch>
          <a:fillRect/>
        </a:stretch>
      </xdr:blipFill>
      <xdr:spPr bwMode="auto">
        <a:xfrm>
          <a:off x="0" y="1301877000"/>
          <a:ext cx="2266950" cy="3019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4208</xdr:row>
      <xdr:rowOff>228600</xdr:rowOff>
    </xdr:from>
    <xdr:to>
      <xdr:col>0</xdr:col>
      <xdr:colOff>2266950</xdr:colOff>
      <xdr:row>4215</xdr:row>
      <xdr:rowOff>9525</xdr:rowOff>
    </xdr:to>
    <xdr:pic>
      <xdr:nvPicPr>
        <xdr:cNvPr id="22312" name="Рисунок 400" descr="152-511 молоко.jpg"/>
        <xdr:cNvPicPr>
          <a:picLocks noChangeAspect="1"/>
        </xdr:cNvPicPr>
      </xdr:nvPicPr>
      <xdr:blipFill>
        <a:blip xmlns:r="http://schemas.openxmlformats.org/officeDocument/2006/relationships" r:embed="rId397" cstate="print"/>
        <a:srcRect/>
        <a:stretch>
          <a:fillRect/>
        </a:stretch>
      </xdr:blipFill>
      <xdr:spPr bwMode="auto">
        <a:xfrm>
          <a:off x="0" y="1306744275"/>
          <a:ext cx="2266950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4218</xdr:row>
      <xdr:rowOff>85725</xdr:rowOff>
    </xdr:from>
    <xdr:to>
      <xdr:col>0</xdr:col>
      <xdr:colOff>2305050</xdr:colOff>
      <xdr:row>4234</xdr:row>
      <xdr:rowOff>114300</xdr:rowOff>
    </xdr:to>
    <xdr:pic>
      <xdr:nvPicPr>
        <xdr:cNvPr id="22313" name="Рисунок 401" descr="548-525 black.jpg"/>
        <xdr:cNvPicPr>
          <a:picLocks noChangeAspect="1"/>
        </xdr:cNvPicPr>
      </xdr:nvPicPr>
      <xdr:blipFill>
        <a:blip xmlns:r="http://schemas.openxmlformats.org/officeDocument/2006/relationships" r:embed="rId398" cstate="print"/>
        <a:srcRect/>
        <a:stretch>
          <a:fillRect/>
        </a:stretch>
      </xdr:blipFill>
      <xdr:spPr bwMode="auto">
        <a:xfrm>
          <a:off x="0" y="1309725600"/>
          <a:ext cx="2305050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4240</xdr:row>
      <xdr:rowOff>123825</xdr:rowOff>
    </xdr:from>
    <xdr:to>
      <xdr:col>0</xdr:col>
      <xdr:colOff>2305050</xdr:colOff>
      <xdr:row>4249</xdr:row>
      <xdr:rowOff>19050</xdr:rowOff>
    </xdr:to>
    <xdr:pic>
      <xdr:nvPicPr>
        <xdr:cNvPr id="22314" name="Рисунок 402" descr="548-525_nude.jpg"/>
        <xdr:cNvPicPr>
          <a:picLocks noChangeAspect="1"/>
        </xdr:cNvPicPr>
      </xdr:nvPicPr>
      <xdr:blipFill>
        <a:blip xmlns:r="http://schemas.openxmlformats.org/officeDocument/2006/relationships" r:embed="rId399" cstate="print"/>
        <a:srcRect/>
        <a:stretch>
          <a:fillRect/>
        </a:stretch>
      </xdr:blipFill>
      <xdr:spPr bwMode="auto">
        <a:xfrm>
          <a:off x="0" y="1314088050"/>
          <a:ext cx="2305050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4252</xdr:row>
      <xdr:rowOff>38100</xdr:rowOff>
    </xdr:from>
    <xdr:to>
      <xdr:col>0</xdr:col>
      <xdr:colOff>2295525</xdr:colOff>
      <xdr:row>4255</xdr:row>
      <xdr:rowOff>476250</xdr:rowOff>
    </xdr:to>
    <xdr:pic>
      <xdr:nvPicPr>
        <xdr:cNvPr id="22315" name="Рисунок 403" descr="677-525_black.jpg"/>
        <xdr:cNvPicPr>
          <a:picLocks noChangeAspect="1"/>
        </xdr:cNvPicPr>
      </xdr:nvPicPr>
      <xdr:blipFill>
        <a:blip xmlns:r="http://schemas.openxmlformats.org/officeDocument/2006/relationships" r:embed="rId400" cstate="print"/>
        <a:srcRect/>
        <a:stretch>
          <a:fillRect/>
        </a:stretch>
      </xdr:blipFill>
      <xdr:spPr bwMode="auto">
        <a:xfrm>
          <a:off x="95250" y="1317088425"/>
          <a:ext cx="2200275" cy="209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4257</xdr:row>
      <xdr:rowOff>76200</xdr:rowOff>
    </xdr:from>
    <xdr:to>
      <xdr:col>0</xdr:col>
      <xdr:colOff>2266950</xdr:colOff>
      <xdr:row>4267</xdr:row>
      <xdr:rowOff>28576</xdr:rowOff>
    </xdr:to>
    <xdr:pic>
      <xdr:nvPicPr>
        <xdr:cNvPr id="22316" name="Рисунок 404" descr="101-535.jpg"/>
        <xdr:cNvPicPr>
          <a:picLocks noChangeAspect="1"/>
        </xdr:cNvPicPr>
      </xdr:nvPicPr>
      <xdr:blipFill>
        <a:blip xmlns:r="http://schemas.openxmlformats.org/officeDocument/2006/relationships" r:embed="rId401" cstate="print"/>
        <a:srcRect/>
        <a:stretch>
          <a:fillRect/>
        </a:stretch>
      </xdr:blipFill>
      <xdr:spPr bwMode="auto">
        <a:xfrm>
          <a:off x="0" y="1319641125"/>
          <a:ext cx="2266950" cy="3000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4269</xdr:row>
      <xdr:rowOff>28575</xdr:rowOff>
    </xdr:from>
    <xdr:to>
      <xdr:col>0</xdr:col>
      <xdr:colOff>2247900</xdr:colOff>
      <xdr:row>4270</xdr:row>
      <xdr:rowOff>1228726</xdr:rowOff>
    </xdr:to>
    <xdr:pic>
      <xdr:nvPicPr>
        <xdr:cNvPr id="22317" name="Рисунок 405" descr="694-535 b.jpg"/>
        <xdr:cNvPicPr>
          <a:picLocks noChangeAspect="1"/>
        </xdr:cNvPicPr>
      </xdr:nvPicPr>
      <xdr:blipFill>
        <a:blip xmlns:r="http://schemas.openxmlformats.org/officeDocument/2006/relationships" r:embed="rId402" cstate="print"/>
        <a:srcRect/>
        <a:stretch>
          <a:fillRect/>
        </a:stretch>
      </xdr:blipFill>
      <xdr:spPr bwMode="auto">
        <a:xfrm>
          <a:off x="0" y="1323251100"/>
          <a:ext cx="2247900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4271</xdr:row>
      <xdr:rowOff>276225</xdr:rowOff>
    </xdr:from>
    <xdr:to>
      <xdr:col>0</xdr:col>
      <xdr:colOff>2266950</xdr:colOff>
      <xdr:row>4282</xdr:row>
      <xdr:rowOff>152400</xdr:rowOff>
    </xdr:to>
    <xdr:pic>
      <xdr:nvPicPr>
        <xdr:cNvPr id="22318" name="Рисунок 406" descr="575-299 cvet.-rozovij.jpg"/>
        <xdr:cNvPicPr>
          <a:picLocks noChangeAspect="1"/>
        </xdr:cNvPicPr>
      </xdr:nvPicPr>
      <xdr:blipFill>
        <a:blip xmlns:r="http://schemas.openxmlformats.org/officeDocument/2006/relationships" r:embed="rId403" cstate="print"/>
        <a:srcRect/>
        <a:stretch>
          <a:fillRect/>
        </a:stretch>
      </xdr:blipFill>
      <xdr:spPr bwMode="auto">
        <a:xfrm>
          <a:off x="0" y="1325994300"/>
          <a:ext cx="2266950" cy="3019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4284</xdr:row>
      <xdr:rowOff>66675</xdr:rowOff>
    </xdr:from>
    <xdr:to>
      <xdr:col>0</xdr:col>
      <xdr:colOff>2286000</xdr:colOff>
      <xdr:row>4287</xdr:row>
      <xdr:rowOff>542925</xdr:rowOff>
    </xdr:to>
    <xdr:pic>
      <xdr:nvPicPr>
        <xdr:cNvPr id="22319" name="Рисунок 407" descr="241-299_rose1_2.jpg"/>
        <xdr:cNvPicPr>
          <a:picLocks noChangeAspect="1"/>
        </xdr:cNvPicPr>
      </xdr:nvPicPr>
      <xdr:blipFill>
        <a:blip xmlns:r="http://schemas.openxmlformats.org/officeDocument/2006/relationships" r:embed="rId404" cstate="print"/>
        <a:srcRect/>
        <a:stretch>
          <a:fillRect/>
        </a:stretch>
      </xdr:blipFill>
      <xdr:spPr bwMode="auto">
        <a:xfrm>
          <a:off x="0" y="1329499500"/>
          <a:ext cx="228600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4288</xdr:row>
      <xdr:rowOff>28575</xdr:rowOff>
    </xdr:from>
    <xdr:to>
      <xdr:col>0</xdr:col>
      <xdr:colOff>2286000</xdr:colOff>
      <xdr:row>4290</xdr:row>
      <xdr:rowOff>723899</xdr:rowOff>
    </xdr:to>
    <xdr:pic>
      <xdr:nvPicPr>
        <xdr:cNvPr id="22320" name="Рисунок 408" descr="710-299 cvet.-rozovij b.jpg"/>
        <xdr:cNvPicPr>
          <a:picLocks noChangeAspect="1"/>
        </xdr:cNvPicPr>
      </xdr:nvPicPr>
      <xdr:blipFill>
        <a:blip xmlns:r="http://schemas.openxmlformats.org/officeDocument/2006/relationships" r:embed="rId405" cstate="print"/>
        <a:srcRect/>
        <a:stretch>
          <a:fillRect/>
        </a:stretch>
      </xdr:blipFill>
      <xdr:spPr bwMode="auto">
        <a:xfrm>
          <a:off x="0" y="1331709300"/>
          <a:ext cx="2286000" cy="2371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4291</xdr:row>
      <xdr:rowOff>28575</xdr:rowOff>
    </xdr:from>
    <xdr:to>
      <xdr:col>0</xdr:col>
      <xdr:colOff>2286000</xdr:colOff>
      <xdr:row>4294</xdr:row>
      <xdr:rowOff>666750</xdr:rowOff>
    </xdr:to>
    <xdr:pic>
      <xdr:nvPicPr>
        <xdr:cNvPr id="22321" name="Рисунок 409" descr="130-299 white.jpg"/>
        <xdr:cNvPicPr>
          <a:picLocks noChangeAspect="1"/>
        </xdr:cNvPicPr>
      </xdr:nvPicPr>
      <xdr:blipFill>
        <a:blip xmlns:r="http://schemas.openxmlformats.org/officeDocument/2006/relationships" r:embed="rId406" cstate="print"/>
        <a:srcRect/>
        <a:stretch>
          <a:fillRect/>
        </a:stretch>
      </xdr:blipFill>
      <xdr:spPr bwMode="auto">
        <a:xfrm>
          <a:off x="0" y="1334223900"/>
          <a:ext cx="2286000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4295</xdr:row>
      <xdr:rowOff>28575</xdr:rowOff>
    </xdr:from>
    <xdr:to>
      <xdr:col>0</xdr:col>
      <xdr:colOff>2209800</xdr:colOff>
      <xdr:row>4297</xdr:row>
      <xdr:rowOff>781049</xdr:rowOff>
    </xdr:to>
    <xdr:pic>
      <xdr:nvPicPr>
        <xdr:cNvPr id="22322" name="Рисунок 410" descr="241-299 white b.jpg"/>
        <xdr:cNvPicPr>
          <a:picLocks noChangeAspect="1"/>
        </xdr:cNvPicPr>
      </xdr:nvPicPr>
      <xdr:blipFill>
        <a:blip xmlns:r="http://schemas.openxmlformats.org/officeDocument/2006/relationships" r:embed="rId407" cstate="print"/>
        <a:srcRect/>
        <a:stretch>
          <a:fillRect/>
        </a:stretch>
      </xdr:blipFill>
      <xdr:spPr bwMode="auto">
        <a:xfrm>
          <a:off x="76200" y="1337424300"/>
          <a:ext cx="2133600" cy="2371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4298</xdr:row>
      <xdr:rowOff>66675</xdr:rowOff>
    </xdr:from>
    <xdr:to>
      <xdr:col>0</xdr:col>
      <xdr:colOff>2295525</xdr:colOff>
      <xdr:row>4302</xdr:row>
      <xdr:rowOff>323850</xdr:rowOff>
    </xdr:to>
    <xdr:pic>
      <xdr:nvPicPr>
        <xdr:cNvPr id="22323" name="Рисунок 411" descr="130-299-710-299-pion_1_2.jpg"/>
        <xdr:cNvPicPr>
          <a:picLocks noChangeAspect="1"/>
        </xdr:cNvPicPr>
      </xdr:nvPicPr>
      <xdr:blipFill>
        <a:blip xmlns:r="http://schemas.openxmlformats.org/officeDocument/2006/relationships" r:embed="rId408" cstate="print"/>
        <a:srcRect/>
        <a:stretch>
          <a:fillRect/>
        </a:stretch>
      </xdr:blipFill>
      <xdr:spPr bwMode="auto">
        <a:xfrm>
          <a:off x="0" y="1339891275"/>
          <a:ext cx="2295525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4307</xdr:row>
      <xdr:rowOff>38100</xdr:rowOff>
    </xdr:from>
    <xdr:to>
      <xdr:col>0</xdr:col>
      <xdr:colOff>2295525</xdr:colOff>
      <xdr:row>4316</xdr:row>
      <xdr:rowOff>19050</xdr:rowOff>
    </xdr:to>
    <xdr:pic>
      <xdr:nvPicPr>
        <xdr:cNvPr id="22324" name="Рисунок 412" descr="523-299_3.jpg"/>
        <xdr:cNvPicPr>
          <a:picLocks noChangeAspect="1"/>
        </xdr:cNvPicPr>
      </xdr:nvPicPr>
      <xdr:blipFill>
        <a:blip xmlns:r="http://schemas.openxmlformats.org/officeDocument/2006/relationships" r:embed="rId409" cstate="print"/>
        <a:srcRect/>
        <a:stretch>
          <a:fillRect/>
        </a:stretch>
      </xdr:blipFill>
      <xdr:spPr bwMode="auto">
        <a:xfrm>
          <a:off x="0" y="1343234550"/>
          <a:ext cx="2295525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4321</xdr:row>
      <xdr:rowOff>219075</xdr:rowOff>
    </xdr:from>
    <xdr:to>
      <xdr:col>0</xdr:col>
      <xdr:colOff>2276475</xdr:colOff>
      <xdr:row>4326</xdr:row>
      <xdr:rowOff>38099</xdr:rowOff>
    </xdr:to>
    <xdr:pic>
      <xdr:nvPicPr>
        <xdr:cNvPr id="22325" name="Рисунок 413" descr="575-299-291-299-pion_1_2.jpg"/>
        <xdr:cNvPicPr>
          <a:picLocks noChangeAspect="1"/>
        </xdr:cNvPicPr>
      </xdr:nvPicPr>
      <xdr:blipFill>
        <a:blip xmlns:r="http://schemas.openxmlformats.org/officeDocument/2006/relationships" r:embed="rId410" cstate="print"/>
        <a:srcRect/>
        <a:stretch>
          <a:fillRect/>
        </a:stretch>
      </xdr:blipFill>
      <xdr:spPr bwMode="auto">
        <a:xfrm>
          <a:off x="0" y="1346882625"/>
          <a:ext cx="227647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4328</xdr:row>
      <xdr:rowOff>38100</xdr:rowOff>
    </xdr:from>
    <xdr:to>
      <xdr:col>0</xdr:col>
      <xdr:colOff>2276475</xdr:colOff>
      <xdr:row>4329</xdr:row>
      <xdr:rowOff>933449</xdr:rowOff>
    </xdr:to>
    <xdr:pic>
      <xdr:nvPicPr>
        <xdr:cNvPr id="22326" name="Рисунок 414" descr="241-299 пион.jpg"/>
        <xdr:cNvPicPr>
          <a:picLocks noChangeAspect="1"/>
        </xdr:cNvPicPr>
      </xdr:nvPicPr>
      <xdr:blipFill>
        <a:blip xmlns:r="http://schemas.openxmlformats.org/officeDocument/2006/relationships" r:embed="rId411" cstate="print"/>
        <a:srcRect/>
        <a:stretch>
          <a:fillRect/>
        </a:stretch>
      </xdr:blipFill>
      <xdr:spPr bwMode="auto">
        <a:xfrm>
          <a:off x="0" y="1349968725"/>
          <a:ext cx="227647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4330</xdr:row>
      <xdr:rowOff>28575</xdr:rowOff>
    </xdr:from>
    <xdr:to>
      <xdr:col>0</xdr:col>
      <xdr:colOff>2295525</xdr:colOff>
      <xdr:row>4333</xdr:row>
      <xdr:rowOff>514350</xdr:rowOff>
    </xdr:to>
    <xdr:pic>
      <xdr:nvPicPr>
        <xdr:cNvPr id="22327" name="Рисунок 415" descr="291-299 пион.jpg"/>
        <xdr:cNvPicPr>
          <a:picLocks noChangeAspect="1"/>
        </xdr:cNvPicPr>
      </xdr:nvPicPr>
      <xdr:blipFill>
        <a:blip xmlns:r="http://schemas.openxmlformats.org/officeDocument/2006/relationships" r:embed="rId412" cstate="print"/>
        <a:srcRect/>
        <a:stretch>
          <a:fillRect/>
        </a:stretch>
      </xdr:blipFill>
      <xdr:spPr bwMode="auto">
        <a:xfrm>
          <a:off x="28575" y="1352473800"/>
          <a:ext cx="2266950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4335</xdr:row>
      <xdr:rowOff>123825</xdr:rowOff>
    </xdr:from>
    <xdr:to>
      <xdr:col>0</xdr:col>
      <xdr:colOff>2305050</xdr:colOff>
      <xdr:row>4343</xdr:row>
      <xdr:rowOff>247650</xdr:rowOff>
    </xdr:to>
    <xdr:pic>
      <xdr:nvPicPr>
        <xdr:cNvPr id="22328" name="Рисунок 416" descr="710-299 pion b.jpg"/>
        <xdr:cNvPicPr>
          <a:picLocks noChangeAspect="1"/>
        </xdr:cNvPicPr>
      </xdr:nvPicPr>
      <xdr:blipFill>
        <a:blip xmlns:r="http://schemas.openxmlformats.org/officeDocument/2006/relationships" r:embed="rId413" cstate="print"/>
        <a:srcRect/>
        <a:stretch>
          <a:fillRect/>
        </a:stretch>
      </xdr:blipFill>
      <xdr:spPr bwMode="auto">
        <a:xfrm>
          <a:off x="0" y="1355064600"/>
          <a:ext cx="2305050" cy="24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4346</xdr:row>
      <xdr:rowOff>0</xdr:rowOff>
    </xdr:from>
    <xdr:to>
      <xdr:col>0</xdr:col>
      <xdr:colOff>2295525</xdr:colOff>
      <xdr:row>4350</xdr:row>
      <xdr:rowOff>390525</xdr:rowOff>
    </xdr:to>
    <xdr:pic>
      <xdr:nvPicPr>
        <xdr:cNvPr id="22329" name="Рисунок 417" descr="523-299, 291-299 красный.jpg"/>
        <xdr:cNvPicPr>
          <a:picLocks noChangeAspect="1"/>
        </xdr:cNvPicPr>
      </xdr:nvPicPr>
      <xdr:blipFill>
        <a:blip xmlns:r="http://schemas.openxmlformats.org/officeDocument/2006/relationships" r:embed="rId414" cstate="print"/>
        <a:srcRect/>
        <a:stretch>
          <a:fillRect/>
        </a:stretch>
      </xdr:blipFill>
      <xdr:spPr bwMode="auto">
        <a:xfrm>
          <a:off x="0" y="1358245950"/>
          <a:ext cx="229552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4352</xdr:row>
      <xdr:rowOff>38100</xdr:rowOff>
    </xdr:from>
    <xdr:to>
      <xdr:col>0</xdr:col>
      <xdr:colOff>2286000</xdr:colOff>
      <xdr:row>4353</xdr:row>
      <xdr:rowOff>933451</xdr:rowOff>
    </xdr:to>
    <xdr:pic>
      <xdr:nvPicPr>
        <xdr:cNvPr id="22330" name="Рисунок 418" descr="710-299 красный.jpg"/>
        <xdr:cNvPicPr>
          <a:picLocks noChangeAspect="1"/>
        </xdr:cNvPicPr>
      </xdr:nvPicPr>
      <xdr:blipFill>
        <a:blip xmlns:r="http://schemas.openxmlformats.org/officeDocument/2006/relationships" r:embed="rId415" cstate="print"/>
        <a:srcRect/>
        <a:stretch>
          <a:fillRect/>
        </a:stretch>
      </xdr:blipFill>
      <xdr:spPr bwMode="auto">
        <a:xfrm>
          <a:off x="0" y="1360970100"/>
          <a:ext cx="2286000" cy="2057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4355</xdr:row>
      <xdr:rowOff>342900</xdr:rowOff>
    </xdr:from>
    <xdr:to>
      <xdr:col>0</xdr:col>
      <xdr:colOff>2314575</xdr:colOff>
      <xdr:row>4361</xdr:row>
      <xdr:rowOff>9525</xdr:rowOff>
    </xdr:to>
    <xdr:pic>
      <xdr:nvPicPr>
        <xdr:cNvPr id="22331" name="Рисунок 419" descr="130-299 моло.jpg"/>
        <xdr:cNvPicPr>
          <a:picLocks noChangeAspect="1"/>
        </xdr:cNvPicPr>
      </xdr:nvPicPr>
      <xdr:blipFill>
        <a:blip xmlns:r="http://schemas.openxmlformats.org/officeDocument/2006/relationships" r:embed="rId416" cstate="print"/>
        <a:srcRect/>
        <a:stretch>
          <a:fillRect/>
        </a:stretch>
      </xdr:blipFill>
      <xdr:spPr bwMode="auto">
        <a:xfrm>
          <a:off x="0" y="1364027625"/>
          <a:ext cx="2314575" cy="223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4363</xdr:row>
      <xdr:rowOff>285750</xdr:rowOff>
    </xdr:from>
    <xdr:to>
      <xdr:col>0</xdr:col>
      <xdr:colOff>2295525</xdr:colOff>
      <xdr:row>4369</xdr:row>
      <xdr:rowOff>104775</xdr:rowOff>
    </xdr:to>
    <xdr:pic>
      <xdr:nvPicPr>
        <xdr:cNvPr id="22332" name="Рисунок 420" descr="504-299-moloko.jpg"/>
        <xdr:cNvPicPr>
          <a:picLocks noChangeAspect="1"/>
        </xdr:cNvPicPr>
      </xdr:nvPicPr>
      <xdr:blipFill>
        <a:blip xmlns:r="http://schemas.openxmlformats.org/officeDocument/2006/relationships" r:embed="rId417" cstate="print"/>
        <a:srcRect/>
        <a:stretch>
          <a:fillRect/>
        </a:stretch>
      </xdr:blipFill>
      <xdr:spPr bwMode="auto">
        <a:xfrm>
          <a:off x="0" y="1367380425"/>
          <a:ext cx="2295525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4371</xdr:row>
      <xdr:rowOff>123825</xdr:rowOff>
    </xdr:from>
    <xdr:to>
      <xdr:col>0</xdr:col>
      <xdr:colOff>2314575</xdr:colOff>
      <xdr:row>4380</xdr:row>
      <xdr:rowOff>200025</xdr:rowOff>
    </xdr:to>
    <xdr:pic>
      <xdr:nvPicPr>
        <xdr:cNvPr id="22333" name="Рисунок 421" descr="176-299 ivory.jpg"/>
        <xdr:cNvPicPr>
          <a:picLocks noChangeAspect="1"/>
        </xdr:cNvPicPr>
      </xdr:nvPicPr>
      <xdr:blipFill>
        <a:blip xmlns:r="http://schemas.openxmlformats.org/officeDocument/2006/relationships" r:embed="rId418" cstate="print"/>
        <a:srcRect/>
        <a:stretch>
          <a:fillRect/>
        </a:stretch>
      </xdr:blipFill>
      <xdr:spPr bwMode="auto">
        <a:xfrm>
          <a:off x="38100" y="1370495100"/>
          <a:ext cx="2276475" cy="2990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4383</xdr:row>
      <xdr:rowOff>133350</xdr:rowOff>
    </xdr:from>
    <xdr:to>
      <xdr:col>0</xdr:col>
      <xdr:colOff>2324100</xdr:colOff>
      <xdr:row>4389</xdr:row>
      <xdr:rowOff>228600</xdr:rowOff>
    </xdr:to>
    <xdr:pic>
      <xdr:nvPicPr>
        <xdr:cNvPr id="22334" name="Рисунок 422" descr="509-299 молоко.jpg"/>
        <xdr:cNvPicPr>
          <a:picLocks noChangeAspect="1"/>
        </xdr:cNvPicPr>
      </xdr:nvPicPr>
      <xdr:blipFill>
        <a:blip xmlns:r="http://schemas.openxmlformats.org/officeDocument/2006/relationships" r:embed="rId419" cstate="print"/>
        <a:srcRect/>
        <a:stretch>
          <a:fillRect/>
        </a:stretch>
      </xdr:blipFill>
      <xdr:spPr bwMode="auto">
        <a:xfrm>
          <a:off x="0" y="1374447975"/>
          <a:ext cx="2324100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4395</xdr:row>
      <xdr:rowOff>190500</xdr:rowOff>
    </xdr:from>
    <xdr:to>
      <xdr:col>0</xdr:col>
      <xdr:colOff>2324100</xdr:colOff>
      <xdr:row>4403</xdr:row>
      <xdr:rowOff>180975</xdr:rowOff>
    </xdr:to>
    <xdr:pic>
      <xdr:nvPicPr>
        <xdr:cNvPr id="22335" name="Рисунок 423" descr="523-299 ¨Æ´Æ™Æ.jpg"/>
        <xdr:cNvPicPr>
          <a:picLocks noChangeAspect="1"/>
        </xdr:cNvPicPr>
      </xdr:nvPicPr>
      <xdr:blipFill>
        <a:blip xmlns:r="http://schemas.openxmlformats.org/officeDocument/2006/relationships" r:embed="rId420" cstate="print"/>
        <a:srcRect/>
        <a:stretch>
          <a:fillRect/>
        </a:stretch>
      </xdr:blipFill>
      <xdr:spPr bwMode="auto">
        <a:xfrm>
          <a:off x="0" y="1378581825"/>
          <a:ext cx="2324100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4407</xdr:row>
      <xdr:rowOff>38100</xdr:rowOff>
    </xdr:from>
    <xdr:to>
      <xdr:col>0</xdr:col>
      <xdr:colOff>2314575</xdr:colOff>
      <xdr:row>4408</xdr:row>
      <xdr:rowOff>1019174</xdr:rowOff>
    </xdr:to>
    <xdr:pic>
      <xdr:nvPicPr>
        <xdr:cNvPr id="22336" name="Рисунок 424" descr="291-299 молоко.jpg"/>
        <xdr:cNvPicPr>
          <a:picLocks noChangeAspect="1"/>
        </xdr:cNvPicPr>
      </xdr:nvPicPr>
      <xdr:blipFill>
        <a:blip xmlns:r="http://schemas.openxmlformats.org/officeDocument/2006/relationships" r:embed="rId421" cstate="print"/>
        <a:srcRect/>
        <a:stretch>
          <a:fillRect/>
        </a:stretch>
      </xdr:blipFill>
      <xdr:spPr bwMode="auto">
        <a:xfrm>
          <a:off x="0" y="1381744125"/>
          <a:ext cx="2314575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4409</xdr:row>
      <xdr:rowOff>85725</xdr:rowOff>
    </xdr:from>
    <xdr:to>
      <xdr:col>1</xdr:col>
      <xdr:colOff>0</xdr:colOff>
      <xdr:row>4414</xdr:row>
      <xdr:rowOff>114299</xdr:rowOff>
    </xdr:to>
    <xdr:pic>
      <xdr:nvPicPr>
        <xdr:cNvPr id="22337" name="Рисунок 425" descr="710-299 молоко.jpg"/>
        <xdr:cNvPicPr>
          <a:picLocks noChangeAspect="1"/>
        </xdr:cNvPicPr>
      </xdr:nvPicPr>
      <xdr:blipFill>
        <a:blip xmlns:r="http://schemas.openxmlformats.org/officeDocument/2006/relationships" r:embed="rId422" cstate="print"/>
        <a:srcRect/>
        <a:stretch>
          <a:fillRect/>
        </a:stretch>
      </xdr:blipFill>
      <xdr:spPr bwMode="auto">
        <a:xfrm>
          <a:off x="0" y="1383982500"/>
          <a:ext cx="2324100" cy="2028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4415</xdr:row>
      <xdr:rowOff>28575</xdr:rowOff>
    </xdr:from>
    <xdr:to>
      <xdr:col>0</xdr:col>
      <xdr:colOff>2314575</xdr:colOff>
      <xdr:row>4417</xdr:row>
      <xdr:rowOff>733425</xdr:rowOff>
    </xdr:to>
    <xdr:pic>
      <xdr:nvPicPr>
        <xdr:cNvPr id="22338" name="Рисунок 426" descr="176-299 черный пион.jpg"/>
        <xdr:cNvPicPr>
          <a:picLocks noChangeAspect="1"/>
        </xdr:cNvPicPr>
      </xdr:nvPicPr>
      <xdr:blipFill>
        <a:blip xmlns:r="http://schemas.openxmlformats.org/officeDocument/2006/relationships" r:embed="rId423" cstate="print"/>
        <a:srcRect/>
        <a:stretch>
          <a:fillRect/>
        </a:stretch>
      </xdr:blipFill>
      <xdr:spPr bwMode="auto">
        <a:xfrm>
          <a:off x="0" y="1386325650"/>
          <a:ext cx="2314575" cy="2190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4418</xdr:row>
      <xdr:rowOff>228600</xdr:rowOff>
    </xdr:from>
    <xdr:to>
      <xdr:col>0</xdr:col>
      <xdr:colOff>2266950</xdr:colOff>
      <xdr:row>4422</xdr:row>
      <xdr:rowOff>257175</xdr:rowOff>
    </xdr:to>
    <xdr:pic>
      <xdr:nvPicPr>
        <xdr:cNvPr id="22339" name="Рисунок 427" descr="130-299 черный-пион.jpg"/>
        <xdr:cNvPicPr>
          <a:picLocks noChangeAspect="1"/>
        </xdr:cNvPicPr>
      </xdr:nvPicPr>
      <xdr:blipFill>
        <a:blip xmlns:r="http://schemas.openxmlformats.org/officeDocument/2006/relationships" r:embed="rId424" cstate="print"/>
        <a:srcRect/>
        <a:stretch>
          <a:fillRect/>
        </a:stretch>
      </xdr:blipFill>
      <xdr:spPr bwMode="auto">
        <a:xfrm>
          <a:off x="0" y="1388754525"/>
          <a:ext cx="226695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4424</xdr:row>
      <xdr:rowOff>161925</xdr:rowOff>
    </xdr:from>
    <xdr:to>
      <xdr:col>0</xdr:col>
      <xdr:colOff>2305050</xdr:colOff>
      <xdr:row>4430</xdr:row>
      <xdr:rowOff>304800</xdr:rowOff>
    </xdr:to>
    <xdr:pic>
      <xdr:nvPicPr>
        <xdr:cNvPr id="22340" name="Рисунок 428" descr="176-299 черный пион.jpg"/>
        <xdr:cNvPicPr>
          <a:picLocks noChangeAspect="1"/>
        </xdr:cNvPicPr>
      </xdr:nvPicPr>
      <xdr:blipFill>
        <a:blip xmlns:r="http://schemas.openxmlformats.org/officeDocument/2006/relationships" r:embed="rId425" cstate="print"/>
        <a:srcRect/>
        <a:stretch>
          <a:fillRect/>
        </a:stretch>
      </xdr:blipFill>
      <xdr:spPr bwMode="auto">
        <a:xfrm>
          <a:off x="0" y="1391697750"/>
          <a:ext cx="2305050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4434</xdr:row>
      <xdr:rowOff>228600</xdr:rowOff>
    </xdr:from>
    <xdr:to>
      <xdr:col>0</xdr:col>
      <xdr:colOff>2324100</xdr:colOff>
      <xdr:row>4444</xdr:row>
      <xdr:rowOff>95251</xdr:rowOff>
    </xdr:to>
    <xdr:pic>
      <xdr:nvPicPr>
        <xdr:cNvPr id="22341" name="Рисунок 429" descr="509-299 черн-пион.jpg"/>
        <xdr:cNvPicPr>
          <a:picLocks noChangeAspect="1"/>
        </xdr:cNvPicPr>
      </xdr:nvPicPr>
      <xdr:blipFill>
        <a:blip xmlns:r="http://schemas.openxmlformats.org/officeDocument/2006/relationships" r:embed="rId426" cstate="print"/>
        <a:srcRect/>
        <a:stretch>
          <a:fillRect/>
        </a:stretch>
      </xdr:blipFill>
      <xdr:spPr bwMode="auto">
        <a:xfrm>
          <a:off x="0" y="1395079125"/>
          <a:ext cx="2324100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4448</xdr:row>
      <xdr:rowOff>123825</xdr:rowOff>
    </xdr:from>
    <xdr:to>
      <xdr:col>0</xdr:col>
      <xdr:colOff>2305050</xdr:colOff>
      <xdr:row>4458</xdr:row>
      <xdr:rowOff>228599</xdr:rowOff>
    </xdr:to>
    <xdr:pic>
      <xdr:nvPicPr>
        <xdr:cNvPr id="22342" name="Рисунок 430" descr="299, 523-299 черн-пион.jpg"/>
        <xdr:cNvPicPr>
          <a:picLocks noChangeAspect="1"/>
        </xdr:cNvPicPr>
      </xdr:nvPicPr>
      <xdr:blipFill>
        <a:blip xmlns:r="http://schemas.openxmlformats.org/officeDocument/2006/relationships" r:embed="rId427" cstate="print"/>
        <a:srcRect/>
        <a:stretch>
          <a:fillRect/>
        </a:stretch>
      </xdr:blipFill>
      <xdr:spPr bwMode="auto">
        <a:xfrm>
          <a:off x="0" y="1398241425"/>
          <a:ext cx="2305050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4460</xdr:row>
      <xdr:rowOff>28575</xdr:rowOff>
    </xdr:from>
    <xdr:to>
      <xdr:col>0</xdr:col>
      <xdr:colOff>1847850</xdr:colOff>
      <xdr:row>4463</xdr:row>
      <xdr:rowOff>504825</xdr:rowOff>
    </xdr:to>
    <xdr:pic>
      <xdr:nvPicPr>
        <xdr:cNvPr id="22343" name="Рисунок 431" descr="299. 710-299 черн-пион.jpg"/>
        <xdr:cNvPicPr>
          <a:picLocks noChangeAspect="1"/>
        </xdr:cNvPicPr>
      </xdr:nvPicPr>
      <xdr:blipFill>
        <a:blip xmlns:r="http://schemas.openxmlformats.org/officeDocument/2006/relationships" r:embed="rId428" cstate="print"/>
        <a:srcRect/>
        <a:stretch>
          <a:fillRect/>
        </a:stretch>
      </xdr:blipFill>
      <xdr:spPr bwMode="auto">
        <a:xfrm>
          <a:off x="323850" y="1401689475"/>
          <a:ext cx="1524000" cy="2019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4464</xdr:row>
      <xdr:rowOff>209550</xdr:rowOff>
    </xdr:from>
    <xdr:to>
      <xdr:col>0</xdr:col>
      <xdr:colOff>2286000</xdr:colOff>
      <xdr:row>4467</xdr:row>
      <xdr:rowOff>295275</xdr:rowOff>
    </xdr:to>
    <xdr:pic>
      <xdr:nvPicPr>
        <xdr:cNvPr id="22344" name="Рисунок 432" descr="1767.0299.jpg"/>
        <xdr:cNvPicPr>
          <a:picLocks noChangeAspect="1"/>
        </xdr:cNvPicPr>
      </xdr:nvPicPr>
      <xdr:blipFill>
        <a:blip xmlns:r="http://schemas.openxmlformats.org/officeDocument/2006/relationships" r:embed="rId429" cstate="print"/>
        <a:srcRect/>
        <a:stretch>
          <a:fillRect/>
        </a:stretch>
      </xdr:blipFill>
      <xdr:spPr bwMode="auto">
        <a:xfrm>
          <a:off x="0" y="1403927850"/>
          <a:ext cx="2286000" cy="2371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4469</xdr:row>
      <xdr:rowOff>171450</xdr:rowOff>
    </xdr:from>
    <xdr:to>
      <xdr:col>0</xdr:col>
      <xdr:colOff>2314575</xdr:colOff>
      <xdr:row>4475</xdr:row>
      <xdr:rowOff>314325</xdr:rowOff>
    </xdr:to>
    <xdr:pic>
      <xdr:nvPicPr>
        <xdr:cNvPr id="22345" name="Рисунок 433" descr="179-299 черн.jpg"/>
        <xdr:cNvPicPr>
          <a:picLocks noChangeAspect="1"/>
        </xdr:cNvPicPr>
      </xdr:nvPicPr>
      <xdr:blipFill>
        <a:blip xmlns:r="http://schemas.openxmlformats.org/officeDocument/2006/relationships" r:embed="rId430" cstate="print"/>
        <a:srcRect/>
        <a:stretch>
          <a:fillRect/>
        </a:stretch>
      </xdr:blipFill>
      <xdr:spPr bwMode="auto">
        <a:xfrm>
          <a:off x="0" y="1407271125"/>
          <a:ext cx="2314575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4477</xdr:row>
      <xdr:rowOff>95250</xdr:rowOff>
    </xdr:from>
    <xdr:to>
      <xdr:col>0</xdr:col>
      <xdr:colOff>2305050</xdr:colOff>
      <xdr:row>4480</xdr:row>
      <xdr:rowOff>457200</xdr:rowOff>
    </xdr:to>
    <xdr:pic>
      <xdr:nvPicPr>
        <xdr:cNvPr id="22346" name="Рисунок 434" descr="504-299 черн.jpg"/>
        <xdr:cNvPicPr>
          <a:picLocks noChangeAspect="1"/>
        </xdr:cNvPicPr>
      </xdr:nvPicPr>
      <xdr:blipFill>
        <a:blip xmlns:r="http://schemas.openxmlformats.org/officeDocument/2006/relationships" r:embed="rId431" cstate="print"/>
        <a:srcRect/>
        <a:stretch>
          <a:fillRect/>
        </a:stretch>
      </xdr:blipFill>
      <xdr:spPr bwMode="auto">
        <a:xfrm>
          <a:off x="38100" y="1409861925"/>
          <a:ext cx="2266950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4481</xdr:row>
      <xdr:rowOff>180975</xdr:rowOff>
    </xdr:from>
    <xdr:to>
      <xdr:col>0</xdr:col>
      <xdr:colOff>2305050</xdr:colOff>
      <xdr:row>4488</xdr:row>
      <xdr:rowOff>66674</xdr:rowOff>
    </xdr:to>
    <xdr:pic>
      <xdr:nvPicPr>
        <xdr:cNvPr id="22347" name="Рисунок 435" descr="523-299 пион.jpg"/>
        <xdr:cNvPicPr>
          <a:picLocks noChangeAspect="1"/>
        </xdr:cNvPicPr>
      </xdr:nvPicPr>
      <xdr:blipFill>
        <a:blip xmlns:r="http://schemas.openxmlformats.org/officeDocument/2006/relationships" r:embed="rId432" cstate="print"/>
        <a:srcRect/>
        <a:stretch>
          <a:fillRect/>
        </a:stretch>
      </xdr:blipFill>
      <xdr:spPr bwMode="auto">
        <a:xfrm>
          <a:off x="0" y="1412309850"/>
          <a:ext cx="2305050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4489</xdr:row>
      <xdr:rowOff>9525</xdr:rowOff>
    </xdr:from>
    <xdr:to>
      <xdr:col>0</xdr:col>
      <xdr:colOff>2286000</xdr:colOff>
      <xdr:row>4497</xdr:row>
      <xdr:rowOff>314325</xdr:rowOff>
    </xdr:to>
    <xdr:pic>
      <xdr:nvPicPr>
        <xdr:cNvPr id="22348" name="Рисунок 436" descr="575-299_bgrs95.jpg"/>
        <xdr:cNvPicPr>
          <a:picLocks noChangeAspect="1"/>
        </xdr:cNvPicPr>
      </xdr:nvPicPr>
      <xdr:blipFill>
        <a:blip xmlns:r="http://schemas.openxmlformats.org/officeDocument/2006/relationships" r:embed="rId433" cstate="print"/>
        <a:srcRect/>
        <a:stretch>
          <a:fillRect/>
        </a:stretch>
      </xdr:blipFill>
      <xdr:spPr bwMode="auto">
        <a:xfrm>
          <a:off x="19050" y="1414729200"/>
          <a:ext cx="2266950" cy="2971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4498</xdr:row>
      <xdr:rowOff>38100</xdr:rowOff>
    </xdr:from>
    <xdr:to>
      <xdr:col>0</xdr:col>
      <xdr:colOff>2286000</xdr:colOff>
      <xdr:row>4502</xdr:row>
      <xdr:rowOff>333374</xdr:rowOff>
    </xdr:to>
    <xdr:pic>
      <xdr:nvPicPr>
        <xdr:cNvPr id="22349" name="Рисунок 437" descr="291-299 черн.jpg"/>
        <xdr:cNvPicPr>
          <a:picLocks noChangeAspect="1"/>
        </xdr:cNvPicPr>
      </xdr:nvPicPr>
      <xdr:blipFill>
        <a:blip xmlns:r="http://schemas.openxmlformats.org/officeDocument/2006/relationships" r:embed="rId434" cstate="print"/>
        <a:srcRect/>
        <a:stretch>
          <a:fillRect/>
        </a:stretch>
      </xdr:blipFill>
      <xdr:spPr bwMode="auto">
        <a:xfrm>
          <a:off x="0" y="1417758150"/>
          <a:ext cx="228600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4503</xdr:row>
      <xdr:rowOff>38100</xdr:rowOff>
    </xdr:from>
    <xdr:to>
      <xdr:col>0</xdr:col>
      <xdr:colOff>2152650</xdr:colOff>
      <xdr:row>4506</xdr:row>
      <xdr:rowOff>590550</xdr:rowOff>
    </xdr:to>
    <xdr:pic>
      <xdr:nvPicPr>
        <xdr:cNvPr id="22350" name="Рисунок 438" descr="710-299 black z.jpg"/>
        <xdr:cNvPicPr>
          <a:picLocks noChangeAspect="1"/>
        </xdr:cNvPicPr>
      </xdr:nvPicPr>
      <xdr:blipFill>
        <a:blip xmlns:r="http://schemas.openxmlformats.org/officeDocument/2006/relationships" r:embed="rId435" cstate="print"/>
        <a:srcRect/>
        <a:stretch>
          <a:fillRect/>
        </a:stretch>
      </xdr:blipFill>
      <xdr:spPr bwMode="auto">
        <a:xfrm>
          <a:off x="285750" y="1420091775"/>
          <a:ext cx="1866900" cy="2495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4510</xdr:row>
      <xdr:rowOff>85725</xdr:rowOff>
    </xdr:from>
    <xdr:to>
      <xdr:col>0</xdr:col>
      <xdr:colOff>2295525</xdr:colOff>
      <xdr:row>4518</xdr:row>
      <xdr:rowOff>57151</xdr:rowOff>
    </xdr:to>
    <xdr:pic>
      <xdr:nvPicPr>
        <xdr:cNvPr id="22351" name="Рисунок 439" descr="563-390 черн.jpg"/>
        <xdr:cNvPicPr>
          <a:picLocks noChangeAspect="1"/>
        </xdr:cNvPicPr>
      </xdr:nvPicPr>
      <xdr:blipFill>
        <a:blip xmlns:r="http://schemas.openxmlformats.org/officeDocument/2006/relationships" r:embed="rId436" cstate="print"/>
        <a:srcRect/>
        <a:stretch>
          <a:fillRect/>
        </a:stretch>
      </xdr:blipFill>
      <xdr:spPr bwMode="auto">
        <a:xfrm>
          <a:off x="0" y="1423558875"/>
          <a:ext cx="229552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4520</xdr:row>
      <xdr:rowOff>257175</xdr:rowOff>
    </xdr:from>
    <xdr:to>
      <xdr:col>0</xdr:col>
      <xdr:colOff>2057400</xdr:colOff>
      <xdr:row>4522</xdr:row>
      <xdr:rowOff>895349</xdr:rowOff>
    </xdr:to>
    <xdr:pic>
      <xdr:nvPicPr>
        <xdr:cNvPr id="22352" name="Рисунок 441" descr="710-390 черн.jpg"/>
        <xdr:cNvPicPr>
          <a:picLocks noChangeAspect="1"/>
        </xdr:cNvPicPr>
      </xdr:nvPicPr>
      <xdr:blipFill>
        <a:blip xmlns:r="http://schemas.openxmlformats.org/officeDocument/2006/relationships" r:embed="rId437" cstate="print"/>
        <a:srcRect/>
        <a:stretch>
          <a:fillRect/>
        </a:stretch>
      </xdr:blipFill>
      <xdr:spPr bwMode="auto">
        <a:xfrm>
          <a:off x="228600" y="1426492575"/>
          <a:ext cx="18288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4523</xdr:row>
      <xdr:rowOff>171450</xdr:rowOff>
    </xdr:from>
    <xdr:to>
      <xdr:col>0</xdr:col>
      <xdr:colOff>2305050</xdr:colOff>
      <xdr:row>4526</xdr:row>
      <xdr:rowOff>628650</xdr:rowOff>
    </xdr:to>
    <xdr:pic>
      <xdr:nvPicPr>
        <xdr:cNvPr id="22353" name="Рисунок 442" descr="513-390, 263-438 молоко.jpg"/>
        <xdr:cNvPicPr>
          <a:picLocks noChangeAspect="1"/>
        </xdr:cNvPicPr>
      </xdr:nvPicPr>
      <xdr:blipFill>
        <a:blip xmlns:r="http://schemas.openxmlformats.org/officeDocument/2006/relationships" r:embed="rId438" cstate="print"/>
        <a:srcRect/>
        <a:stretch>
          <a:fillRect/>
        </a:stretch>
      </xdr:blipFill>
      <xdr:spPr bwMode="auto">
        <a:xfrm>
          <a:off x="0" y="1428569025"/>
          <a:ext cx="2305050" cy="2486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4527</xdr:row>
      <xdr:rowOff>57150</xdr:rowOff>
    </xdr:from>
    <xdr:to>
      <xdr:col>0</xdr:col>
      <xdr:colOff>2286000</xdr:colOff>
      <xdr:row>4530</xdr:row>
      <xdr:rowOff>438150</xdr:rowOff>
    </xdr:to>
    <xdr:pic>
      <xdr:nvPicPr>
        <xdr:cNvPr id="22354" name="Рисунок 443" descr="665-390 молоко.jpg"/>
        <xdr:cNvPicPr>
          <a:picLocks noChangeAspect="1"/>
        </xdr:cNvPicPr>
      </xdr:nvPicPr>
      <xdr:blipFill>
        <a:blip xmlns:r="http://schemas.openxmlformats.org/officeDocument/2006/relationships" r:embed="rId439" cstate="print"/>
        <a:srcRect/>
        <a:stretch>
          <a:fillRect/>
        </a:stretch>
      </xdr:blipFill>
      <xdr:spPr bwMode="auto">
        <a:xfrm>
          <a:off x="0" y="1431159825"/>
          <a:ext cx="2286000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4531</xdr:row>
      <xdr:rowOff>57150</xdr:rowOff>
    </xdr:from>
    <xdr:to>
      <xdr:col>0</xdr:col>
      <xdr:colOff>2286000</xdr:colOff>
      <xdr:row>4538</xdr:row>
      <xdr:rowOff>114300</xdr:rowOff>
    </xdr:to>
    <xdr:pic>
      <xdr:nvPicPr>
        <xdr:cNvPr id="22355" name="Рисунок 444" descr="803-750 черный.jpg"/>
        <xdr:cNvPicPr>
          <a:picLocks noChangeAspect="1"/>
        </xdr:cNvPicPr>
      </xdr:nvPicPr>
      <xdr:blipFill>
        <a:blip xmlns:r="http://schemas.openxmlformats.org/officeDocument/2006/relationships" r:embed="rId440" cstate="print"/>
        <a:srcRect/>
        <a:stretch>
          <a:fillRect/>
        </a:stretch>
      </xdr:blipFill>
      <xdr:spPr bwMode="auto">
        <a:xfrm>
          <a:off x="0" y="1433522025"/>
          <a:ext cx="2286000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4539</xdr:row>
      <xdr:rowOff>266700</xdr:rowOff>
    </xdr:from>
    <xdr:to>
      <xdr:col>0</xdr:col>
      <xdr:colOff>2286000</xdr:colOff>
      <xdr:row>4546</xdr:row>
      <xdr:rowOff>200025</xdr:rowOff>
    </xdr:to>
    <xdr:pic>
      <xdr:nvPicPr>
        <xdr:cNvPr id="22356" name="Рисунок 445" descr="817-250_флорида.jpg"/>
        <xdr:cNvPicPr>
          <a:picLocks noChangeAspect="1"/>
        </xdr:cNvPicPr>
      </xdr:nvPicPr>
      <xdr:blipFill>
        <a:blip xmlns:r="http://schemas.openxmlformats.org/officeDocument/2006/relationships" r:embed="rId441" cstate="print"/>
        <a:srcRect/>
        <a:stretch>
          <a:fillRect/>
        </a:stretch>
      </xdr:blipFill>
      <xdr:spPr bwMode="auto">
        <a:xfrm>
          <a:off x="0" y="1436246175"/>
          <a:ext cx="2286000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4547</xdr:row>
      <xdr:rowOff>266700</xdr:rowOff>
    </xdr:from>
    <xdr:to>
      <xdr:col>0</xdr:col>
      <xdr:colOff>2295525</xdr:colOff>
      <xdr:row>4553</xdr:row>
      <xdr:rowOff>152400</xdr:rowOff>
    </xdr:to>
    <xdr:pic>
      <xdr:nvPicPr>
        <xdr:cNvPr id="22357" name="Рисунок 447" descr="817-250 молоко.jpg"/>
        <xdr:cNvPicPr>
          <a:picLocks noChangeAspect="1"/>
        </xdr:cNvPicPr>
      </xdr:nvPicPr>
      <xdr:blipFill>
        <a:blip xmlns:r="http://schemas.openxmlformats.org/officeDocument/2006/relationships" r:embed="rId442" cstate="print"/>
        <a:srcRect/>
        <a:stretch>
          <a:fillRect/>
        </a:stretch>
      </xdr:blipFill>
      <xdr:spPr bwMode="auto">
        <a:xfrm>
          <a:off x="0" y="1438760775"/>
          <a:ext cx="229552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4554</xdr:row>
      <xdr:rowOff>28575</xdr:rowOff>
    </xdr:from>
    <xdr:to>
      <xdr:col>0</xdr:col>
      <xdr:colOff>2286000</xdr:colOff>
      <xdr:row>4557</xdr:row>
      <xdr:rowOff>533400</xdr:rowOff>
    </xdr:to>
    <xdr:pic>
      <xdr:nvPicPr>
        <xdr:cNvPr id="22358" name="Рисунок 448" descr="236-250 молоко.jpg"/>
        <xdr:cNvPicPr>
          <a:picLocks noChangeAspect="1"/>
        </xdr:cNvPicPr>
      </xdr:nvPicPr>
      <xdr:blipFill>
        <a:blip xmlns:r="http://schemas.openxmlformats.org/officeDocument/2006/relationships" r:embed="rId443" cstate="print"/>
        <a:srcRect/>
        <a:stretch>
          <a:fillRect/>
        </a:stretch>
      </xdr:blipFill>
      <xdr:spPr bwMode="auto">
        <a:xfrm>
          <a:off x="28575" y="1441189650"/>
          <a:ext cx="2257425" cy="2247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4558</xdr:row>
      <xdr:rowOff>295275</xdr:rowOff>
    </xdr:from>
    <xdr:to>
      <xdr:col>0</xdr:col>
      <xdr:colOff>2314575</xdr:colOff>
      <xdr:row>4564</xdr:row>
      <xdr:rowOff>266700</xdr:rowOff>
    </xdr:to>
    <xdr:pic>
      <xdr:nvPicPr>
        <xdr:cNvPr id="22359" name="Рисунок 449" descr="817-250 черный.jpg"/>
        <xdr:cNvPicPr>
          <a:picLocks noChangeAspect="1"/>
        </xdr:cNvPicPr>
      </xdr:nvPicPr>
      <xdr:blipFill>
        <a:blip xmlns:r="http://schemas.openxmlformats.org/officeDocument/2006/relationships" r:embed="rId444" cstate="print"/>
        <a:srcRect/>
        <a:stretch>
          <a:fillRect/>
        </a:stretch>
      </xdr:blipFill>
      <xdr:spPr bwMode="auto">
        <a:xfrm>
          <a:off x="0" y="1443780450"/>
          <a:ext cx="2314575" cy="2200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4566</xdr:row>
      <xdr:rowOff>276225</xdr:rowOff>
    </xdr:from>
    <xdr:to>
      <xdr:col>0</xdr:col>
      <xdr:colOff>2295525</xdr:colOff>
      <xdr:row>4571</xdr:row>
      <xdr:rowOff>219075</xdr:rowOff>
    </xdr:to>
    <xdr:pic>
      <xdr:nvPicPr>
        <xdr:cNvPr id="22360" name="Рисунок 450" descr="817-250 ниагара.jpg"/>
        <xdr:cNvPicPr>
          <a:picLocks noChangeAspect="1"/>
        </xdr:cNvPicPr>
      </xdr:nvPicPr>
      <xdr:blipFill>
        <a:blip xmlns:r="http://schemas.openxmlformats.org/officeDocument/2006/relationships" r:embed="rId445" cstate="print"/>
        <a:srcRect/>
        <a:stretch>
          <a:fillRect/>
        </a:stretch>
      </xdr:blipFill>
      <xdr:spPr bwMode="auto">
        <a:xfrm>
          <a:off x="0" y="1446733200"/>
          <a:ext cx="229552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4572</xdr:row>
      <xdr:rowOff>19050</xdr:rowOff>
    </xdr:from>
    <xdr:to>
      <xdr:col>0</xdr:col>
      <xdr:colOff>2200275</xdr:colOff>
      <xdr:row>4572</xdr:row>
      <xdr:rowOff>2019300</xdr:rowOff>
    </xdr:to>
    <xdr:pic>
      <xdr:nvPicPr>
        <xdr:cNvPr id="22361" name="Рисунок 451" descr="299-250 ниагара.jpg"/>
        <xdr:cNvPicPr>
          <a:picLocks noChangeAspect="1"/>
        </xdr:cNvPicPr>
      </xdr:nvPicPr>
      <xdr:blipFill>
        <a:blip xmlns:r="http://schemas.openxmlformats.org/officeDocument/2006/relationships" r:embed="rId446" cstate="print"/>
        <a:srcRect/>
        <a:stretch>
          <a:fillRect/>
        </a:stretch>
      </xdr:blipFill>
      <xdr:spPr bwMode="auto">
        <a:xfrm>
          <a:off x="85725" y="1449162075"/>
          <a:ext cx="211455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4578</xdr:row>
      <xdr:rowOff>133350</xdr:rowOff>
    </xdr:from>
    <xdr:to>
      <xdr:col>0</xdr:col>
      <xdr:colOff>2314575</xdr:colOff>
      <xdr:row>4594</xdr:row>
      <xdr:rowOff>142875</xdr:rowOff>
    </xdr:to>
    <xdr:pic>
      <xdr:nvPicPr>
        <xdr:cNvPr id="22362" name="Рисунок 453" descr="175-290 white1.jpg"/>
        <xdr:cNvPicPr>
          <a:picLocks noChangeAspect="1"/>
        </xdr:cNvPicPr>
      </xdr:nvPicPr>
      <xdr:blipFill>
        <a:blip xmlns:r="http://schemas.openxmlformats.org/officeDocument/2006/relationships" r:embed="rId447" cstate="print"/>
        <a:srcRect/>
        <a:stretch>
          <a:fillRect/>
        </a:stretch>
      </xdr:blipFill>
      <xdr:spPr bwMode="auto">
        <a:xfrm>
          <a:off x="19050" y="1452257700"/>
          <a:ext cx="229552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4604</xdr:row>
      <xdr:rowOff>114300</xdr:rowOff>
    </xdr:from>
    <xdr:to>
      <xdr:col>0</xdr:col>
      <xdr:colOff>2266950</xdr:colOff>
      <xdr:row>4619</xdr:row>
      <xdr:rowOff>95250</xdr:rowOff>
    </xdr:to>
    <xdr:pic>
      <xdr:nvPicPr>
        <xdr:cNvPr id="22363" name="Рисунок 454" descr="553-290 white.jpg"/>
        <xdr:cNvPicPr>
          <a:picLocks noChangeAspect="1"/>
        </xdr:cNvPicPr>
      </xdr:nvPicPr>
      <xdr:blipFill>
        <a:blip xmlns:r="http://schemas.openxmlformats.org/officeDocument/2006/relationships" r:embed="rId448" cstate="print"/>
        <a:srcRect/>
        <a:stretch>
          <a:fillRect/>
        </a:stretch>
      </xdr:blipFill>
      <xdr:spPr bwMode="auto">
        <a:xfrm>
          <a:off x="133350" y="1457191650"/>
          <a:ext cx="2133600" cy="2838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4623</xdr:row>
      <xdr:rowOff>57150</xdr:rowOff>
    </xdr:from>
    <xdr:to>
      <xdr:col>0</xdr:col>
      <xdr:colOff>2247900</xdr:colOff>
      <xdr:row>4623</xdr:row>
      <xdr:rowOff>2181225</xdr:rowOff>
    </xdr:to>
    <xdr:pic>
      <xdr:nvPicPr>
        <xdr:cNvPr id="22364" name="Рисунок 455" descr="635-290 белый.jpg"/>
        <xdr:cNvPicPr>
          <a:picLocks noChangeAspect="1"/>
        </xdr:cNvPicPr>
      </xdr:nvPicPr>
      <xdr:blipFill>
        <a:blip xmlns:r="http://schemas.openxmlformats.org/officeDocument/2006/relationships" r:embed="rId449" cstate="print"/>
        <a:srcRect/>
        <a:stretch>
          <a:fillRect/>
        </a:stretch>
      </xdr:blipFill>
      <xdr:spPr bwMode="auto">
        <a:xfrm>
          <a:off x="0" y="1460754000"/>
          <a:ext cx="2247900" cy="212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4624</xdr:row>
      <xdr:rowOff>85725</xdr:rowOff>
    </xdr:from>
    <xdr:to>
      <xdr:col>0</xdr:col>
      <xdr:colOff>2286000</xdr:colOff>
      <xdr:row>4628</xdr:row>
      <xdr:rowOff>438150</xdr:rowOff>
    </xdr:to>
    <xdr:pic>
      <xdr:nvPicPr>
        <xdr:cNvPr id="22365" name="Рисунок 456" descr="638-290 belij (2).jpg"/>
        <xdr:cNvPicPr>
          <a:picLocks noChangeAspect="1"/>
        </xdr:cNvPicPr>
      </xdr:nvPicPr>
      <xdr:blipFill>
        <a:blip xmlns:r="http://schemas.openxmlformats.org/officeDocument/2006/relationships" r:embed="rId450" cstate="print"/>
        <a:srcRect/>
        <a:stretch>
          <a:fillRect/>
        </a:stretch>
      </xdr:blipFill>
      <xdr:spPr bwMode="auto">
        <a:xfrm>
          <a:off x="0" y="1463011425"/>
          <a:ext cx="2286000" cy="2447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4629</xdr:row>
      <xdr:rowOff>38100</xdr:rowOff>
    </xdr:from>
    <xdr:to>
      <xdr:col>0</xdr:col>
      <xdr:colOff>2133600</xdr:colOff>
      <xdr:row>4634</xdr:row>
      <xdr:rowOff>352425</xdr:rowOff>
    </xdr:to>
    <xdr:pic>
      <xdr:nvPicPr>
        <xdr:cNvPr id="22366" name="Рисунок 457" descr="695-290 white b.jpg"/>
        <xdr:cNvPicPr>
          <a:picLocks noChangeAspect="1"/>
        </xdr:cNvPicPr>
      </xdr:nvPicPr>
      <xdr:blipFill>
        <a:blip xmlns:r="http://schemas.openxmlformats.org/officeDocument/2006/relationships" r:embed="rId451" cstate="print"/>
        <a:srcRect/>
        <a:stretch>
          <a:fillRect/>
        </a:stretch>
      </xdr:blipFill>
      <xdr:spPr bwMode="auto">
        <a:xfrm>
          <a:off x="66675" y="1465583175"/>
          <a:ext cx="2066925" cy="2552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4645</xdr:row>
      <xdr:rowOff>104775</xdr:rowOff>
    </xdr:from>
    <xdr:to>
      <xdr:col>0</xdr:col>
      <xdr:colOff>2295525</xdr:colOff>
      <xdr:row>4661</xdr:row>
      <xdr:rowOff>114300</xdr:rowOff>
    </xdr:to>
    <xdr:pic>
      <xdr:nvPicPr>
        <xdr:cNvPr id="22367" name="Рисунок 458" descr="Бюстгальтер балконет формованный Orhideja 118-290 молочный.jpg"/>
        <xdr:cNvPicPr>
          <a:picLocks noChangeAspect="1"/>
        </xdr:cNvPicPr>
      </xdr:nvPicPr>
      <xdr:blipFill>
        <a:blip xmlns:r="http://schemas.openxmlformats.org/officeDocument/2006/relationships" r:embed="rId452" cstate="print"/>
        <a:srcRect/>
        <a:stretch>
          <a:fillRect/>
        </a:stretch>
      </xdr:blipFill>
      <xdr:spPr bwMode="auto">
        <a:xfrm>
          <a:off x="0" y="1470240900"/>
          <a:ext cx="229552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4673</xdr:row>
      <xdr:rowOff>38100</xdr:rowOff>
    </xdr:from>
    <xdr:to>
      <xdr:col>0</xdr:col>
      <xdr:colOff>2162175</xdr:colOff>
      <xdr:row>4674</xdr:row>
      <xdr:rowOff>1000126</xdr:rowOff>
    </xdr:to>
    <xdr:pic>
      <xdr:nvPicPr>
        <xdr:cNvPr id="22368" name="Рисунок 459" descr="635-290 молоко.jpg"/>
        <xdr:cNvPicPr>
          <a:picLocks noChangeAspect="1"/>
        </xdr:cNvPicPr>
      </xdr:nvPicPr>
      <xdr:blipFill>
        <a:blip xmlns:r="http://schemas.openxmlformats.org/officeDocument/2006/relationships" r:embed="rId453" cstate="print"/>
        <a:srcRect/>
        <a:stretch>
          <a:fillRect/>
        </a:stretch>
      </xdr:blipFill>
      <xdr:spPr bwMode="auto">
        <a:xfrm>
          <a:off x="104775" y="1475508225"/>
          <a:ext cx="2057400" cy="2028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4675</xdr:row>
      <xdr:rowOff>28575</xdr:rowOff>
    </xdr:from>
    <xdr:to>
      <xdr:col>0</xdr:col>
      <xdr:colOff>2276475</xdr:colOff>
      <xdr:row>4677</xdr:row>
      <xdr:rowOff>666750</xdr:rowOff>
    </xdr:to>
    <xdr:pic>
      <xdr:nvPicPr>
        <xdr:cNvPr id="22369" name="Рисунок 460" descr="703-290 молоко.jpg"/>
        <xdr:cNvPicPr>
          <a:picLocks noChangeAspect="1"/>
        </xdr:cNvPicPr>
      </xdr:nvPicPr>
      <xdr:blipFill>
        <a:blip xmlns:r="http://schemas.openxmlformats.org/officeDocument/2006/relationships" r:embed="rId454" cstate="print"/>
        <a:srcRect/>
        <a:stretch>
          <a:fillRect/>
        </a:stretch>
      </xdr:blipFill>
      <xdr:spPr bwMode="auto">
        <a:xfrm>
          <a:off x="0" y="1477632300"/>
          <a:ext cx="2276475" cy="2009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4678</xdr:row>
      <xdr:rowOff>361950</xdr:rowOff>
    </xdr:from>
    <xdr:to>
      <xdr:col>0</xdr:col>
      <xdr:colOff>2295525</xdr:colOff>
      <xdr:row>4684</xdr:row>
      <xdr:rowOff>57150</xdr:rowOff>
    </xdr:to>
    <xdr:pic>
      <xdr:nvPicPr>
        <xdr:cNvPr id="22370" name="Рисунок 461" descr="531-290 черный пион.jpg"/>
        <xdr:cNvPicPr>
          <a:picLocks noChangeAspect="1"/>
        </xdr:cNvPicPr>
      </xdr:nvPicPr>
      <xdr:blipFill>
        <a:blip xmlns:r="http://schemas.openxmlformats.org/officeDocument/2006/relationships" r:embed="rId455" cstate="print"/>
        <a:srcRect/>
        <a:stretch>
          <a:fillRect/>
        </a:stretch>
      </xdr:blipFill>
      <xdr:spPr bwMode="auto">
        <a:xfrm>
          <a:off x="0" y="1480023075"/>
          <a:ext cx="229552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4687</xdr:row>
      <xdr:rowOff>114300</xdr:rowOff>
    </xdr:from>
    <xdr:to>
      <xdr:col>0</xdr:col>
      <xdr:colOff>2266950</xdr:colOff>
      <xdr:row>4697</xdr:row>
      <xdr:rowOff>190500</xdr:rowOff>
    </xdr:to>
    <xdr:pic>
      <xdr:nvPicPr>
        <xdr:cNvPr id="22371" name="Рисунок 462" descr="553-290 черн-пион.jpg"/>
        <xdr:cNvPicPr>
          <a:picLocks noChangeAspect="1"/>
        </xdr:cNvPicPr>
      </xdr:nvPicPr>
      <xdr:blipFill>
        <a:blip xmlns:r="http://schemas.openxmlformats.org/officeDocument/2006/relationships" r:embed="rId456" cstate="print"/>
        <a:srcRect/>
        <a:stretch>
          <a:fillRect/>
        </a:stretch>
      </xdr:blipFill>
      <xdr:spPr bwMode="auto">
        <a:xfrm>
          <a:off x="0" y="1483080600"/>
          <a:ext cx="2266950" cy="2266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4700</xdr:row>
      <xdr:rowOff>19050</xdr:rowOff>
    </xdr:from>
    <xdr:to>
      <xdr:col>0</xdr:col>
      <xdr:colOff>2200275</xdr:colOff>
      <xdr:row>4702</xdr:row>
      <xdr:rowOff>619125</xdr:rowOff>
    </xdr:to>
    <xdr:pic>
      <xdr:nvPicPr>
        <xdr:cNvPr id="22372" name="Рисунок 463" descr="290, 118-290, 635-290 черн пион трусы.jpg"/>
        <xdr:cNvPicPr>
          <a:picLocks noChangeAspect="1"/>
        </xdr:cNvPicPr>
      </xdr:nvPicPr>
      <xdr:blipFill>
        <a:blip xmlns:r="http://schemas.openxmlformats.org/officeDocument/2006/relationships" r:embed="rId457" cstate="print"/>
        <a:srcRect/>
        <a:stretch>
          <a:fillRect/>
        </a:stretch>
      </xdr:blipFill>
      <xdr:spPr bwMode="auto">
        <a:xfrm>
          <a:off x="95250" y="1485833325"/>
          <a:ext cx="2105025" cy="1990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4703</xdr:row>
      <xdr:rowOff>161925</xdr:rowOff>
    </xdr:from>
    <xdr:to>
      <xdr:col>0</xdr:col>
      <xdr:colOff>2314575</xdr:colOff>
      <xdr:row>4707</xdr:row>
      <xdr:rowOff>276225</xdr:rowOff>
    </xdr:to>
    <xdr:pic>
      <xdr:nvPicPr>
        <xdr:cNvPr id="22373" name="Рисунок 464" descr="531-290.jpg"/>
        <xdr:cNvPicPr>
          <a:picLocks noChangeAspect="1"/>
        </xdr:cNvPicPr>
      </xdr:nvPicPr>
      <xdr:blipFill>
        <a:blip xmlns:r="http://schemas.openxmlformats.org/officeDocument/2006/relationships" r:embed="rId458" cstate="print"/>
        <a:srcRect/>
        <a:stretch>
          <a:fillRect/>
        </a:stretch>
      </xdr:blipFill>
      <xdr:spPr bwMode="auto">
        <a:xfrm>
          <a:off x="0" y="1488062175"/>
          <a:ext cx="2314575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4709</xdr:row>
      <xdr:rowOff>95250</xdr:rowOff>
    </xdr:from>
    <xdr:to>
      <xdr:col>0</xdr:col>
      <xdr:colOff>2314575</xdr:colOff>
      <xdr:row>4716</xdr:row>
      <xdr:rowOff>123825</xdr:rowOff>
    </xdr:to>
    <xdr:pic>
      <xdr:nvPicPr>
        <xdr:cNvPr id="22374" name="Рисунок 465" descr="553-290 черный-беж.jpg"/>
        <xdr:cNvPicPr>
          <a:picLocks noChangeAspect="1"/>
        </xdr:cNvPicPr>
      </xdr:nvPicPr>
      <xdr:blipFill>
        <a:blip xmlns:r="http://schemas.openxmlformats.org/officeDocument/2006/relationships" r:embed="rId459" cstate="print"/>
        <a:srcRect/>
        <a:stretch>
          <a:fillRect/>
        </a:stretch>
      </xdr:blipFill>
      <xdr:spPr bwMode="auto">
        <a:xfrm>
          <a:off x="0" y="1490872050"/>
          <a:ext cx="2314575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4719</xdr:row>
      <xdr:rowOff>38100</xdr:rowOff>
    </xdr:from>
    <xdr:to>
      <xdr:col>0</xdr:col>
      <xdr:colOff>2295525</xdr:colOff>
      <xdr:row>4724</xdr:row>
      <xdr:rowOff>295275</xdr:rowOff>
    </xdr:to>
    <xdr:pic>
      <xdr:nvPicPr>
        <xdr:cNvPr id="22375" name="Рисунок 466" descr="635-290 черн беж.jpg"/>
        <xdr:cNvPicPr>
          <a:picLocks noChangeAspect="1"/>
        </xdr:cNvPicPr>
      </xdr:nvPicPr>
      <xdr:blipFill>
        <a:blip xmlns:r="http://schemas.openxmlformats.org/officeDocument/2006/relationships" r:embed="rId460" cstate="print"/>
        <a:srcRect/>
        <a:stretch>
          <a:fillRect/>
        </a:stretch>
      </xdr:blipFill>
      <xdr:spPr bwMode="auto">
        <a:xfrm>
          <a:off x="0" y="1493862900"/>
          <a:ext cx="2295525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4726</xdr:row>
      <xdr:rowOff>371475</xdr:rowOff>
    </xdr:from>
    <xdr:to>
      <xdr:col>0</xdr:col>
      <xdr:colOff>2295525</xdr:colOff>
      <xdr:row>4732</xdr:row>
      <xdr:rowOff>57150</xdr:rowOff>
    </xdr:to>
    <xdr:pic>
      <xdr:nvPicPr>
        <xdr:cNvPr id="22376" name="Рисунок 467" descr="553-290 черный.jpg"/>
        <xdr:cNvPicPr>
          <a:picLocks noChangeAspect="1"/>
        </xdr:cNvPicPr>
      </xdr:nvPicPr>
      <xdr:blipFill>
        <a:blip xmlns:r="http://schemas.openxmlformats.org/officeDocument/2006/relationships" r:embed="rId461" cstate="print"/>
        <a:srcRect/>
        <a:stretch>
          <a:fillRect/>
        </a:stretch>
      </xdr:blipFill>
      <xdr:spPr bwMode="auto">
        <a:xfrm>
          <a:off x="0" y="1496891850"/>
          <a:ext cx="2295525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4735</xdr:row>
      <xdr:rowOff>209550</xdr:rowOff>
    </xdr:from>
    <xdr:to>
      <xdr:col>0</xdr:col>
      <xdr:colOff>2295525</xdr:colOff>
      <xdr:row>4737</xdr:row>
      <xdr:rowOff>476250</xdr:rowOff>
    </xdr:to>
    <xdr:pic>
      <xdr:nvPicPr>
        <xdr:cNvPr id="22377" name="Рисунок 468" descr="635-290 черный.jpg"/>
        <xdr:cNvPicPr>
          <a:picLocks noChangeAspect="1"/>
        </xdr:cNvPicPr>
      </xdr:nvPicPr>
      <xdr:blipFill>
        <a:blip xmlns:r="http://schemas.openxmlformats.org/officeDocument/2006/relationships" r:embed="rId462" cstate="print"/>
        <a:srcRect/>
        <a:stretch>
          <a:fillRect/>
        </a:stretch>
      </xdr:blipFill>
      <xdr:spPr bwMode="auto">
        <a:xfrm>
          <a:off x="19050" y="1500416100"/>
          <a:ext cx="227647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4738</xdr:row>
      <xdr:rowOff>57150</xdr:rowOff>
    </xdr:from>
    <xdr:to>
      <xdr:col>0</xdr:col>
      <xdr:colOff>2305050</xdr:colOff>
      <xdr:row>4740</xdr:row>
      <xdr:rowOff>657225</xdr:rowOff>
    </xdr:to>
    <xdr:pic>
      <xdr:nvPicPr>
        <xdr:cNvPr id="22378" name="Рисунок 469" descr="703-290 черный.jpg"/>
        <xdr:cNvPicPr>
          <a:picLocks noChangeAspect="1"/>
        </xdr:cNvPicPr>
      </xdr:nvPicPr>
      <xdr:blipFill>
        <a:blip xmlns:r="http://schemas.openxmlformats.org/officeDocument/2006/relationships" r:embed="rId463" cstate="print"/>
        <a:srcRect/>
        <a:stretch>
          <a:fillRect/>
        </a:stretch>
      </xdr:blipFill>
      <xdr:spPr bwMode="auto">
        <a:xfrm>
          <a:off x="0" y="1503092625"/>
          <a:ext cx="230505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4741</xdr:row>
      <xdr:rowOff>47625</xdr:rowOff>
    </xdr:from>
    <xdr:to>
      <xdr:col>0</xdr:col>
      <xdr:colOff>2286000</xdr:colOff>
      <xdr:row>4745</xdr:row>
      <xdr:rowOff>314325</xdr:rowOff>
    </xdr:to>
    <xdr:pic>
      <xdr:nvPicPr>
        <xdr:cNvPr id="22379" name="Рисунок 470" descr="638-290 черн.jpg"/>
        <xdr:cNvPicPr>
          <a:picLocks noChangeAspect="1"/>
        </xdr:cNvPicPr>
      </xdr:nvPicPr>
      <xdr:blipFill>
        <a:blip xmlns:r="http://schemas.openxmlformats.org/officeDocument/2006/relationships" r:embed="rId464" cstate="print"/>
        <a:srcRect/>
        <a:stretch>
          <a:fillRect/>
        </a:stretch>
      </xdr:blipFill>
      <xdr:spPr bwMode="auto">
        <a:xfrm>
          <a:off x="0" y="1505426250"/>
          <a:ext cx="2286000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4746</xdr:row>
      <xdr:rowOff>200025</xdr:rowOff>
    </xdr:from>
    <xdr:to>
      <xdr:col>0</xdr:col>
      <xdr:colOff>2305050</xdr:colOff>
      <xdr:row>4749</xdr:row>
      <xdr:rowOff>285750</xdr:rowOff>
    </xdr:to>
    <xdr:pic>
      <xdr:nvPicPr>
        <xdr:cNvPr id="22380" name="Рисунок 471" descr="531-290, 703-290 pion.jpg"/>
        <xdr:cNvPicPr>
          <a:picLocks noChangeAspect="1"/>
        </xdr:cNvPicPr>
      </xdr:nvPicPr>
      <xdr:blipFill>
        <a:blip xmlns:r="http://schemas.openxmlformats.org/officeDocument/2006/relationships" r:embed="rId465" cstate="print"/>
        <a:srcRect/>
        <a:stretch>
          <a:fillRect/>
        </a:stretch>
      </xdr:blipFill>
      <xdr:spPr bwMode="auto">
        <a:xfrm>
          <a:off x="0" y="1507959900"/>
          <a:ext cx="2305050" cy="2171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4750</xdr:row>
      <xdr:rowOff>381000</xdr:rowOff>
    </xdr:from>
    <xdr:to>
      <xdr:col>0</xdr:col>
      <xdr:colOff>2295525</xdr:colOff>
      <xdr:row>4756</xdr:row>
      <xdr:rowOff>190500</xdr:rowOff>
    </xdr:to>
    <xdr:pic>
      <xdr:nvPicPr>
        <xdr:cNvPr id="22381" name="Рисунок 472" descr="553-290 пион.jpg"/>
        <xdr:cNvPicPr>
          <a:picLocks noChangeAspect="1"/>
        </xdr:cNvPicPr>
      </xdr:nvPicPr>
      <xdr:blipFill>
        <a:blip xmlns:r="http://schemas.openxmlformats.org/officeDocument/2006/relationships" r:embed="rId466" cstate="print"/>
        <a:srcRect/>
        <a:stretch>
          <a:fillRect/>
        </a:stretch>
      </xdr:blipFill>
      <xdr:spPr bwMode="auto">
        <a:xfrm>
          <a:off x="0" y="1510922175"/>
          <a:ext cx="2295525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4758</xdr:row>
      <xdr:rowOff>285750</xdr:rowOff>
    </xdr:from>
    <xdr:to>
      <xdr:col>0</xdr:col>
      <xdr:colOff>2314575</xdr:colOff>
      <xdr:row>4763</xdr:row>
      <xdr:rowOff>190500</xdr:rowOff>
    </xdr:to>
    <xdr:pic>
      <xdr:nvPicPr>
        <xdr:cNvPr id="22382" name="Рисунок 473" descr="635-290 пион.jpg"/>
        <xdr:cNvPicPr>
          <a:picLocks noChangeAspect="1"/>
        </xdr:cNvPicPr>
      </xdr:nvPicPr>
      <xdr:blipFill>
        <a:blip xmlns:r="http://schemas.openxmlformats.org/officeDocument/2006/relationships" r:embed="rId467" cstate="print"/>
        <a:srcRect/>
        <a:stretch>
          <a:fillRect/>
        </a:stretch>
      </xdr:blipFill>
      <xdr:spPr bwMode="auto">
        <a:xfrm>
          <a:off x="0" y="1514027325"/>
          <a:ext cx="2314575" cy="2190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4764</xdr:row>
      <xdr:rowOff>123825</xdr:rowOff>
    </xdr:from>
    <xdr:to>
      <xdr:col>0</xdr:col>
      <xdr:colOff>2257425</xdr:colOff>
      <xdr:row>4768</xdr:row>
      <xdr:rowOff>133350</xdr:rowOff>
    </xdr:to>
    <xdr:pic>
      <xdr:nvPicPr>
        <xdr:cNvPr id="22383" name="Рисунок 474" descr="531-290,-638-290 пион.jpg"/>
        <xdr:cNvPicPr>
          <a:picLocks noChangeAspect="1"/>
        </xdr:cNvPicPr>
      </xdr:nvPicPr>
      <xdr:blipFill>
        <a:blip xmlns:r="http://schemas.openxmlformats.org/officeDocument/2006/relationships" r:embed="rId468" cstate="print"/>
        <a:srcRect/>
        <a:stretch>
          <a:fillRect/>
        </a:stretch>
      </xdr:blipFill>
      <xdr:spPr bwMode="auto">
        <a:xfrm>
          <a:off x="0" y="1516608600"/>
          <a:ext cx="2257425" cy="2105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4769</xdr:row>
      <xdr:rowOff>133350</xdr:rowOff>
    </xdr:from>
    <xdr:to>
      <xdr:col>0</xdr:col>
      <xdr:colOff>2276475</xdr:colOff>
      <xdr:row>4772</xdr:row>
      <xdr:rowOff>409575</xdr:rowOff>
    </xdr:to>
    <xdr:pic>
      <xdr:nvPicPr>
        <xdr:cNvPr id="22384" name="Рисунок 475" descr="703-290 пион.jpg"/>
        <xdr:cNvPicPr>
          <a:picLocks noChangeAspect="1"/>
        </xdr:cNvPicPr>
      </xdr:nvPicPr>
      <xdr:blipFill>
        <a:blip xmlns:r="http://schemas.openxmlformats.org/officeDocument/2006/relationships" r:embed="rId469" cstate="print"/>
        <a:srcRect/>
        <a:stretch>
          <a:fillRect/>
        </a:stretch>
      </xdr:blipFill>
      <xdr:spPr bwMode="auto">
        <a:xfrm>
          <a:off x="0" y="1519237500"/>
          <a:ext cx="2276475" cy="2247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4773</xdr:row>
      <xdr:rowOff>161925</xdr:rowOff>
    </xdr:from>
    <xdr:to>
      <xdr:col>0</xdr:col>
      <xdr:colOff>2286000</xdr:colOff>
      <xdr:row>4785</xdr:row>
      <xdr:rowOff>152400</xdr:rowOff>
    </xdr:to>
    <xdr:pic>
      <xdr:nvPicPr>
        <xdr:cNvPr id="22385" name="Рисунок 476" descr="101-269.jpg"/>
        <xdr:cNvPicPr>
          <a:picLocks noChangeAspect="1"/>
        </xdr:cNvPicPr>
      </xdr:nvPicPr>
      <xdr:blipFill>
        <a:blip xmlns:r="http://schemas.openxmlformats.org/officeDocument/2006/relationships" r:embed="rId470" cstate="print"/>
        <a:srcRect/>
        <a:stretch>
          <a:fillRect/>
        </a:stretch>
      </xdr:blipFill>
      <xdr:spPr bwMode="auto">
        <a:xfrm>
          <a:off x="0" y="1521894975"/>
          <a:ext cx="2286000" cy="307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4787</xdr:row>
      <xdr:rowOff>114300</xdr:rowOff>
    </xdr:from>
    <xdr:to>
      <xdr:col>0</xdr:col>
      <xdr:colOff>2276475</xdr:colOff>
      <xdr:row>4789</xdr:row>
      <xdr:rowOff>590550</xdr:rowOff>
    </xdr:to>
    <xdr:pic>
      <xdr:nvPicPr>
        <xdr:cNvPr id="22386" name="Рисунок 477" descr="150-000.jpg"/>
        <xdr:cNvPicPr>
          <a:picLocks noChangeAspect="1"/>
        </xdr:cNvPicPr>
      </xdr:nvPicPr>
      <xdr:blipFill>
        <a:blip xmlns:r="http://schemas.openxmlformats.org/officeDocument/2006/relationships" r:embed="rId471" cstate="print"/>
        <a:srcRect/>
        <a:stretch>
          <a:fillRect/>
        </a:stretch>
      </xdr:blipFill>
      <xdr:spPr bwMode="auto">
        <a:xfrm>
          <a:off x="0" y="1525447800"/>
          <a:ext cx="227647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4792</xdr:row>
      <xdr:rowOff>247650</xdr:rowOff>
    </xdr:from>
    <xdr:to>
      <xdr:col>0</xdr:col>
      <xdr:colOff>2305050</xdr:colOff>
      <xdr:row>4799</xdr:row>
      <xdr:rowOff>200025</xdr:rowOff>
    </xdr:to>
    <xdr:pic>
      <xdr:nvPicPr>
        <xdr:cNvPr id="22387" name="Рисунок 478" descr="197-518, 225-518 белый.jpg"/>
        <xdr:cNvPicPr>
          <a:picLocks noChangeAspect="1"/>
        </xdr:cNvPicPr>
      </xdr:nvPicPr>
      <xdr:blipFill>
        <a:blip xmlns:r="http://schemas.openxmlformats.org/officeDocument/2006/relationships" r:embed="rId472" cstate="print"/>
        <a:srcRect/>
        <a:stretch>
          <a:fillRect/>
        </a:stretch>
      </xdr:blipFill>
      <xdr:spPr bwMode="auto">
        <a:xfrm>
          <a:off x="0" y="1528724400"/>
          <a:ext cx="2305050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4804</xdr:row>
      <xdr:rowOff>28575</xdr:rowOff>
    </xdr:from>
    <xdr:to>
      <xdr:col>0</xdr:col>
      <xdr:colOff>2305050</xdr:colOff>
      <xdr:row>4813</xdr:row>
      <xdr:rowOff>9525</xdr:rowOff>
    </xdr:to>
    <xdr:pic>
      <xdr:nvPicPr>
        <xdr:cNvPr id="22388" name="Рисунок 479" descr="574-518, 225-518 белый.jpg"/>
        <xdr:cNvPicPr>
          <a:picLocks noChangeAspect="1"/>
        </xdr:cNvPicPr>
      </xdr:nvPicPr>
      <xdr:blipFill>
        <a:blip xmlns:r="http://schemas.openxmlformats.org/officeDocument/2006/relationships" r:embed="rId473" cstate="print"/>
        <a:srcRect/>
        <a:stretch>
          <a:fillRect/>
        </a:stretch>
      </xdr:blipFill>
      <xdr:spPr bwMode="auto">
        <a:xfrm>
          <a:off x="9525" y="1532210550"/>
          <a:ext cx="2295525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4817</xdr:row>
      <xdr:rowOff>180975</xdr:rowOff>
    </xdr:from>
    <xdr:to>
      <xdr:col>0</xdr:col>
      <xdr:colOff>2314575</xdr:colOff>
      <xdr:row>4823</xdr:row>
      <xdr:rowOff>266700</xdr:rowOff>
    </xdr:to>
    <xdr:pic>
      <xdr:nvPicPr>
        <xdr:cNvPr id="22389" name="Рисунок 480" descr="536-342 Бежевый.jpg"/>
        <xdr:cNvPicPr>
          <a:picLocks noChangeAspect="1"/>
        </xdr:cNvPicPr>
      </xdr:nvPicPr>
      <xdr:blipFill>
        <a:blip xmlns:r="http://schemas.openxmlformats.org/officeDocument/2006/relationships" r:embed="rId474" cstate="print"/>
        <a:srcRect/>
        <a:stretch>
          <a:fillRect/>
        </a:stretch>
      </xdr:blipFill>
      <xdr:spPr bwMode="auto">
        <a:xfrm>
          <a:off x="0" y="1535525250"/>
          <a:ext cx="2314575" cy="271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4826</xdr:row>
      <xdr:rowOff>9525</xdr:rowOff>
    </xdr:from>
    <xdr:to>
      <xdr:col>0</xdr:col>
      <xdr:colOff>2305050</xdr:colOff>
      <xdr:row>4830</xdr:row>
      <xdr:rowOff>542924</xdr:rowOff>
    </xdr:to>
    <xdr:pic>
      <xdr:nvPicPr>
        <xdr:cNvPr id="22390" name="Рисунок 481" descr="181-894 cv.-rozovij.jpg"/>
        <xdr:cNvPicPr>
          <a:picLocks noChangeAspect="1"/>
        </xdr:cNvPicPr>
      </xdr:nvPicPr>
      <xdr:blipFill>
        <a:blip xmlns:r="http://schemas.openxmlformats.org/officeDocument/2006/relationships" r:embed="rId475" cstate="print"/>
        <a:srcRect/>
        <a:stretch>
          <a:fillRect/>
        </a:stretch>
      </xdr:blipFill>
      <xdr:spPr bwMode="auto">
        <a:xfrm>
          <a:off x="28575" y="1539297150"/>
          <a:ext cx="2276475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4831</xdr:row>
      <xdr:rowOff>57150</xdr:rowOff>
    </xdr:from>
    <xdr:to>
      <xdr:col>0</xdr:col>
      <xdr:colOff>2305050</xdr:colOff>
      <xdr:row>4832</xdr:row>
      <xdr:rowOff>1114425</xdr:rowOff>
    </xdr:to>
    <xdr:pic>
      <xdr:nvPicPr>
        <xdr:cNvPr id="22391" name="Рисунок 482" descr="217-894 cv.-rozovij b.jpg"/>
        <xdr:cNvPicPr>
          <a:picLocks noChangeAspect="1"/>
        </xdr:cNvPicPr>
      </xdr:nvPicPr>
      <xdr:blipFill>
        <a:blip xmlns:r="http://schemas.openxmlformats.org/officeDocument/2006/relationships" r:embed="rId476" cstate="print"/>
        <a:srcRect/>
        <a:stretch>
          <a:fillRect/>
        </a:stretch>
      </xdr:blipFill>
      <xdr:spPr bwMode="auto">
        <a:xfrm>
          <a:off x="0" y="1542440400"/>
          <a:ext cx="2305050" cy="2324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4834</xdr:row>
      <xdr:rowOff>66675</xdr:rowOff>
    </xdr:from>
    <xdr:to>
      <xdr:col>0</xdr:col>
      <xdr:colOff>2314575</xdr:colOff>
      <xdr:row>4840</xdr:row>
      <xdr:rowOff>276225</xdr:rowOff>
    </xdr:to>
    <xdr:pic>
      <xdr:nvPicPr>
        <xdr:cNvPr id="22392" name="Рисунок 483" descr="136-894 белый.jpg"/>
        <xdr:cNvPicPr>
          <a:picLocks noChangeAspect="1"/>
        </xdr:cNvPicPr>
      </xdr:nvPicPr>
      <xdr:blipFill>
        <a:blip xmlns:r="http://schemas.openxmlformats.org/officeDocument/2006/relationships" r:embed="rId477" cstate="print"/>
        <a:srcRect/>
        <a:stretch>
          <a:fillRect/>
        </a:stretch>
      </xdr:blipFill>
      <xdr:spPr bwMode="auto">
        <a:xfrm>
          <a:off x="0" y="1545345525"/>
          <a:ext cx="2314575" cy="2381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4850</xdr:row>
      <xdr:rowOff>57150</xdr:rowOff>
    </xdr:from>
    <xdr:to>
      <xdr:col>0</xdr:col>
      <xdr:colOff>2286000</xdr:colOff>
      <xdr:row>4866</xdr:row>
      <xdr:rowOff>47625</xdr:rowOff>
    </xdr:to>
    <xdr:pic>
      <xdr:nvPicPr>
        <xdr:cNvPr id="22393" name="Рисунок 484" descr="180-000_white.jpg"/>
        <xdr:cNvPicPr>
          <a:picLocks noChangeAspect="1"/>
        </xdr:cNvPicPr>
      </xdr:nvPicPr>
      <xdr:blipFill>
        <a:blip xmlns:r="http://schemas.openxmlformats.org/officeDocument/2006/relationships" r:embed="rId478" cstate="print"/>
        <a:srcRect/>
        <a:stretch>
          <a:fillRect/>
        </a:stretch>
      </xdr:blipFill>
      <xdr:spPr bwMode="auto">
        <a:xfrm>
          <a:off x="0" y="1549755600"/>
          <a:ext cx="2286000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4874</xdr:row>
      <xdr:rowOff>76200</xdr:rowOff>
    </xdr:from>
    <xdr:to>
      <xdr:col>0</xdr:col>
      <xdr:colOff>2276475</xdr:colOff>
      <xdr:row>4886</xdr:row>
      <xdr:rowOff>114300</xdr:rowOff>
    </xdr:to>
    <xdr:pic>
      <xdr:nvPicPr>
        <xdr:cNvPr id="22394" name="Рисунок 485" descr="181-000-white.jpg"/>
        <xdr:cNvPicPr>
          <a:picLocks noChangeAspect="1"/>
        </xdr:cNvPicPr>
      </xdr:nvPicPr>
      <xdr:blipFill>
        <a:blip xmlns:r="http://schemas.openxmlformats.org/officeDocument/2006/relationships" r:embed="rId479" cstate="print"/>
        <a:srcRect/>
        <a:stretch>
          <a:fillRect/>
        </a:stretch>
      </xdr:blipFill>
      <xdr:spPr bwMode="auto">
        <a:xfrm>
          <a:off x="57150" y="1554137100"/>
          <a:ext cx="2219325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4887</xdr:row>
      <xdr:rowOff>152400</xdr:rowOff>
    </xdr:from>
    <xdr:to>
      <xdr:col>0</xdr:col>
      <xdr:colOff>2266950</xdr:colOff>
      <xdr:row>4895</xdr:row>
      <xdr:rowOff>171450</xdr:rowOff>
    </xdr:to>
    <xdr:pic>
      <xdr:nvPicPr>
        <xdr:cNvPr id="22395" name="Рисунок 486" descr="181-894 white.jpg"/>
        <xdr:cNvPicPr>
          <a:picLocks noChangeAspect="1"/>
        </xdr:cNvPicPr>
      </xdr:nvPicPr>
      <xdr:blipFill>
        <a:blip xmlns:r="http://schemas.openxmlformats.org/officeDocument/2006/relationships" r:embed="rId480" cstate="print"/>
        <a:srcRect/>
        <a:stretch>
          <a:fillRect/>
        </a:stretch>
      </xdr:blipFill>
      <xdr:spPr bwMode="auto">
        <a:xfrm>
          <a:off x="9525" y="1557432750"/>
          <a:ext cx="2257425" cy="215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4900</xdr:row>
      <xdr:rowOff>257175</xdr:rowOff>
    </xdr:from>
    <xdr:to>
      <xdr:col>0</xdr:col>
      <xdr:colOff>2286000</xdr:colOff>
      <xdr:row>4907</xdr:row>
      <xdr:rowOff>190500</xdr:rowOff>
    </xdr:to>
    <xdr:pic>
      <xdr:nvPicPr>
        <xdr:cNvPr id="22396" name="Рисунок 487" descr="529-894 белый.jpg"/>
        <xdr:cNvPicPr>
          <a:picLocks noChangeAspect="1"/>
        </xdr:cNvPicPr>
      </xdr:nvPicPr>
      <xdr:blipFill>
        <a:blip xmlns:r="http://schemas.openxmlformats.org/officeDocument/2006/relationships" r:embed="rId481" cstate="print"/>
        <a:srcRect/>
        <a:stretch>
          <a:fillRect/>
        </a:stretch>
      </xdr:blipFill>
      <xdr:spPr bwMode="auto">
        <a:xfrm>
          <a:off x="0" y="1561099875"/>
          <a:ext cx="2286000" cy="2133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4911</xdr:row>
      <xdr:rowOff>180975</xdr:rowOff>
    </xdr:from>
    <xdr:to>
      <xdr:col>0</xdr:col>
      <xdr:colOff>2295525</xdr:colOff>
      <xdr:row>4913</xdr:row>
      <xdr:rowOff>590550</xdr:rowOff>
    </xdr:to>
    <xdr:pic>
      <xdr:nvPicPr>
        <xdr:cNvPr id="22397" name="Рисунок 488" descr="576-894 белый.jpg"/>
        <xdr:cNvPicPr>
          <a:picLocks noChangeAspect="1"/>
        </xdr:cNvPicPr>
      </xdr:nvPicPr>
      <xdr:blipFill>
        <a:blip xmlns:r="http://schemas.openxmlformats.org/officeDocument/2006/relationships" r:embed="rId482" cstate="print"/>
        <a:srcRect/>
        <a:stretch>
          <a:fillRect/>
        </a:stretch>
      </xdr:blipFill>
      <xdr:spPr bwMode="auto">
        <a:xfrm>
          <a:off x="0" y="1564481250"/>
          <a:ext cx="2295525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4914</xdr:row>
      <xdr:rowOff>38100</xdr:rowOff>
    </xdr:from>
    <xdr:to>
      <xdr:col>0</xdr:col>
      <xdr:colOff>2324100</xdr:colOff>
      <xdr:row>4917</xdr:row>
      <xdr:rowOff>390525</xdr:rowOff>
    </xdr:to>
    <xdr:pic>
      <xdr:nvPicPr>
        <xdr:cNvPr id="22398" name="Рисунок 489" descr="604-894 белый.jpg"/>
        <xdr:cNvPicPr>
          <a:picLocks noChangeAspect="1"/>
        </xdr:cNvPicPr>
      </xdr:nvPicPr>
      <xdr:blipFill>
        <a:blip xmlns:r="http://schemas.openxmlformats.org/officeDocument/2006/relationships" r:embed="rId483" cstate="print"/>
        <a:srcRect/>
        <a:stretch>
          <a:fillRect/>
        </a:stretch>
      </xdr:blipFill>
      <xdr:spPr bwMode="auto">
        <a:xfrm>
          <a:off x="0" y="1566967275"/>
          <a:ext cx="2324100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4918</xdr:row>
      <xdr:rowOff>142875</xdr:rowOff>
    </xdr:from>
    <xdr:to>
      <xdr:col>0</xdr:col>
      <xdr:colOff>2276475</xdr:colOff>
      <xdr:row>4927</xdr:row>
      <xdr:rowOff>123825</xdr:rowOff>
    </xdr:to>
    <xdr:pic>
      <xdr:nvPicPr>
        <xdr:cNvPr id="22399" name="Рисунок 490" descr="124-894 (2).jpg"/>
        <xdr:cNvPicPr>
          <a:picLocks noChangeAspect="1"/>
        </xdr:cNvPicPr>
      </xdr:nvPicPr>
      <xdr:blipFill>
        <a:blip xmlns:r="http://schemas.openxmlformats.org/officeDocument/2006/relationships" r:embed="rId484" cstate="print"/>
        <a:srcRect/>
        <a:stretch>
          <a:fillRect/>
        </a:stretch>
      </xdr:blipFill>
      <xdr:spPr bwMode="auto">
        <a:xfrm>
          <a:off x="0" y="1569510450"/>
          <a:ext cx="2276475" cy="2981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4932</xdr:row>
      <xdr:rowOff>76200</xdr:rowOff>
    </xdr:from>
    <xdr:to>
      <xdr:col>0</xdr:col>
      <xdr:colOff>2276475</xdr:colOff>
      <xdr:row>4942</xdr:row>
      <xdr:rowOff>123825</xdr:rowOff>
    </xdr:to>
    <xdr:pic>
      <xdr:nvPicPr>
        <xdr:cNvPr id="22400" name="Рисунок 491" descr="136-894 бежевый.jpg"/>
        <xdr:cNvPicPr>
          <a:picLocks noChangeAspect="1"/>
        </xdr:cNvPicPr>
      </xdr:nvPicPr>
      <xdr:blipFill>
        <a:blip xmlns:r="http://schemas.openxmlformats.org/officeDocument/2006/relationships" r:embed="rId485" cstate="print"/>
        <a:srcRect/>
        <a:stretch>
          <a:fillRect/>
        </a:stretch>
      </xdr:blipFill>
      <xdr:spPr bwMode="auto">
        <a:xfrm>
          <a:off x="0" y="1573768125"/>
          <a:ext cx="2276475" cy="223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4946</xdr:row>
      <xdr:rowOff>57150</xdr:rowOff>
    </xdr:from>
    <xdr:to>
      <xdr:col>0</xdr:col>
      <xdr:colOff>2286000</xdr:colOff>
      <xdr:row>4949</xdr:row>
      <xdr:rowOff>533400</xdr:rowOff>
    </xdr:to>
    <xdr:pic>
      <xdr:nvPicPr>
        <xdr:cNvPr id="22401" name="Рисунок 492" descr="604-894 беж.jpg"/>
        <xdr:cNvPicPr>
          <a:picLocks noChangeAspect="1"/>
        </xdr:cNvPicPr>
      </xdr:nvPicPr>
      <xdr:blipFill>
        <a:blip xmlns:r="http://schemas.openxmlformats.org/officeDocument/2006/relationships" r:embed="rId486" cstate="print"/>
        <a:srcRect/>
        <a:stretch>
          <a:fillRect/>
        </a:stretch>
      </xdr:blipFill>
      <xdr:spPr bwMode="auto">
        <a:xfrm>
          <a:off x="0" y="1576816125"/>
          <a:ext cx="228600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4951</xdr:row>
      <xdr:rowOff>228600</xdr:rowOff>
    </xdr:from>
    <xdr:to>
      <xdr:col>0</xdr:col>
      <xdr:colOff>2314575</xdr:colOff>
      <xdr:row>4958</xdr:row>
      <xdr:rowOff>285750</xdr:rowOff>
    </xdr:to>
    <xdr:pic>
      <xdr:nvPicPr>
        <xdr:cNvPr id="22402" name="Рисунок 493" descr="124-894 черн.jpg"/>
        <xdr:cNvPicPr>
          <a:picLocks noChangeAspect="1"/>
        </xdr:cNvPicPr>
      </xdr:nvPicPr>
      <xdr:blipFill>
        <a:blip xmlns:r="http://schemas.openxmlformats.org/officeDocument/2006/relationships" r:embed="rId487" cstate="print"/>
        <a:srcRect/>
        <a:stretch>
          <a:fillRect/>
        </a:stretch>
      </xdr:blipFill>
      <xdr:spPr bwMode="auto">
        <a:xfrm>
          <a:off x="0" y="1579549800"/>
          <a:ext cx="2314575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4960</xdr:row>
      <xdr:rowOff>9525</xdr:rowOff>
    </xdr:from>
    <xdr:to>
      <xdr:col>0</xdr:col>
      <xdr:colOff>2295525</xdr:colOff>
      <xdr:row>4972</xdr:row>
      <xdr:rowOff>152400</xdr:rowOff>
    </xdr:to>
    <xdr:pic>
      <xdr:nvPicPr>
        <xdr:cNvPr id="22403" name="Рисунок 494" descr="180-000 moloko.jpg"/>
        <xdr:cNvPicPr>
          <a:picLocks noChangeAspect="1"/>
        </xdr:cNvPicPr>
      </xdr:nvPicPr>
      <xdr:blipFill>
        <a:blip xmlns:r="http://schemas.openxmlformats.org/officeDocument/2006/relationships" r:embed="rId488" cstate="print"/>
        <a:srcRect/>
        <a:stretch>
          <a:fillRect/>
        </a:stretch>
      </xdr:blipFill>
      <xdr:spPr bwMode="auto">
        <a:xfrm>
          <a:off x="0" y="1582159650"/>
          <a:ext cx="2295525" cy="3000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4974</xdr:row>
      <xdr:rowOff>85725</xdr:rowOff>
    </xdr:from>
    <xdr:to>
      <xdr:col>0</xdr:col>
      <xdr:colOff>2257425</xdr:colOff>
      <xdr:row>4985</xdr:row>
      <xdr:rowOff>114300</xdr:rowOff>
    </xdr:to>
    <xdr:pic>
      <xdr:nvPicPr>
        <xdr:cNvPr id="22404" name="Рисунок 495" descr="181-000 белый.jpg"/>
        <xdr:cNvPicPr>
          <a:picLocks noChangeAspect="1"/>
        </xdr:cNvPicPr>
      </xdr:nvPicPr>
      <xdr:blipFill>
        <a:blip xmlns:r="http://schemas.openxmlformats.org/officeDocument/2006/relationships" r:embed="rId489" cstate="print"/>
        <a:srcRect/>
        <a:stretch>
          <a:fillRect/>
        </a:stretch>
      </xdr:blipFill>
      <xdr:spPr bwMode="auto">
        <a:xfrm>
          <a:off x="0" y="1585521975"/>
          <a:ext cx="2257425" cy="212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21166</xdr:colOff>
      <xdr:row>4989</xdr:row>
      <xdr:rowOff>7053</xdr:rowOff>
    </xdr:from>
    <xdr:to>
      <xdr:col>0</xdr:col>
      <xdr:colOff>2286001</xdr:colOff>
      <xdr:row>4995</xdr:row>
      <xdr:rowOff>359833</xdr:rowOff>
    </xdr:to>
    <xdr:pic>
      <xdr:nvPicPr>
        <xdr:cNvPr id="491" name="Рисунок 490" descr="181-000 пион.jpg"/>
        <xdr:cNvPicPr>
          <a:picLocks noChangeAspect="1"/>
        </xdr:cNvPicPr>
      </xdr:nvPicPr>
      <xdr:blipFill>
        <a:blip xmlns:r="http://schemas.openxmlformats.org/officeDocument/2006/relationships" r:embed="rId490" cstate="print"/>
        <a:stretch>
          <a:fillRect/>
        </a:stretch>
      </xdr:blipFill>
      <xdr:spPr>
        <a:xfrm>
          <a:off x="21166" y="1589718970"/>
          <a:ext cx="2264835" cy="301978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4996</xdr:row>
      <xdr:rowOff>31749</xdr:rowOff>
    </xdr:from>
    <xdr:to>
      <xdr:col>1</xdr:col>
      <xdr:colOff>0</xdr:colOff>
      <xdr:row>5005</xdr:row>
      <xdr:rowOff>288620</xdr:rowOff>
    </xdr:to>
    <xdr:pic>
      <xdr:nvPicPr>
        <xdr:cNvPr id="492" name="Рисунок 491" descr="124-894 (2).jpg"/>
        <xdr:cNvPicPr>
          <a:picLocks noChangeAspect="1"/>
        </xdr:cNvPicPr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63500" y="1592855166"/>
          <a:ext cx="2264833" cy="3019121"/>
        </a:xfrm>
        <a:prstGeom prst="rect">
          <a:avLst/>
        </a:prstGeom>
      </xdr:spPr>
    </xdr:pic>
    <xdr:clientData/>
  </xdr:twoCellAnchor>
  <xdr:twoCellAnchor editAs="oneCell">
    <xdr:from>
      <xdr:col>0</xdr:col>
      <xdr:colOff>84665</xdr:colOff>
      <xdr:row>5006</xdr:row>
      <xdr:rowOff>38804</xdr:rowOff>
    </xdr:from>
    <xdr:to>
      <xdr:col>0</xdr:col>
      <xdr:colOff>2264833</xdr:colOff>
      <xdr:row>5010</xdr:row>
      <xdr:rowOff>575028</xdr:rowOff>
    </xdr:to>
    <xdr:pic>
      <xdr:nvPicPr>
        <xdr:cNvPr id="493" name="Рисунок 492" descr="181-894 pion.jpg"/>
        <xdr:cNvPicPr>
          <a:picLocks noChangeAspect="1"/>
        </xdr:cNvPicPr>
      </xdr:nvPicPr>
      <xdr:blipFill>
        <a:blip xmlns:r="http://schemas.openxmlformats.org/officeDocument/2006/relationships" r:embed="rId492" cstate="print"/>
        <a:stretch>
          <a:fillRect/>
        </a:stretch>
      </xdr:blipFill>
      <xdr:spPr>
        <a:xfrm>
          <a:off x="84665" y="1595931387"/>
          <a:ext cx="2180168" cy="2906890"/>
        </a:xfrm>
        <a:prstGeom prst="rect">
          <a:avLst/>
        </a:prstGeom>
      </xdr:spPr>
    </xdr:pic>
    <xdr:clientData/>
  </xdr:twoCellAnchor>
  <xdr:twoCellAnchor editAs="oneCell">
    <xdr:from>
      <xdr:col>0</xdr:col>
      <xdr:colOff>21167</xdr:colOff>
      <xdr:row>5011</xdr:row>
      <xdr:rowOff>42333</xdr:rowOff>
    </xdr:from>
    <xdr:to>
      <xdr:col>0</xdr:col>
      <xdr:colOff>2275417</xdr:colOff>
      <xdr:row>5013</xdr:row>
      <xdr:rowOff>694287</xdr:rowOff>
    </xdr:to>
    <xdr:pic>
      <xdr:nvPicPr>
        <xdr:cNvPr id="494" name="Рисунок 493" descr="210-894-piony.jpg"/>
        <xdr:cNvPicPr>
          <a:picLocks noChangeAspect="1"/>
        </xdr:cNvPicPr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21167" y="1598898250"/>
          <a:ext cx="2254250" cy="21336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5014</xdr:row>
      <xdr:rowOff>21166</xdr:rowOff>
    </xdr:from>
    <xdr:to>
      <xdr:col>0</xdr:col>
      <xdr:colOff>2275417</xdr:colOff>
      <xdr:row>5017</xdr:row>
      <xdr:rowOff>623075</xdr:rowOff>
    </xdr:to>
    <xdr:pic>
      <xdr:nvPicPr>
        <xdr:cNvPr id="495" name="Рисунок 494" descr="217-894 pion b.jpg"/>
        <xdr:cNvPicPr>
          <a:picLocks noChangeAspect="1"/>
        </xdr:cNvPicPr>
      </xdr:nvPicPr>
      <xdr:blipFill>
        <a:blip xmlns:r="http://schemas.openxmlformats.org/officeDocument/2006/relationships" r:embed="rId494" cstate="print"/>
        <a:stretch>
          <a:fillRect/>
        </a:stretch>
      </xdr:blipFill>
      <xdr:spPr>
        <a:xfrm>
          <a:off x="0" y="1601099583"/>
          <a:ext cx="2275417" cy="25386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5018</xdr:row>
      <xdr:rowOff>95249</xdr:rowOff>
    </xdr:from>
    <xdr:to>
      <xdr:col>0</xdr:col>
      <xdr:colOff>2281638</xdr:colOff>
      <xdr:row>5021</xdr:row>
      <xdr:rowOff>560916</xdr:rowOff>
    </xdr:to>
    <xdr:pic>
      <xdr:nvPicPr>
        <xdr:cNvPr id="496" name="Рисунок 495" descr="604-894 piony.jpg"/>
        <xdr:cNvPicPr>
          <a:picLocks noChangeAspect="1"/>
        </xdr:cNvPicPr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0" y="1603755999"/>
          <a:ext cx="2281638" cy="2243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5023</xdr:row>
      <xdr:rowOff>193674</xdr:rowOff>
    </xdr:from>
    <xdr:to>
      <xdr:col>0</xdr:col>
      <xdr:colOff>2279488</xdr:colOff>
      <xdr:row>5036</xdr:row>
      <xdr:rowOff>204258</xdr:rowOff>
    </xdr:to>
    <xdr:pic>
      <xdr:nvPicPr>
        <xdr:cNvPr id="497" name="Рисунок 496" descr="180-003 black.jpg"/>
        <xdr:cNvPicPr>
          <a:picLocks noChangeAspect="1"/>
        </xdr:cNvPicPr>
      </xdr:nvPicPr>
      <xdr:blipFill>
        <a:blip xmlns:r="http://schemas.openxmlformats.org/officeDocument/2006/relationships" r:embed="rId496" cstate="print"/>
        <a:stretch>
          <a:fillRect/>
        </a:stretch>
      </xdr:blipFill>
      <xdr:spPr>
        <a:xfrm>
          <a:off x="0" y="1606457924"/>
          <a:ext cx="2279488" cy="30374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5040</xdr:row>
      <xdr:rowOff>243417</xdr:rowOff>
    </xdr:from>
    <xdr:to>
      <xdr:col>0</xdr:col>
      <xdr:colOff>2294612</xdr:colOff>
      <xdr:row>5052</xdr:row>
      <xdr:rowOff>0</xdr:rowOff>
    </xdr:to>
    <xdr:pic>
      <xdr:nvPicPr>
        <xdr:cNvPr id="498" name="Рисунок 497" descr="181-000-black.jpg"/>
        <xdr:cNvPicPr>
          <a:picLocks noChangeAspect="1"/>
        </xdr:cNvPicPr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0" y="1610508167"/>
          <a:ext cx="2294612" cy="3058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5053</xdr:row>
      <xdr:rowOff>21165</xdr:rowOff>
    </xdr:from>
    <xdr:to>
      <xdr:col>0</xdr:col>
      <xdr:colOff>2303314</xdr:colOff>
      <xdr:row>5059</xdr:row>
      <xdr:rowOff>359832</xdr:rowOff>
    </xdr:to>
    <xdr:pic>
      <xdr:nvPicPr>
        <xdr:cNvPr id="499" name="Рисунок 498" descr="181-894 black.jpg"/>
        <xdr:cNvPicPr>
          <a:picLocks noChangeAspect="1"/>
        </xdr:cNvPicPr>
      </xdr:nvPicPr>
      <xdr:blipFill>
        <a:blip xmlns:r="http://schemas.openxmlformats.org/officeDocument/2006/relationships" r:embed="rId498" cstate="print"/>
        <a:stretch>
          <a:fillRect/>
        </a:stretch>
      </xdr:blipFill>
      <xdr:spPr>
        <a:xfrm>
          <a:off x="0" y="1613926582"/>
          <a:ext cx="2303314" cy="3069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5060</xdr:row>
      <xdr:rowOff>391583</xdr:rowOff>
    </xdr:from>
    <xdr:to>
      <xdr:col>0</xdr:col>
      <xdr:colOff>2315190</xdr:colOff>
      <xdr:row>5063</xdr:row>
      <xdr:rowOff>359833</xdr:rowOff>
    </xdr:to>
    <xdr:pic>
      <xdr:nvPicPr>
        <xdr:cNvPr id="500" name="Рисунок 499" descr="185-894 черный.jpg"/>
        <xdr:cNvPicPr>
          <a:picLocks noChangeAspect="1"/>
        </xdr:cNvPicPr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0" y="1617482583"/>
          <a:ext cx="2315190" cy="2190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5064</xdr:row>
      <xdr:rowOff>34101</xdr:rowOff>
    </xdr:from>
    <xdr:to>
      <xdr:col>0</xdr:col>
      <xdr:colOff>2296583</xdr:colOff>
      <xdr:row>5066</xdr:row>
      <xdr:rowOff>792429</xdr:rowOff>
    </xdr:to>
    <xdr:pic>
      <xdr:nvPicPr>
        <xdr:cNvPr id="502" name="Рисунок 501" descr="217-894 black.jpg"/>
        <xdr:cNvPicPr>
          <a:picLocks noChangeAspect="1"/>
        </xdr:cNvPicPr>
      </xdr:nvPicPr>
      <xdr:blipFill>
        <a:blip xmlns:r="http://schemas.openxmlformats.org/officeDocument/2006/relationships" r:embed="rId500" cstate="print"/>
        <a:stretch>
          <a:fillRect/>
        </a:stretch>
      </xdr:blipFill>
      <xdr:spPr>
        <a:xfrm>
          <a:off x="0" y="1620088434"/>
          <a:ext cx="2296583" cy="243049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5067</xdr:row>
      <xdr:rowOff>10584</xdr:rowOff>
    </xdr:from>
    <xdr:to>
      <xdr:col>0</xdr:col>
      <xdr:colOff>2286301</xdr:colOff>
      <xdr:row>5070</xdr:row>
      <xdr:rowOff>518584</xdr:rowOff>
    </xdr:to>
    <xdr:pic>
      <xdr:nvPicPr>
        <xdr:cNvPr id="504" name="Рисунок 503" descr="604-894 черн.jpg"/>
        <xdr:cNvPicPr>
          <a:picLocks noChangeAspect="1"/>
        </xdr:cNvPicPr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1" y="1622573167"/>
          <a:ext cx="2286300" cy="2159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5072</xdr:row>
      <xdr:rowOff>63499</xdr:rowOff>
    </xdr:from>
    <xdr:to>
      <xdr:col>0</xdr:col>
      <xdr:colOff>2280921</xdr:colOff>
      <xdr:row>5083</xdr:row>
      <xdr:rowOff>10583</xdr:rowOff>
    </xdr:to>
    <xdr:pic>
      <xdr:nvPicPr>
        <xdr:cNvPr id="505" name="Рисунок 504" descr="181-894 кофейно роз.jpg"/>
        <xdr:cNvPicPr>
          <a:picLocks noChangeAspect="1"/>
        </xdr:cNvPicPr>
      </xdr:nvPicPr>
      <xdr:blipFill>
        <a:blip xmlns:r="http://schemas.openxmlformats.org/officeDocument/2006/relationships" r:embed="rId502" cstate="print"/>
        <a:stretch>
          <a:fillRect/>
        </a:stretch>
      </xdr:blipFill>
      <xdr:spPr>
        <a:xfrm>
          <a:off x="0" y="1625028499"/>
          <a:ext cx="2280921" cy="21590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5086</xdr:row>
      <xdr:rowOff>74083</xdr:rowOff>
    </xdr:from>
    <xdr:to>
      <xdr:col>0</xdr:col>
      <xdr:colOff>2297839</xdr:colOff>
      <xdr:row>5090</xdr:row>
      <xdr:rowOff>148166</xdr:rowOff>
    </xdr:to>
    <xdr:pic>
      <xdr:nvPicPr>
        <xdr:cNvPr id="506" name="Рисунок 505" descr="604-894 Кофейно-розовый.jpg"/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1627854250"/>
          <a:ext cx="2297839" cy="1936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5092</xdr:row>
      <xdr:rowOff>43369</xdr:rowOff>
    </xdr:from>
    <xdr:to>
      <xdr:col>0</xdr:col>
      <xdr:colOff>2296260</xdr:colOff>
      <xdr:row>5101</xdr:row>
      <xdr:rowOff>84667</xdr:rowOff>
    </xdr:to>
    <xdr:pic>
      <xdr:nvPicPr>
        <xdr:cNvPr id="507" name="Рисунок 506" descr="181-000,-231-000-t-sinij_1.jpg"/>
        <xdr:cNvPicPr>
          <a:picLocks noChangeAspect="1"/>
        </xdr:cNvPicPr>
      </xdr:nvPicPr>
      <xdr:blipFill>
        <a:blip xmlns:r="http://schemas.openxmlformats.org/officeDocument/2006/relationships" r:embed="rId504" cstate="print"/>
        <a:stretch>
          <a:fillRect/>
        </a:stretch>
      </xdr:blipFill>
      <xdr:spPr>
        <a:xfrm>
          <a:off x="0" y="1630395286"/>
          <a:ext cx="2296260" cy="2232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5103</xdr:row>
      <xdr:rowOff>179916</xdr:rowOff>
    </xdr:from>
    <xdr:to>
      <xdr:col>0</xdr:col>
      <xdr:colOff>2298898</xdr:colOff>
      <xdr:row>5110</xdr:row>
      <xdr:rowOff>127000</xdr:rowOff>
    </xdr:to>
    <xdr:pic>
      <xdr:nvPicPr>
        <xdr:cNvPr id="508" name="Рисунок 507" descr="181-894 темн-син.jpg"/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1633209416"/>
          <a:ext cx="2298898" cy="21695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5111</xdr:row>
      <xdr:rowOff>42333</xdr:rowOff>
    </xdr:from>
    <xdr:to>
      <xdr:col>0</xdr:col>
      <xdr:colOff>2254250</xdr:colOff>
      <xdr:row>5113</xdr:row>
      <xdr:rowOff>645583</xdr:rowOff>
    </xdr:to>
    <xdr:pic>
      <xdr:nvPicPr>
        <xdr:cNvPr id="509" name="Рисунок 508" descr="604-894 темно синий.jpg"/>
        <xdr:cNvPicPr>
          <a:picLocks noChangeAspect="1"/>
        </xdr:cNvPicPr>
      </xdr:nvPicPr>
      <xdr:blipFill>
        <a:blip xmlns:r="http://schemas.openxmlformats.org/officeDocument/2006/relationships" r:embed="rId506" cstate="print"/>
        <a:stretch>
          <a:fillRect/>
        </a:stretch>
      </xdr:blipFill>
      <xdr:spPr>
        <a:xfrm>
          <a:off x="0" y="1635611833"/>
          <a:ext cx="2254250" cy="20425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5117</xdr:row>
      <xdr:rowOff>211283</xdr:rowOff>
    </xdr:from>
    <xdr:to>
      <xdr:col>0</xdr:col>
      <xdr:colOff>2296583</xdr:colOff>
      <xdr:row>5128</xdr:row>
      <xdr:rowOff>56091</xdr:rowOff>
    </xdr:to>
    <xdr:pic>
      <xdr:nvPicPr>
        <xdr:cNvPr id="510" name="Рисунок 509" descr="181-894 pepper.jpg"/>
        <xdr:cNvPicPr>
          <a:picLocks noChangeAspect="1"/>
        </xdr:cNvPicPr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0" y="1638574783"/>
          <a:ext cx="2296583" cy="21731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5131</xdr:row>
      <xdr:rowOff>172906</xdr:rowOff>
    </xdr:from>
    <xdr:to>
      <xdr:col>0</xdr:col>
      <xdr:colOff>2275417</xdr:colOff>
      <xdr:row>5135</xdr:row>
      <xdr:rowOff>330664</xdr:rowOff>
    </xdr:to>
    <xdr:pic>
      <xdr:nvPicPr>
        <xdr:cNvPr id="511" name="Рисунок 510" descr="181-894,-283-894-moloko_1.jpg"/>
        <xdr:cNvPicPr>
          <a:picLocks noChangeAspect="1"/>
        </xdr:cNvPicPr>
      </xdr:nvPicPr>
      <xdr:blipFill>
        <a:blip xmlns:r="http://schemas.openxmlformats.org/officeDocument/2006/relationships" r:embed="rId508" cstate="print"/>
        <a:stretch>
          <a:fillRect/>
        </a:stretch>
      </xdr:blipFill>
      <xdr:spPr>
        <a:xfrm>
          <a:off x="0" y="1641499739"/>
          <a:ext cx="2275417" cy="21474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5136</xdr:row>
      <xdr:rowOff>42334</xdr:rowOff>
    </xdr:from>
    <xdr:to>
      <xdr:col>0</xdr:col>
      <xdr:colOff>2298894</xdr:colOff>
      <xdr:row>5139</xdr:row>
      <xdr:rowOff>465666</xdr:rowOff>
    </xdr:to>
    <xdr:pic>
      <xdr:nvPicPr>
        <xdr:cNvPr id="512" name="Рисунок 511" descr="217-894-ivory.jpg"/>
        <xdr:cNvPicPr>
          <a:picLocks noChangeAspect="1"/>
        </xdr:cNvPicPr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0" y="1643856251"/>
          <a:ext cx="2298894" cy="2169582"/>
        </a:xfrm>
        <a:prstGeom prst="rect">
          <a:avLst/>
        </a:prstGeom>
      </xdr:spPr>
    </xdr:pic>
    <xdr:clientData/>
  </xdr:twoCellAnchor>
  <xdr:twoCellAnchor editAs="oneCell">
    <xdr:from>
      <xdr:col>0</xdr:col>
      <xdr:colOff>10584</xdr:colOff>
      <xdr:row>5140</xdr:row>
      <xdr:rowOff>16139</xdr:rowOff>
    </xdr:from>
    <xdr:to>
      <xdr:col>0</xdr:col>
      <xdr:colOff>2264833</xdr:colOff>
      <xdr:row>5143</xdr:row>
      <xdr:rowOff>543000</xdr:rowOff>
    </xdr:to>
    <xdr:pic>
      <xdr:nvPicPr>
        <xdr:cNvPr id="513" name="Рисунок 512" descr="604-894 _2 молоч.jpg"/>
        <xdr:cNvPicPr>
          <a:picLocks noChangeAspect="1"/>
        </xdr:cNvPicPr>
      </xdr:nvPicPr>
      <xdr:blipFill>
        <a:blip xmlns:r="http://schemas.openxmlformats.org/officeDocument/2006/relationships" r:embed="rId510" cstate="print"/>
        <a:stretch>
          <a:fillRect/>
        </a:stretch>
      </xdr:blipFill>
      <xdr:spPr>
        <a:xfrm>
          <a:off x="10584" y="1646158389"/>
          <a:ext cx="2254249" cy="2273111"/>
        </a:xfrm>
        <a:prstGeom prst="rect">
          <a:avLst/>
        </a:prstGeom>
      </xdr:spPr>
    </xdr:pic>
    <xdr:clientData/>
  </xdr:twoCellAnchor>
  <xdr:twoCellAnchor editAs="oneCell">
    <xdr:from>
      <xdr:col>0</xdr:col>
      <xdr:colOff>10584</xdr:colOff>
      <xdr:row>5144</xdr:row>
      <xdr:rowOff>63500</xdr:rowOff>
    </xdr:from>
    <xdr:to>
      <xdr:col>0</xdr:col>
      <xdr:colOff>2320695</xdr:colOff>
      <xdr:row>5148</xdr:row>
      <xdr:rowOff>381001</xdr:rowOff>
    </xdr:to>
    <xdr:pic>
      <xdr:nvPicPr>
        <xdr:cNvPr id="514" name="Рисунок 513" descr="181-894 red.jpg"/>
        <xdr:cNvPicPr>
          <a:picLocks noChangeAspect="1"/>
        </xdr:cNvPicPr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10584" y="1648534083"/>
          <a:ext cx="2310111" cy="2180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5164</xdr:row>
      <xdr:rowOff>116418</xdr:rowOff>
    </xdr:from>
    <xdr:to>
      <xdr:col>0</xdr:col>
      <xdr:colOff>2295371</xdr:colOff>
      <xdr:row>5180</xdr:row>
      <xdr:rowOff>127000</xdr:rowOff>
    </xdr:to>
    <xdr:pic>
      <xdr:nvPicPr>
        <xdr:cNvPr id="516" name="Рисунок 515" descr="535-146-white.jpg"/>
        <xdr:cNvPicPr>
          <a:picLocks noChangeAspect="1"/>
        </xdr:cNvPicPr>
      </xdr:nvPicPr>
      <xdr:blipFill>
        <a:blip xmlns:r="http://schemas.openxmlformats.org/officeDocument/2006/relationships" r:embed="rId512" cstate="print"/>
        <a:stretch>
          <a:fillRect/>
        </a:stretch>
      </xdr:blipFill>
      <xdr:spPr>
        <a:xfrm>
          <a:off x="0" y="1653772835"/>
          <a:ext cx="2295371" cy="3058582"/>
        </a:xfrm>
        <a:prstGeom prst="rect">
          <a:avLst/>
        </a:prstGeom>
      </xdr:spPr>
    </xdr:pic>
    <xdr:clientData/>
  </xdr:twoCellAnchor>
  <xdr:twoCellAnchor editAs="oneCell">
    <xdr:from>
      <xdr:col>0</xdr:col>
      <xdr:colOff>84666</xdr:colOff>
      <xdr:row>5204</xdr:row>
      <xdr:rowOff>52916</xdr:rowOff>
    </xdr:from>
    <xdr:to>
      <xdr:col>0</xdr:col>
      <xdr:colOff>2127524</xdr:colOff>
      <xdr:row>5210</xdr:row>
      <xdr:rowOff>0</xdr:rowOff>
    </xdr:to>
    <xdr:pic>
      <xdr:nvPicPr>
        <xdr:cNvPr id="517" name="Рисунок 516" descr="207-146-white-z.jpg"/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84666" y="1661329333"/>
          <a:ext cx="2042858" cy="26140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5210</xdr:row>
      <xdr:rowOff>42332</xdr:rowOff>
    </xdr:from>
    <xdr:to>
      <xdr:col>0</xdr:col>
      <xdr:colOff>2288847</xdr:colOff>
      <xdr:row>5212</xdr:row>
      <xdr:rowOff>635000</xdr:rowOff>
    </xdr:to>
    <xdr:pic>
      <xdr:nvPicPr>
        <xdr:cNvPr id="518" name="Рисунок 517" descr="252-146 белый.jpg"/>
        <xdr:cNvPicPr>
          <a:picLocks noChangeAspect="1"/>
        </xdr:cNvPicPr>
      </xdr:nvPicPr>
      <xdr:blipFill>
        <a:blip xmlns:r="http://schemas.openxmlformats.org/officeDocument/2006/relationships" r:embed="rId514" cstate="print"/>
        <a:stretch>
          <a:fillRect/>
        </a:stretch>
      </xdr:blipFill>
      <xdr:spPr>
        <a:xfrm>
          <a:off x="0" y="1663985749"/>
          <a:ext cx="2288847" cy="21590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5226</xdr:row>
      <xdr:rowOff>42331</xdr:rowOff>
    </xdr:from>
    <xdr:to>
      <xdr:col>0</xdr:col>
      <xdr:colOff>2303314</xdr:colOff>
      <xdr:row>5242</xdr:row>
      <xdr:rowOff>63498</xdr:rowOff>
    </xdr:to>
    <xdr:pic>
      <xdr:nvPicPr>
        <xdr:cNvPr id="519" name="Рисунок 518" descr="535-146-balck.jpg"/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1668811748"/>
          <a:ext cx="2303314" cy="3069167"/>
        </a:xfrm>
        <a:prstGeom prst="rect">
          <a:avLst/>
        </a:prstGeom>
      </xdr:spPr>
    </xdr:pic>
    <xdr:clientData/>
  </xdr:twoCellAnchor>
  <xdr:twoCellAnchor editAs="oneCell">
    <xdr:from>
      <xdr:col>0</xdr:col>
      <xdr:colOff>52917</xdr:colOff>
      <xdr:row>5257</xdr:row>
      <xdr:rowOff>31748</xdr:rowOff>
    </xdr:from>
    <xdr:to>
      <xdr:col>0</xdr:col>
      <xdr:colOff>2275417</xdr:colOff>
      <xdr:row>5263</xdr:row>
      <xdr:rowOff>337525</xdr:rowOff>
    </xdr:to>
    <xdr:pic>
      <xdr:nvPicPr>
        <xdr:cNvPr id="520" name="Рисунок 519" descr="207-146 balck b.jpg"/>
        <xdr:cNvPicPr>
          <a:picLocks noChangeAspect="1"/>
        </xdr:cNvPicPr>
      </xdr:nvPicPr>
      <xdr:blipFill>
        <a:blip xmlns:r="http://schemas.openxmlformats.org/officeDocument/2006/relationships" r:embed="rId516" cstate="print"/>
        <a:stretch>
          <a:fillRect/>
        </a:stretch>
      </xdr:blipFill>
      <xdr:spPr>
        <a:xfrm>
          <a:off x="52917" y="1674706665"/>
          <a:ext cx="2222500" cy="259177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5274</xdr:row>
      <xdr:rowOff>21166</xdr:rowOff>
    </xdr:from>
    <xdr:to>
      <xdr:col>0</xdr:col>
      <xdr:colOff>2286001</xdr:colOff>
      <xdr:row>5290</xdr:row>
      <xdr:rowOff>19471</xdr:rowOff>
    </xdr:to>
    <xdr:pic>
      <xdr:nvPicPr>
        <xdr:cNvPr id="521" name="Рисунок 520" descr="535-146-pion.jpg"/>
        <xdr:cNvPicPr>
          <a:picLocks noChangeAspect="1"/>
        </xdr:cNvPicPr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xfrm>
          <a:off x="1" y="1679268083"/>
          <a:ext cx="2286000" cy="3046305"/>
        </a:xfrm>
        <a:prstGeom prst="rect">
          <a:avLst/>
        </a:prstGeom>
      </xdr:spPr>
    </xdr:pic>
    <xdr:clientData/>
  </xdr:twoCellAnchor>
  <xdr:twoCellAnchor editAs="oneCell">
    <xdr:from>
      <xdr:col>0</xdr:col>
      <xdr:colOff>211667</xdr:colOff>
      <xdr:row>5313</xdr:row>
      <xdr:rowOff>10583</xdr:rowOff>
    </xdr:from>
    <xdr:to>
      <xdr:col>0</xdr:col>
      <xdr:colOff>2040846</xdr:colOff>
      <xdr:row>5316</xdr:row>
      <xdr:rowOff>556683</xdr:rowOff>
    </xdr:to>
    <xdr:pic>
      <xdr:nvPicPr>
        <xdr:cNvPr id="522" name="Рисунок 521" descr="207-146-pion-z.jpg"/>
        <xdr:cNvPicPr>
          <a:picLocks noChangeAspect="1"/>
        </xdr:cNvPicPr>
      </xdr:nvPicPr>
      <xdr:blipFill>
        <a:blip xmlns:r="http://schemas.openxmlformats.org/officeDocument/2006/relationships" r:embed="rId518" cstate="print"/>
        <a:stretch>
          <a:fillRect/>
        </a:stretch>
      </xdr:blipFill>
      <xdr:spPr>
        <a:xfrm>
          <a:off x="211667" y="1686687000"/>
          <a:ext cx="1829179" cy="2451100"/>
        </a:xfrm>
        <a:prstGeom prst="rect">
          <a:avLst/>
        </a:prstGeom>
      </xdr:spPr>
    </xdr:pic>
    <xdr:clientData/>
  </xdr:twoCellAnchor>
  <xdr:twoCellAnchor editAs="oneCell">
    <xdr:from>
      <xdr:col>0</xdr:col>
      <xdr:colOff>63499</xdr:colOff>
      <xdr:row>5317</xdr:row>
      <xdr:rowOff>42331</xdr:rowOff>
    </xdr:from>
    <xdr:to>
      <xdr:col>0</xdr:col>
      <xdr:colOff>2137832</xdr:colOff>
      <xdr:row>5319</xdr:row>
      <xdr:rowOff>924275</xdr:rowOff>
    </xdr:to>
    <xdr:pic>
      <xdr:nvPicPr>
        <xdr:cNvPr id="523" name="Рисунок 522" descr="260-146_peony_b.jpg"/>
        <xdr:cNvPicPr>
          <a:picLocks noChangeAspect="1"/>
        </xdr:cNvPicPr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xfrm>
          <a:off x="63499" y="1689258748"/>
          <a:ext cx="2074333" cy="2765777"/>
        </a:xfrm>
        <a:prstGeom prst="rect">
          <a:avLst/>
        </a:prstGeom>
      </xdr:spPr>
    </xdr:pic>
    <xdr:clientData/>
  </xdr:twoCellAnchor>
  <xdr:twoCellAnchor editAs="oneCell">
    <xdr:from>
      <xdr:col>0</xdr:col>
      <xdr:colOff>31751</xdr:colOff>
      <xdr:row>5320</xdr:row>
      <xdr:rowOff>31750</xdr:rowOff>
    </xdr:from>
    <xdr:to>
      <xdr:col>0</xdr:col>
      <xdr:colOff>2296583</xdr:colOff>
      <xdr:row>5321</xdr:row>
      <xdr:rowOff>1032387</xdr:rowOff>
    </xdr:to>
    <xdr:pic>
      <xdr:nvPicPr>
        <xdr:cNvPr id="524" name="Рисунок 523" descr="535-635 белый.jpg"/>
        <xdr:cNvPicPr>
          <a:picLocks noChangeAspect="1"/>
        </xdr:cNvPicPr>
      </xdr:nvPicPr>
      <xdr:blipFill>
        <a:blip xmlns:r="http://schemas.openxmlformats.org/officeDocument/2006/relationships" r:embed="rId520" cstate="print"/>
        <a:stretch>
          <a:fillRect/>
        </a:stretch>
      </xdr:blipFill>
      <xdr:spPr>
        <a:xfrm>
          <a:off x="31751" y="1692073917"/>
          <a:ext cx="2264832" cy="21436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5322</xdr:row>
      <xdr:rowOff>116417</xdr:rowOff>
    </xdr:from>
    <xdr:to>
      <xdr:col>0</xdr:col>
      <xdr:colOff>2286001</xdr:colOff>
      <xdr:row>5324</xdr:row>
      <xdr:rowOff>671422</xdr:rowOff>
    </xdr:to>
    <xdr:pic>
      <xdr:nvPicPr>
        <xdr:cNvPr id="525" name="Рисунок 524" descr="535-635_чер.jpg"/>
        <xdr:cNvPicPr>
          <a:picLocks noChangeAspect="1"/>
        </xdr:cNvPicPr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xfrm>
          <a:off x="1" y="1694444584"/>
          <a:ext cx="2286000" cy="21636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5325</xdr:row>
      <xdr:rowOff>52917</xdr:rowOff>
    </xdr:from>
    <xdr:to>
      <xdr:col>0</xdr:col>
      <xdr:colOff>2287682</xdr:colOff>
      <xdr:row>5326</xdr:row>
      <xdr:rowOff>1037166</xdr:rowOff>
    </xdr:to>
    <xdr:pic>
      <xdr:nvPicPr>
        <xdr:cNvPr id="526" name="Рисунок 525" descr="210-635_чер.jpg"/>
        <xdr:cNvPicPr>
          <a:picLocks noChangeAspect="1"/>
        </xdr:cNvPicPr>
      </xdr:nvPicPr>
      <xdr:blipFill>
        <a:blip xmlns:r="http://schemas.openxmlformats.org/officeDocument/2006/relationships" r:embed="rId522" cstate="print"/>
        <a:stretch>
          <a:fillRect/>
        </a:stretch>
      </xdr:blipFill>
      <xdr:spPr>
        <a:xfrm>
          <a:off x="0" y="1696794084"/>
          <a:ext cx="2287682" cy="2158999"/>
        </a:xfrm>
        <a:prstGeom prst="rect">
          <a:avLst/>
        </a:prstGeom>
      </xdr:spPr>
    </xdr:pic>
    <xdr:clientData/>
  </xdr:twoCellAnchor>
  <xdr:twoCellAnchor editAs="oneCell">
    <xdr:from>
      <xdr:col>0</xdr:col>
      <xdr:colOff>42333</xdr:colOff>
      <xdr:row>5327</xdr:row>
      <xdr:rowOff>56444</xdr:rowOff>
    </xdr:from>
    <xdr:to>
      <xdr:col>0</xdr:col>
      <xdr:colOff>2262187</xdr:colOff>
      <xdr:row>5339</xdr:row>
      <xdr:rowOff>222250</xdr:rowOff>
    </xdr:to>
    <xdr:pic>
      <xdr:nvPicPr>
        <xdr:cNvPr id="527" name="Рисунок 526" descr="180-208 shokolad.jpg"/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42333" y="1699147111"/>
          <a:ext cx="2219854" cy="2959806"/>
        </a:xfrm>
        <a:prstGeom prst="rect">
          <a:avLst/>
        </a:prstGeom>
      </xdr:spPr>
    </xdr:pic>
    <xdr:clientData/>
  </xdr:twoCellAnchor>
  <xdr:twoCellAnchor editAs="oneCell">
    <xdr:from>
      <xdr:col>0</xdr:col>
      <xdr:colOff>169334</xdr:colOff>
      <xdr:row>5340</xdr:row>
      <xdr:rowOff>31750</xdr:rowOff>
    </xdr:from>
    <xdr:to>
      <xdr:col>0</xdr:col>
      <xdr:colOff>2148417</xdr:colOff>
      <xdr:row>5344</xdr:row>
      <xdr:rowOff>542</xdr:rowOff>
    </xdr:to>
    <xdr:pic>
      <xdr:nvPicPr>
        <xdr:cNvPr id="528" name="Рисунок 527" descr="210-208 shokolad b.jpg"/>
        <xdr:cNvPicPr>
          <a:picLocks noChangeAspect="1"/>
        </xdr:cNvPicPr>
      </xdr:nvPicPr>
      <xdr:blipFill>
        <a:blip xmlns:r="http://schemas.openxmlformats.org/officeDocument/2006/relationships" r:embed="rId524" cstate="print"/>
        <a:stretch>
          <a:fillRect/>
        </a:stretch>
      </xdr:blipFill>
      <xdr:spPr>
        <a:xfrm>
          <a:off x="169334" y="1702149250"/>
          <a:ext cx="1979083" cy="21701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5344</xdr:row>
      <xdr:rowOff>48919</xdr:rowOff>
    </xdr:from>
    <xdr:to>
      <xdr:col>0</xdr:col>
      <xdr:colOff>2243667</xdr:colOff>
      <xdr:row>5344</xdr:row>
      <xdr:rowOff>2363165</xdr:rowOff>
    </xdr:to>
    <xdr:pic>
      <xdr:nvPicPr>
        <xdr:cNvPr id="529" name="Рисунок 528" descr="213-208 shokolad b.jpg"/>
        <xdr:cNvPicPr>
          <a:picLocks noChangeAspect="1"/>
        </xdr:cNvPicPr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xfrm>
          <a:off x="0" y="1704367752"/>
          <a:ext cx="2243667" cy="23142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5345</xdr:row>
      <xdr:rowOff>31750</xdr:rowOff>
    </xdr:from>
    <xdr:to>
      <xdr:col>0</xdr:col>
      <xdr:colOff>2296583</xdr:colOff>
      <xdr:row>5346</xdr:row>
      <xdr:rowOff>1153583</xdr:rowOff>
    </xdr:to>
    <xdr:pic>
      <xdr:nvPicPr>
        <xdr:cNvPr id="530" name="Рисунок 529" descr="236-208 shokolad b.jpg"/>
        <xdr:cNvPicPr>
          <a:picLocks noChangeAspect="1"/>
        </xdr:cNvPicPr>
      </xdr:nvPicPr>
      <xdr:blipFill>
        <a:blip xmlns:r="http://schemas.openxmlformats.org/officeDocument/2006/relationships" r:embed="rId526" cstate="print"/>
        <a:stretch>
          <a:fillRect/>
        </a:stretch>
      </xdr:blipFill>
      <xdr:spPr>
        <a:xfrm>
          <a:off x="0" y="1706784750"/>
          <a:ext cx="2296583" cy="2349500"/>
        </a:xfrm>
        <a:prstGeom prst="rect">
          <a:avLst/>
        </a:prstGeom>
      </xdr:spPr>
    </xdr:pic>
    <xdr:clientData/>
  </xdr:twoCellAnchor>
  <xdr:twoCellAnchor editAs="oneCell">
    <xdr:from>
      <xdr:col>0</xdr:col>
      <xdr:colOff>42333</xdr:colOff>
      <xdr:row>5347</xdr:row>
      <xdr:rowOff>21167</xdr:rowOff>
    </xdr:from>
    <xdr:to>
      <xdr:col>0</xdr:col>
      <xdr:colOff>2208241</xdr:colOff>
      <xdr:row>5349</xdr:row>
      <xdr:rowOff>804334</xdr:rowOff>
    </xdr:to>
    <xdr:pic>
      <xdr:nvPicPr>
        <xdr:cNvPr id="531" name="Рисунок 530" descr="613-208 shokolad b.jpg"/>
        <xdr:cNvPicPr>
          <a:picLocks noChangeAspect="1"/>
        </xdr:cNvPicPr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xfrm>
          <a:off x="42333" y="1709229500"/>
          <a:ext cx="2165908" cy="2455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5357</xdr:row>
      <xdr:rowOff>105834</xdr:rowOff>
    </xdr:from>
    <xdr:to>
      <xdr:col>0</xdr:col>
      <xdr:colOff>2304006</xdr:colOff>
      <xdr:row>5369</xdr:row>
      <xdr:rowOff>0</xdr:rowOff>
    </xdr:to>
    <xdr:pic>
      <xdr:nvPicPr>
        <xdr:cNvPr id="532" name="Рисунок 531" descr="180-208 210-208 krem brule.jpg"/>
        <xdr:cNvPicPr>
          <a:picLocks noChangeAspect="1"/>
        </xdr:cNvPicPr>
      </xdr:nvPicPr>
      <xdr:blipFill>
        <a:blip xmlns:r="http://schemas.openxmlformats.org/officeDocument/2006/relationships" r:embed="rId528" cstate="print"/>
        <a:stretch>
          <a:fillRect/>
        </a:stretch>
      </xdr:blipFill>
      <xdr:spPr>
        <a:xfrm>
          <a:off x="0" y="1713155917"/>
          <a:ext cx="2304006" cy="21801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5382</xdr:row>
      <xdr:rowOff>116417</xdr:rowOff>
    </xdr:from>
    <xdr:to>
      <xdr:col>0</xdr:col>
      <xdr:colOff>2281638</xdr:colOff>
      <xdr:row>5392</xdr:row>
      <xdr:rowOff>158750</xdr:rowOff>
    </xdr:to>
    <xdr:pic>
      <xdr:nvPicPr>
        <xdr:cNvPr id="533" name="Рисунок 532" descr="181-208_creme-brulee.jpg"/>
        <xdr:cNvPicPr>
          <a:picLocks noChangeAspect="1"/>
        </xdr:cNvPicPr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xfrm>
          <a:off x="0" y="1717971334"/>
          <a:ext cx="2281638" cy="2159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5397</xdr:row>
      <xdr:rowOff>211666</xdr:rowOff>
    </xdr:from>
    <xdr:to>
      <xdr:col>0</xdr:col>
      <xdr:colOff>2284993</xdr:colOff>
      <xdr:row>5401</xdr:row>
      <xdr:rowOff>87841</xdr:rowOff>
    </xdr:to>
    <xdr:pic>
      <xdr:nvPicPr>
        <xdr:cNvPr id="534" name="Рисунок 533" descr="180-208 210-208 krem brule.jpg"/>
        <xdr:cNvPicPr>
          <a:picLocks noChangeAspect="1"/>
        </xdr:cNvPicPr>
      </xdr:nvPicPr>
      <xdr:blipFill>
        <a:blip xmlns:r="http://schemas.openxmlformats.org/officeDocument/2006/relationships" r:embed="rId530" cstate="print"/>
        <a:stretch>
          <a:fillRect/>
        </a:stretch>
      </xdr:blipFill>
      <xdr:spPr>
        <a:xfrm>
          <a:off x="0" y="1721601416"/>
          <a:ext cx="2284993" cy="21621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5402</xdr:row>
      <xdr:rowOff>34757</xdr:rowOff>
    </xdr:from>
    <xdr:to>
      <xdr:col>0</xdr:col>
      <xdr:colOff>2222500</xdr:colOff>
      <xdr:row>5404</xdr:row>
      <xdr:rowOff>734483</xdr:rowOff>
    </xdr:to>
    <xdr:pic>
      <xdr:nvPicPr>
        <xdr:cNvPr id="535" name="Рисунок 534" descr="213-208-krem-brule.jpg"/>
        <xdr:cNvPicPr>
          <a:picLocks noChangeAspect="1"/>
        </xdr:cNvPicPr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31750" y="1724282007"/>
          <a:ext cx="2190750" cy="22025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5405</xdr:row>
      <xdr:rowOff>52916</xdr:rowOff>
    </xdr:from>
    <xdr:to>
      <xdr:col>0</xdr:col>
      <xdr:colOff>2304744</xdr:colOff>
      <xdr:row>5409</xdr:row>
      <xdr:rowOff>486833</xdr:rowOff>
    </xdr:to>
    <xdr:pic>
      <xdr:nvPicPr>
        <xdr:cNvPr id="536" name="Рисунок 535" descr="236-208_brulee_b.jpg"/>
        <xdr:cNvPicPr>
          <a:picLocks noChangeAspect="1"/>
        </xdr:cNvPicPr>
      </xdr:nvPicPr>
      <xdr:blipFill>
        <a:blip xmlns:r="http://schemas.openxmlformats.org/officeDocument/2006/relationships" r:embed="rId532" cstate="print"/>
        <a:stretch>
          <a:fillRect/>
        </a:stretch>
      </xdr:blipFill>
      <xdr:spPr>
        <a:xfrm>
          <a:off x="0" y="1726554416"/>
          <a:ext cx="2304744" cy="25505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5410</xdr:row>
      <xdr:rowOff>52916</xdr:rowOff>
    </xdr:from>
    <xdr:to>
      <xdr:col>0</xdr:col>
      <xdr:colOff>2231117</xdr:colOff>
      <xdr:row>5416</xdr:row>
      <xdr:rowOff>222249</xdr:rowOff>
    </xdr:to>
    <xdr:pic>
      <xdr:nvPicPr>
        <xdr:cNvPr id="537" name="Рисунок 536" descr="613-208-krem-brule z.jpg"/>
        <xdr:cNvPicPr>
          <a:picLocks noChangeAspect="1"/>
        </xdr:cNvPicPr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xfrm>
          <a:off x="0" y="1729200249"/>
          <a:ext cx="2231117" cy="23918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5418</xdr:row>
      <xdr:rowOff>179915</xdr:rowOff>
    </xdr:from>
    <xdr:to>
      <xdr:col>0</xdr:col>
      <xdr:colOff>2295373</xdr:colOff>
      <xdr:row>5431</xdr:row>
      <xdr:rowOff>74083</xdr:rowOff>
    </xdr:to>
    <xdr:pic>
      <xdr:nvPicPr>
        <xdr:cNvPr id="538" name="Рисунок 537" descr="116-208, 299-208-burgundy_1.jpg"/>
        <xdr:cNvPicPr>
          <a:picLocks noChangeAspect="1"/>
        </xdr:cNvPicPr>
      </xdr:nvPicPr>
      <xdr:blipFill>
        <a:blip xmlns:r="http://schemas.openxmlformats.org/officeDocument/2006/relationships" r:embed="rId534" cstate="print"/>
        <a:stretch>
          <a:fillRect/>
        </a:stretch>
      </xdr:blipFill>
      <xdr:spPr>
        <a:xfrm>
          <a:off x="0" y="1732163582"/>
          <a:ext cx="2295373" cy="305858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5439</xdr:row>
      <xdr:rowOff>148167</xdr:rowOff>
    </xdr:from>
    <xdr:to>
      <xdr:col>0</xdr:col>
      <xdr:colOff>2317751</xdr:colOff>
      <xdr:row>5455</xdr:row>
      <xdr:rowOff>190499</xdr:rowOff>
    </xdr:to>
    <xdr:pic>
      <xdr:nvPicPr>
        <xdr:cNvPr id="539" name="Рисунок 538" descr="180-208 бургунди.jpg"/>
        <xdr:cNvPicPr>
          <a:picLocks noChangeAspect="1"/>
        </xdr:cNvPicPr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xfrm>
          <a:off x="1" y="1736979000"/>
          <a:ext cx="2317750" cy="3090332"/>
        </a:xfrm>
        <a:prstGeom prst="rect">
          <a:avLst/>
        </a:prstGeom>
      </xdr:spPr>
    </xdr:pic>
    <xdr:clientData/>
  </xdr:twoCellAnchor>
  <xdr:twoCellAnchor editAs="oneCell">
    <xdr:from>
      <xdr:col>0</xdr:col>
      <xdr:colOff>21167</xdr:colOff>
      <xdr:row>5464</xdr:row>
      <xdr:rowOff>63500</xdr:rowOff>
    </xdr:from>
    <xdr:to>
      <xdr:col>0</xdr:col>
      <xdr:colOff>2180167</xdr:colOff>
      <xdr:row>5466</xdr:row>
      <xdr:rowOff>829606</xdr:rowOff>
    </xdr:to>
    <xdr:pic>
      <xdr:nvPicPr>
        <xdr:cNvPr id="540" name="Рисунок 539" descr="236-208 burgund b.jpg"/>
        <xdr:cNvPicPr>
          <a:picLocks noChangeAspect="1"/>
        </xdr:cNvPicPr>
      </xdr:nvPicPr>
      <xdr:blipFill>
        <a:blip xmlns:r="http://schemas.openxmlformats.org/officeDocument/2006/relationships" r:embed="rId536" cstate="print"/>
        <a:stretch>
          <a:fillRect/>
        </a:stretch>
      </xdr:blipFill>
      <xdr:spPr>
        <a:xfrm>
          <a:off x="21167" y="1741656833"/>
          <a:ext cx="2159000" cy="24806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5467</xdr:row>
      <xdr:rowOff>63501</xdr:rowOff>
    </xdr:from>
    <xdr:to>
      <xdr:col>0</xdr:col>
      <xdr:colOff>2275416</xdr:colOff>
      <xdr:row>5468</xdr:row>
      <xdr:rowOff>1333100</xdr:rowOff>
    </xdr:to>
    <xdr:pic>
      <xdr:nvPicPr>
        <xdr:cNvPr id="541" name="Рисунок 540" descr="210-208 burgundi z.jpg"/>
        <xdr:cNvPicPr>
          <a:picLocks noChangeAspect="1"/>
        </xdr:cNvPicPr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xfrm>
          <a:off x="0" y="1744228584"/>
          <a:ext cx="2275416" cy="264543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5469</xdr:row>
      <xdr:rowOff>58894</xdr:rowOff>
    </xdr:from>
    <xdr:to>
      <xdr:col>0</xdr:col>
      <xdr:colOff>2265145</xdr:colOff>
      <xdr:row>5471</xdr:row>
      <xdr:rowOff>846666</xdr:rowOff>
    </xdr:to>
    <xdr:pic>
      <xdr:nvPicPr>
        <xdr:cNvPr id="542" name="Рисунок 541" descr="613-208 burgundy_.jpg"/>
        <xdr:cNvPicPr>
          <a:picLocks noChangeAspect="1"/>
        </xdr:cNvPicPr>
      </xdr:nvPicPr>
      <xdr:blipFill>
        <a:blip xmlns:r="http://schemas.openxmlformats.org/officeDocument/2006/relationships" r:embed="rId538" cstate="print"/>
        <a:stretch>
          <a:fillRect/>
        </a:stretch>
      </xdr:blipFill>
      <xdr:spPr>
        <a:xfrm>
          <a:off x="1" y="1746975644"/>
          <a:ext cx="2265144" cy="26081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5476</xdr:row>
      <xdr:rowOff>148166</xdr:rowOff>
    </xdr:from>
    <xdr:to>
      <xdr:col>0</xdr:col>
      <xdr:colOff>2286000</xdr:colOff>
      <xdr:row>5492</xdr:row>
      <xdr:rowOff>148166</xdr:rowOff>
    </xdr:to>
    <xdr:pic>
      <xdr:nvPicPr>
        <xdr:cNvPr id="543" name="Рисунок 542" descr="116-208 cv.-rozovij.jpg"/>
        <xdr:cNvPicPr>
          <a:picLocks noChangeAspect="1"/>
        </xdr:cNvPicPr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0" y="1750557416"/>
          <a:ext cx="2286000" cy="3048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5508</xdr:row>
      <xdr:rowOff>10583</xdr:rowOff>
    </xdr:from>
    <xdr:to>
      <xdr:col>0</xdr:col>
      <xdr:colOff>2286000</xdr:colOff>
      <xdr:row>5519</xdr:row>
      <xdr:rowOff>72496</xdr:rowOff>
    </xdr:to>
    <xdr:pic>
      <xdr:nvPicPr>
        <xdr:cNvPr id="544" name="Рисунок 543" descr="180-208 цветочно-розовый.jpg"/>
        <xdr:cNvPicPr>
          <a:picLocks noChangeAspect="1"/>
        </xdr:cNvPicPr>
      </xdr:nvPicPr>
      <xdr:blipFill>
        <a:blip xmlns:r="http://schemas.openxmlformats.org/officeDocument/2006/relationships" r:embed="rId540" cstate="print"/>
        <a:stretch>
          <a:fillRect/>
        </a:stretch>
      </xdr:blipFill>
      <xdr:spPr>
        <a:xfrm>
          <a:off x="0" y="1756515833"/>
          <a:ext cx="2286000" cy="2157413"/>
        </a:xfrm>
        <a:prstGeom prst="rect">
          <a:avLst/>
        </a:prstGeom>
      </xdr:spPr>
    </xdr:pic>
    <xdr:clientData/>
  </xdr:twoCellAnchor>
  <xdr:twoCellAnchor editAs="oneCell">
    <xdr:from>
      <xdr:col>0</xdr:col>
      <xdr:colOff>42333</xdr:colOff>
      <xdr:row>5526</xdr:row>
      <xdr:rowOff>39587</xdr:rowOff>
    </xdr:from>
    <xdr:to>
      <xdr:col>0</xdr:col>
      <xdr:colOff>2211917</xdr:colOff>
      <xdr:row>5530</xdr:row>
      <xdr:rowOff>458956</xdr:rowOff>
    </xdr:to>
    <xdr:pic>
      <xdr:nvPicPr>
        <xdr:cNvPr id="545" name="Рисунок 544" descr="210-208-cv.-rozovij b.jpg"/>
        <xdr:cNvPicPr>
          <a:picLocks noChangeAspect="1"/>
        </xdr:cNvPicPr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42333" y="1759973837"/>
          <a:ext cx="2169584" cy="2409036"/>
        </a:xfrm>
        <a:prstGeom prst="rect">
          <a:avLst/>
        </a:prstGeom>
      </xdr:spPr>
    </xdr:pic>
    <xdr:clientData/>
  </xdr:twoCellAnchor>
  <xdr:twoCellAnchor editAs="oneCell">
    <xdr:from>
      <xdr:col>0</xdr:col>
      <xdr:colOff>31751</xdr:colOff>
      <xdr:row>5531</xdr:row>
      <xdr:rowOff>21767</xdr:rowOff>
    </xdr:from>
    <xdr:to>
      <xdr:col>0</xdr:col>
      <xdr:colOff>2159001</xdr:colOff>
      <xdr:row>5533</xdr:row>
      <xdr:rowOff>747072</xdr:rowOff>
    </xdr:to>
    <xdr:pic>
      <xdr:nvPicPr>
        <xdr:cNvPr id="546" name="Рисунок 545" descr="213-208 cv-rozovij z.jpg"/>
        <xdr:cNvPicPr>
          <a:picLocks noChangeAspect="1"/>
        </xdr:cNvPicPr>
      </xdr:nvPicPr>
      <xdr:blipFill>
        <a:blip xmlns:r="http://schemas.openxmlformats.org/officeDocument/2006/relationships" r:embed="rId542" cstate="print"/>
        <a:stretch>
          <a:fillRect/>
        </a:stretch>
      </xdr:blipFill>
      <xdr:spPr>
        <a:xfrm>
          <a:off x="31751" y="1762443100"/>
          <a:ext cx="2127250" cy="231280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5534</xdr:row>
      <xdr:rowOff>42334</xdr:rowOff>
    </xdr:from>
    <xdr:to>
      <xdr:col>0</xdr:col>
      <xdr:colOff>2287612</xdr:colOff>
      <xdr:row>5538</xdr:row>
      <xdr:rowOff>465667</xdr:rowOff>
    </xdr:to>
    <xdr:pic>
      <xdr:nvPicPr>
        <xdr:cNvPr id="547" name="Рисунок 546" descr="236-208 cvetochno-roz..jpg"/>
        <xdr:cNvPicPr>
          <a:picLocks noChangeAspect="1"/>
        </xdr:cNvPicPr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1" y="1764844917"/>
          <a:ext cx="2287611" cy="2624666"/>
        </a:xfrm>
        <a:prstGeom prst="rect">
          <a:avLst/>
        </a:prstGeom>
      </xdr:spPr>
    </xdr:pic>
    <xdr:clientData/>
  </xdr:twoCellAnchor>
  <xdr:twoCellAnchor editAs="oneCell">
    <xdr:from>
      <xdr:col>0</xdr:col>
      <xdr:colOff>31749</xdr:colOff>
      <xdr:row>5540</xdr:row>
      <xdr:rowOff>0</xdr:rowOff>
    </xdr:from>
    <xdr:to>
      <xdr:col>0</xdr:col>
      <xdr:colOff>2296582</xdr:colOff>
      <xdr:row>5545</xdr:row>
      <xdr:rowOff>286786</xdr:rowOff>
    </xdr:to>
    <xdr:pic>
      <xdr:nvPicPr>
        <xdr:cNvPr id="548" name="Рисунок 547" descr="613-208 цвет  роз.jpg"/>
        <xdr:cNvPicPr>
          <a:picLocks noChangeAspect="1"/>
        </xdr:cNvPicPr>
      </xdr:nvPicPr>
      <xdr:blipFill>
        <a:blip xmlns:r="http://schemas.openxmlformats.org/officeDocument/2006/relationships" r:embed="rId544" cstate="print"/>
        <a:stretch>
          <a:fillRect/>
        </a:stretch>
      </xdr:blipFill>
      <xdr:spPr>
        <a:xfrm>
          <a:off x="31749" y="1767967000"/>
          <a:ext cx="2264833" cy="213886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23814</xdr:colOff>
      <xdr:row>5546</xdr:row>
      <xdr:rowOff>52916</xdr:rowOff>
    </xdr:from>
    <xdr:to>
      <xdr:col>0</xdr:col>
      <xdr:colOff>2286001</xdr:colOff>
      <xdr:row>5556</xdr:row>
      <xdr:rowOff>211666</xdr:rowOff>
    </xdr:to>
    <xdr:pic>
      <xdr:nvPicPr>
        <xdr:cNvPr id="552" name="Рисунок 551" descr="116-208 rubin (2).jpg"/>
        <xdr:cNvPicPr>
          <a:picLocks noChangeAspect="1"/>
        </xdr:cNvPicPr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23814" y="1770200083"/>
          <a:ext cx="2262187" cy="301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5561</xdr:row>
      <xdr:rowOff>57653</xdr:rowOff>
    </xdr:from>
    <xdr:to>
      <xdr:col>0</xdr:col>
      <xdr:colOff>2317751</xdr:colOff>
      <xdr:row>5572</xdr:row>
      <xdr:rowOff>155324</xdr:rowOff>
    </xdr:to>
    <xdr:pic>
      <xdr:nvPicPr>
        <xdr:cNvPr id="553" name="Рисунок 552" descr="180-208 рубин.jpg"/>
        <xdr:cNvPicPr>
          <a:picLocks noChangeAspect="1"/>
        </xdr:cNvPicPr>
      </xdr:nvPicPr>
      <xdr:blipFill>
        <a:blip xmlns:r="http://schemas.openxmlformats.org/officeDocument/2006/relationships" r:embed="rId546" cstate="print"/>
        <a:stretch>
          <a:fillRect/>
        </a:stretch>
      </xdr:blipFill>
      <xdr:spPr>
        <a:xfrm>
          <a:off x="1" y="1774205320"/>
          <a:ext cx="2317750" cy="21931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5580</xdr:row>
      <xdr:rowOff>202975</xdr:rowOff>
    </xdr:from>
    <xdr:to>
      <xdr:col>0</xdr:col>
      <xdr:colOff>2279639</xdr:colOff>
      <xdr:row>5587</xdr:row>
      <xdr:rowOff>137583</xdr:rowOff>
    </xdr:to>
    <xdr:pic>
      <xdr:nvPicPr>
        <xdr:cNvPr id="554" name="Рисунок 553" descr="181-208_ruby.jpg"/>
        <xdr:cNvPicPr>
          <a:picLocks noChangeAspect="1"/>
        </xdr:cNvPicPr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0" y="1778224142"/>
          <a:ext cx="2279639" cy="21571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5591</xdr:row>
      <xdr:rowOff>52917</xdr:rowOff>
    </xdr:from>
    <xdr:to>
      <xdr:col>0</xdr:col>
      <xdr:colOff>2298897</xdr:colOff>
      <xdr:row>5594</xdr:row>
      <xdr:rowOff>444501</xdr:rowOff>
    </xdr:to>
    <xdr:pic>
      <xdr:nvPicPr>
        <xdr:cNvPr id="555" name="Рисунок 554" descr="710-208 рубин.jpg"/>
        <xdr:cNvPicPr>
          <a:picLocks noChangeAspect="1"/>
        </xdr:cNvPicPr>
      </xdr:nvPicPr>
      <xdr:blipFill>
        <a:blip xmlns:r="http://schemas.openxmlformats.org/officeDocument/2006/relationships" r:embed="rId548" cstate="print"/>
        <a:stretch>
          <a:fillRect/>
        </a:stretch>
      </xdr:blipFill>
      <xdr:spPr>
        <a:xfrm>
          <a:off x="0" y="1781566584"/>
          <a:ext cx="2298897" cy="21695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5595</xdr:row>
      <xdr:rowOff>203532</xdr:rowOff>
    </xdr:from>
    <xdr:to>
      <xdr:col>0</xdr:col>
      <xdr:colOff>2307518</xdr:colOff>
      <xdr:row>5599</xdr:row>
      <xdr:rowOff>349252</xdr:rowOff>
    </xdr:to>
    <xdr:pic>
      <xdr:nvPicPr>
        <xdr:cNvPr id="556" name="Рисунок 555" descr="110-208 чайка.jpg"/>
        <xdr:cNvPicPr>
          <a:picLocks noChangeAspect="1"/>
        </xdr:cNvPicPr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0" y="1784087865"/>
          <a:ext cx="2307518" cy="21777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5601</xdr:row>
      <xdr:rowOff>285750</xdr:rowOff>
    </xdr:from>
    <xdr:to>
      <xdr:col>0</xdr:col>
      <xdr:colOff>2310111</xdr:colOff>
      <xdr:row>5606</xdr:row>
      <xdr:rowOff>137583</xdr:rowOff>
    </xdr:to>
    <xdr:pic>
      <xdr:nvPicPr>
        <xdr:cNvPr id="557" name="Рисунок 556" descr="532-208 4ajka.jpg"/>
        <xdr:cNvPicPr>
          <a:picLocks noChangeAspect="1"/>
        </xdr:cNvPicPr>
      </xdr:nvPicPr>
      <xdr:blipFill>
        <a:blip xmlns:r="http://schemas.openxmlformats.org/officeDocument/2006/relationships" r:embed="rId550" cstate="print"/>
        <a:stretch>
          <a:fillRect/>
        </a:stretch>
      </xdr:blipFill>
      <xdr:spPr>
        <a:xfrm>
          <a:off x="0" y="1787175750"/>
          <a:ext cx="2310111" cy="2180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5608</xdr:row>
      <xdr:rowOff>89876</xdr:rowOff>
    </xdr:from>
    <xdr:to>
      <xdr:col>0</xdr:col>
      <xdr:colOff>2243667</xdr:colOff>
      <xdr:row>5612</xdr:row>
      <xdr:rowOff>497230</xdr:rowOff>
    </xdr:to>
    <xdr:pic>
      <xdr:nvPicPr>
        <xdr:cNvPr id="558" name="Рисунок 557" descr="116-208-quartz.jpg"/>
        <xdr:cNvPicPr>
          <a:picLocks noChangeAspect="1"/>
        </xdr:cNvPicPr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0" y="1790239543"/>
          <a:ext cx="2243667" cy="29896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5621</xdr:row>
      <xdr:rowOff>148168</xdr:rowOff>
    </xdr:from>
    <xdr:to>
      <xdr:col>0</xdr:col>
      <xdr:colOff>2296583</xdr:colOff>
      <xdr:row>5633</xdr:row>
      <xdr:rowOff>29568</xdr:rowOff>
    </xdr:to>
    <xdr:pic>
      <xdr:nvPicPr>
        <xdr:cNvPr id="559" name="Рисунок 558" descr="180-208,-210-208-kvarc_1.jpg"/>
        <xdr:cNvPicPr>
          <a:picLocks noChangeAspect="1"/>
        </xdr:cNvPicPr>
      </xdr:nvPicPr>
      <xdr:blipFill>
        <a:blip xmlns:r="http://schemas.openxmlformats.org/officeDocument/2006/relationships" r:embed="rId552" cstate="print"/>
        <a:stretch>
          <a:fillRect/>
        </a:stretch>
      </xdr:blipFill>
      <xdr:spPr>
        <a:xfrm>
          <a:off x="0" y="1795049751"/>
          <a:ext cx="2296583" cy="2167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5640</xdr:row>
      <xdr:rowOff>52917</xdr:rowOff>
    </xdr:from>
    <xdr:to>
      <xdr:col>0</xdr:col>
      <xdr:colOff>2265254</xdr:colOff>
      <xdr:row>5643</xdr:row>
      <xdr:rowOff>476250</xdr:rowOff>
    </xdr:to>
    <xdr:pic>
      <xdr:nvPicPr>
        <xdr:cNvPr id="560" name="Рисунок 559" descr="210-208-quartz.jpg"/>
        <xdr:cNvPicPr>
          <a:picLocks noChangeAspect="1"/>
        </xdr:cNvPicPr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0" y="1798574000"/>
          <a:ext cx="2265254" cy="2137833"/>
        </a:xfrm>
        <a:prstGeom prst="rect">
          <a:avLst/>
        </a:prstGeom>
      </xdr:spPr>
    </xdr:pic>
    <xdr:clientData/>
  </xdr:twoCellAnchor>
  <xdr:twoCellAnchor editAs="oneCell">
    <xdr:from>
      <xdr:col>0</xdr:col>
      <xdr:colOff>169333</xdr:colOff>
      <xdr:row>5643</xdr:row>
      <xdr:rowOff>560917</xdr:rowOff>
    </xdr:from>
    <xdr:to>
      <xdr:col>0</xdr:col>
      <xdr:colOff>2168732</xdr:colOff>
      <xdr:row>5647</xdr:row>
      <xdr:rowOff>587375</xdr:rowOff>
    </xdr:to>
    <xdr:pic>
      <xdr:nvPicPr>
        <xdr:cNvPr id="561" name="Рисунок 560" descr="236-208 kvarc z.jpg"/>
        <xdr:cNvPicPr>
          <a:picLocks noChangeAspect="1"/>
        </xdr:cNvPicPr>
      </xdr:nvPicPr>
      <xdr:blipFill>
        <a:blip xmlns:r="http://schemas.openxmlformats.org/officeDocument/2006/relationships" r:embed="rId554" cstate="print"/>
        <a:stretch>
          <a:fillRect/>
        </a:stretch>
      </xdr:blipFill>
      <xdr:spPr>
        <a:xfrm>
          <a:off x="169333" y="1800796500"/>
          <a:ext cx="1999399" cy="24394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5648</xdr:row>
      <xdr:rowOff>83212</xdr:rowOff>
    </xdr:from>
    <xdr:to>
      <xdr:col>0</xdr:col>
      <xdr:colOff>2300437</xdr:colOff>
      <xdr:row>5653</xdr:row>
      <xdr:rowOff>349250</xdr:rowOff>
    </xdr:to>
    <xdr:pic>
      <xdr:nvPicPr>
        <xdr:cNvPr id="562" name="Рисунок 561" descr="613-208-quartz.jpg"/>
        <xdr:cNvPicPr>
          <a:picLocks noChangeAspect="1"/>
        </xdr:cNvPicPr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0" y="1803345629"/>
          <a:ext cx="2300437" cy="21710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5660</xdr:row>
      <xdr:rowOff>43582</xdr:rowOff>
    </xdr:from>
    <xdr:to>
      <xdr:col>0</xdr:col>
      <xdr:colOff>2268420</xdr:colOff>
      <xdr:row>5671</xdr:row>
      <xdr:rowOff>95250</xdr:rowOff>
    </xdr:to>
    <xdr:pic>
      <xdr:nvPicPr>
        <xdr:cNvPr id="563" name="Рисунок 562" descr="180-208, 299-208 темно-синий.jpg"/>
        <xdr:cNvPicPr>
          <a:picLocks noChangeAspect="1"/>
        </xdr:cNvPicPr>
      </xdr:nvPicPr>
      <xdr:blipFill>
        <a:blip xmlns:r="http://schemas.openxmlformats.org/officeDocument/2006/relationships" r:embed="rId556" cstate="print"/>
        <a:stretch>
          <a:fillRect/>
        </a:stretch>
      </xdr:blipFill>
      <xdr:spPr>
        <a:xfrm>
          <a:off x="0" y="1806734999"/>
          <a:ext cx="2268420" cy="2147168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5676</xdr:row>
      <xdr:rowOff>74084</xdr:rowOff>
    </xdr:from>
    <xdr:to>
      <xdr:col>0</xdr:col>
      <xdr:colOff>2302828</xdr:colOff>
      <xdr:row>5682</xdr:row>
      <xdr:rowOff>211667</xdr:rowOff>
    </xdr:to>
    <xdr:pic>
      <xdr:nvPicPr>
        <xdr:cNvPr id="564" name="Рисунок 563" descr="110-208-blue_2.jpg"/>
        <xdr:cNvPicPr>
          <a:picLocks noChangeAspect="1"/>
        </xdr:cNvPicPr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10583" y="1809813501"/>
          <a:ext cx="2292245" cy="2169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5683</xdr:row>
      <xdr:rowOff>42333</xdr:rowOff>
    </xdr:from>
    <xdr:to>
      <xdr:col>0</xdr:col>
      <xdr:colOff>2296583</xdr:colOff>
      <xdr:row>5685</xdr:row>
      <xdr:rowOff>712642</xdr:rowOff>
    </xdr:to>
    <xdr:pic>
      <xdr:nvPicPr>
        <xdr:cNvPr id="565" name="Рисунок 564" descr="116-208-213-208-dark-blue_6.jpg"/>
        <xdr:cNvPicPr>
          <a:picLocks noChangeAspect="1"/>
        </xdr:cNvPicPr>
      </xdr:nvPicPr>
      <xdr:blipFill>
        <a:blip xmlns:r="http://schemas.openxmlformats.org/officeDocument/2006/relationships" r:embed="rId558" cstate="print"/>
        <a:stretch>
          <a:fillRect/>
        </a:stretch>
      </xdr:blipFill>
      <xdr:spPr>
        <a:xfrm>
          <a:off x="0" y="1812152416"/>
          <a:ext cx="2296583" cy="2173142"/>
        </a:xfrm>
        <a:prstGeom prst="rect">
          <a:avLst/>
        </a:prstGeom>
      </xdr:spPr>
    </xdr:pic>
    <xdr:clientData/>
  </xdr:twoCellAnchor>
  <xdr:twoCellAnchor editAs="oneCell">
    <xdr:from>
      <xdr:col>0</xdr:col>
      <xdr:colOff>21167</xdr:colOff>
      <xdr:row>5686</xdr:row>
      <xdr:rowOff>31750</xdr:rowOff>
    </xdr:from>
    <xdr:to>
      <xdr:col>0</xdr:col>
      <xdr:colOff>2286000</xdr:colOff>
      <xdr:row>5690</xdr:row>
      <xdr:rowOff>15849</xdr:rowOff>
    </xdr:to>
    <xdr:pic>
      <xdr:nvPicPr>
        <xdr:cNvPr id="566" name="Рисунок 565" descr="236-208-dark-blue.jpg"/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21167" y="1814396083"/>
          <a:ext cx="2264833" cy="21430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5690</xdr:row>
      <xdr:rowOff>53551</xdr:rowOff>
    </xdr:from>
    <xdr:to>
      <xdr:col>0</xdr:col>
      <xdr:colOff>2314522</xdr:colOff>
      <xdr:row>5690</xdr:row>
      <xdr:rowOff>2243666</xdr:rowOff>
    </xdr:to>
    <xdr:pic>
      <xdr:nvPicPr>
        <xdr:cNvPr id="567" name="Рисунок 566" descr="260-208 темно-синий.jpg"/>
        <xdr:cNvPicPr>
          <a:picLocks noChangeAspect="1"/>
        </xdr:cNvPicPr>
      </xdr:nvPicPr>
      <xdr:blipFill>
        <a:blip xmlns:r="http://schemas.openxmlformats.org/officeDocument/2006/relationships" r:embed="rId560" cstate="print"/>
        <a:stretch>
          <a:fillRect/>
        </a:stretch>
      </xdr:blipFill>
      <xdr:spPr>
        <a:xfrm>
          <a:off x="0" y="1816576884"/>
          <a:ext cx="2314522" cy="2190115"/>
        </a:xfrm>
        <a:prstGeom prst="rect">
          <a:avLst/>
        </a:prstGeom>
      </xdr:spPr>
    </xdr:pic>
    <xdr:clientData/>
  </xdr:twoCellAnchor>
  <xdr:twoCellAnchor editAs="oneCell">
    <xdr:from>
      <xdr:col>0</xdr:col>
      <xdr:colOff>95248</xdr:colOff>
      <xdr:row>5691</xdr:row>
      <xdr:rowOff>47961</xdr:rowOff>
    </xdr:from>
    <xdr:to>
      <xdr:col>0</xdr:col>
      <xdr:colOff>2258549</xdr:colOff>
      <xdr:row>5691</xdr:row>
      <xdr:rowOff>2095500</xdr:rowOff>
    </xdr:to>
    <xdr:pic>
      <xdr:nvPicPr>
        <xdr:cNvPr id="568" name="Рисунок 567" descr="604-208 синий.jpg"/>
        <xdr:cNvPicPr>
          <a:picLocks noChangeAspect="1"/>
        </xdr:cNvPicPr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95248" y="1818889044"/>
          <a:ext cx="2163301" cy="20475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5692</xdr:row>
      <xdr:rowOff>52916</xdr:rowOff>
    </xdr:from>
    <xdr:to>
      <xdr:col>0</xdr:col>
      <xdr:colOff>2298896</xdr:colOff>
      <xdr:row>5696</xdr:row>
      <xdr:rowOff>423333</xdr:rowOff>
    </xdr:to>
    <xdr:pic>
      <xdr:nvPicPr>
        <xdr:cNvPr id="569" name="Рисунок 568" descr="613-208-dark-blue.jpg"/>
        <xdr:cNvPicPr>
          <a:picLocks noChangeAspect="1"/>
        </xdr:cNvPicPr>
      </xdr:nvPicPr>
      <xdr:blipFill>
        <a:blip xmlns:r="http://schemas.openxmlformats.org/officeDocument/2006/relationships" r:embed="rId562" cstate="print"/>
        <a:stretch>
          <a:fillRect/>
        </a:stretch>
      </xdr:blipFill>
      <xdr:spPr>
        <a:xfrm>
          <a:off x="0" y="1821042416"/>
          <a:ext cx="2298896" cy="22330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5698</xdr:row>
      <xdr:rowOff>10584</xdr:rowOff>
    </xdr:from>
    <xdr:to>
      <xdr:col>0</xdr:col>
      <xdr:colOff>2286000</xdr:colOff>
      <xdr:row>5703</xdr:row>
      <xdr:rowOff>262996</xdr:rowOff>
    </xdr:to>
    <xdr:pic>
      <xdr:nvPicPr>
        <xdr:cNvPr id="570" name="Рисунок 569" descr="110-208 корал.jpg"/>
        <xdr:cNvPicPr>
          <a:picLocks noChangeAspect="1"/>
        </xdr:cNvPicPr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0" y="1823762334"/>
          <a:ext cx="2286000" cy="2157412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5704</xdr:row>
      <xdr:rowOff>74083</xdr:rowOff>
    </xdr:from>
    <xdr:to>
      <xdr:col>0</xdr:col>
      <xdr:colOff>2281036</xdr:colOff>
      <xdr:row>5707</xdr:row>
      <xdr:rowOff>444500</xdr:rowOff>
    </xdr:to>
    <xdr:pic>
      <xdr:nvPicPr>
        <xdr:cNvPr id="571" name="Рисунок 570" descr="537-208 корал.jpg"/>
        <xdr:cNvPicPr>
          <a:picLocks noChangeAspect="1"/>
        </xdr:cNvPicPr>
      </xdr:nvPicPr>
      <xdr:blipFill>
        <a:blip xmlns:r="http://schemas.openxmlformats.org/officeDocument/2006/relationships" r:embed="rId564" cstate="print"/>
        <a:stretch>
          <a:fillRect/>
        </a:stretch>
      </xdr:blipFill>
      <xdr:spPr>
        <a:xfrm>
          <a:off x="10583" y="1826058916"/>
          <a:ext cx="2270453" cy="2148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5708</xdr:row>
      <xdr:rowOff>42333</xdr:rowOff>
    </xdr:from>
    <xdr:to>
      <xdr:col>0</xdr:col>
      <xdr:colOff>2270454</xdr:colOff>
      <xdr:row>5709</xdr:row>
      <xdr:rowOff>1058333</xdr:rowOff>
    </xdr:to>
    <xdr:pic>
      <xdr:nvPicPr>
        <xdr:cNvPr id="572" name="Рисунок 571" descr="634-208 корал.jpg"/>
        <xdr:cNvPicPr>
          <a:picLocks noChangeAspect="1"/>
        </xdr:cNvPicPr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0" y="1828397833"/>
          <a:ext cx="2270454" cy="2148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5710</xdr:row>
      <xdr:rowOff>52917</xdr:rowOff>
    </xdr:from>
    <xdr:to>
      <xdr:col>0</xdr:col>
      <xdr:colOff>2287682</xdr:colOff>
      <xdr:row>5714</xdr:row>
      <xdr:rowOff>391584</xdr:rowOff>
    </xdr:to>
    <xdr:pic>
      <xdr:nvPicPr>
        <xdr:cNvPr id="573" name="Рисунок 572" descr="705-208 корал.jpg"/>
        <xdr:cNvPicPr>
          <a:picLocks noChangeAspect="1"/>
        </xdr:cNvPicPr>
      </xdr:nvPicPr>
      <xdr:blipFill>
        <a:blip xmlns:r="http://schemas.openxmlformats.org/officeDocument/2006/relationships" r:embed="rId566" cstate="print"/>
        <a:stretch>
          <a:fillRect/>
        </a:stretch>
      </xdr:blipFill>
      <xdr:spPr>
        <a:xfrm>
          <a:off x="0" y="1830673250"/>
          <a:ext cx="2287682" cy="2159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5715</xdr:row>
      <xdr:rowOff>74082</xdr:rowOff>
    </xdr:from>
    <xdr:to>
      <xdr:col>0</xdr:col>
      <xdr:colOff>2269882</xdr:colOff>
      <xdr:row>5717</xdr:row>
      <xdr:rowOff>634999</xdr:rowOff>
    </xdr:to>
    <xdr:pic>
      <xdr:nvPicPr>
        <xdr:cNvPr id="574" name="Рисунок 573" descr="110-208-red (2).jpg"/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1832969832"/>
          <a:ext cx="2269882" cy="2148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5718</xdr:row>
      <xdr:rowOff>74083</xdr:rowOff>
    </xdr:from>
    <xdr:to>
      <xdr:col>0</xdr:col>
      <xdr:colOff>2298897</xdr:colOff>
      <xdr:row>5723</xdr:row>
      <xdr:rowOff>296333</xdr:rowOff>
    </xdr:to>
    <xdr:pic>
      <xdr:nvPicPr>
        <xdr:cNvPr id="575" name="Рисунок 574" descr="124-208 красный.jpg"/>
        <xdr:cNvPicPr>
          <a:picLocks noChangeAspect="1"/>
        </xdr:cNvPicPr>
      </xdr:nvPicPr>
      <xdr:blipFill>
        <a:blip xmlns:r="http://schemas.openxmlformats.org/officeDocument/2006/relationships" r:embed="rId568" cstate="print"/>
        <a:stretch>
          <a:fillRect/>
        </a:stretch>
      </xdr:blipFill>
      <xdr:spPr>
        <a:xfrm>
          <a:off x="0" y="1835351083"/>
          <a:ext cx="2298897" cy="2233084"/>
        </a:xfrm>
        <a:prstGeom prst="rect">
          <a:avLst/>
        </a:prstGeom>
      </xdr:spPr>
    </xdr:pic>
    <xdr:clientData/>
  </xdr:twoCellAnchor>
  <xdr:twoCellAnchor editAs="oneCell">
    <xdr:from>
      <xdr:col>0</xdr:col>
      <xdr:colOff>84667</xdr:colOff>
      <xdr:row>5724</xdr:row>
      <xdr:rowOff>63500</xdr:rowOff>
    </xdr:from>
    <xdr:to>
      <xdr:col>0</xdr:col>
      <xdr:colOff>2293851</xdr:colOff>
      <xdr:row>5726</xdr:row>
      <xdr:rowOff>730250</xdr:rowOff>
    </xdr:to>
    <xdr:pic>
      <xdr:nvPicPr>
        <xdr:cNvPr id="576" name="Рисунок 575" descr="132-208-red.jpg"/>
        <xdr:cNvPicPr>
          <a:picLocks noChangeAspect="1"/>
        </xdr:cNvPicPr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84667" y="1837753500"/>
          <a:ext cx="2209184" cy="2211917"/>
        </a:xfrm>
        <a:prstGeom prst="rect">
          <a:avLst/>
        </a:prstGeom>
      </xdr:spPr>
    </xdr:pic>
    <xdr:clientData/>
  </xdr:twoCellAnchor>
  <xdr:twoCellAnchor editAs="oneCell">
    <xdr:from>
      <xdr:col>0</xdr:col>
      <xdr:colOff>21167</xdr:colOff>
      <xdr:row>5727</xdr:row>
      <xdr:rowOff>11389</xdr:rowOff>
    </xdr:from>
    <xdr:to>
      <xdr:col>0</xdr:col>
      <xdr:colOff>2313139</xdr:colOff>
      <xdr:row>5730</xdr:row>
      <xdr:rowOff>465667</xdr:rowOff>
    </xdr:to>
    <xdr:pic>
      <xdr:nvPicPr>
        <xdr:cNvPr id="577" name="Рисунок 576" descr="181-000 red_1 (2).jpg"/>
        <xdr:cNvPicPr>
          <a:picLocks noChangeAspect="1"/>
        </xdr:cNvPicPr>
      </xdr:nvPicPr>
      <xdr:blipFill>
        <a:blip xmlns:r="http://schemas.openxmlformats.org/officeDocument/2006/relationships" r:embed="rId570" cstate="print"/>
        <a:stretch>
          <a:fillRect/>
        </a:stretch>
      </xdr:blipFill>
      <xdr:spPr>
        <a:xfrm>
          <a:off x="21167" y="1840019139"/>
          <a:ext cx="2291972" cy="21687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5731</xdr:row>
      <xdr:rowOff>166158</xdr:rowOff>
    </xdr:from>
    <xdr:to>
      <xdr:col>0</xdr:col>
      <xdr:colOff>2307167</xdr:colOff>
      <xdr:row>5738</xdr:row>
      <xdr:rowOff>195130</xdr:rowOff>
    </xdr:to>
    <xdr:pic>
      <xdr:nvPicPr>
        <xdr:cNvPr id="578" name="Рисунок 577" descr="532-208_2.jpg"/>
        <xdr:cNvPicPr>
          <a:picLocks noChangeAspect="1"/>
        </xdr:cNvPicPr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0" y="1842459908"/>
          <a:ext cx="2307167" cy="21773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5739</xdr:row>
      <xdr:rowOff>31751</xdr:rowOff>
    </xdr:from>
    <xdr:to>
      <xdr:col>0</xdr:col>
      <xdr:colOff>2273946</xdr:colOff>
      <xdr:row>5743</xdr:row>
      <xdr:rowOff>423334</xdr:rowOff>
    </xdr:to>
    <xdr:pic>
      <xdr:nvPicPr>
        <xdr:cNvPr id="579" name="Рисунок 578" descr="210-208 red b.jpg"/>
        <xdr:cNvPicPr>
          <a:picLocks noChangeAspect="1"/>
        </xdr:cNvPicPr>
      </xdr:nvPicPr>
      <xdr:blipFill>
        <a:blip xmlns:r="http://schemas.openxmlformats.org/officeDocument/2006/relationships" r:embed="rId572" cstate="print"/>
        <a:stretch>
          <a:fillRect/>
        </a:stretch>
      </xdr:blipFill>
      <xdr:spPr>
        <a:xfrm>
          <a:off x="0" y="1844780834"/>
          <a:ext cx="2273946" cy="2338916"/>
        </a:xfrm>
        <a:prstGeom prst="rect">
          <a:avLst/>
        </a:prstGeom>
      </xdr:spPr>
    </xdr:pic>
    <xdr:clientData/>
  </xdr:twoCellAnchor>
  <xdr:twoCellAnchor editAs="oneCell">
    <xdr:from>
      <xdr:col>0</xdr:col>
      <xdr:colOff>179917</xdr:colOff>
      <xdr:row>5744</xdr:row>
      <xdr:rowOff>42333</xdr:rowOff>
    </xdr:from>
    <xdr:to>
      <xdr:col>0</xdr:col>
      <xdr:colOff>2084917</xdr:colOff>
      <xdr:row>5746</xdr:row>
      <xdr:rowOff>846666</xdr:rowOff>
    </xdr:to>
    <xdr:pic>
      <xdr:nvPicPr>
        <xdr:cNvPr id="580" name="Рисунок 579" descr="613-208 red_.jpg"/>
        <xdr:cNvPicPr>
          <a:picLocks noChangeAspect="1"/>
        </xdr:cNvPicPr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179917" y="1847225583"/>
          <a:ext cx="1905000" cy="25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5750</xdr:row>
      <xdr:rowOff>10583</xdr:rowOff>
    </xdr:from>
    <xdr:to>
      <xdr:col>0</xdr:col>
      <xdr:colOff>2292823</xdr:colOff>
      <xdr:row>5761</xdr:row>
      <xdr:rowOff>84667</xdr:rowOff>
    </xdr:to>
    <xdr:pic>
      <xdr:nvPicPr>
        <xdr:cNvPr id="581" name="Рисунок 580" descr="110-208 черн.jpg"/>
        <xdr:cNvPicPr>
          <a:picLocks noChangeAspect="1"/>
        </xdr:cNvPicPr>
      </xdr:nvPicPr>
      <xdr:blipFill>
        <a:blip xmlns:r="http://schemas.openxmlformats.org/officeDocument/2006/relationships" r:embed="rId574" cstate="print"/>
        <a:stretch>
          <a:fillRect/>
        </a:stretch>
      </xdr:blipFill>
      <xdr:spPr>
        <a:xfrm>
          <a:off x="0" y="1850368833"/>
          <a:ext cx="2292823" cy="21695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5769</xdr:row>
      <xdr:rowOff>1</xdr:rowOff>
    </xdr:from>
    <xdr:to>
      <xdr:col>0</xdr:col>
      <xdr:colOff>2287429</xdr:colOff>
      <xdr:row>5785</xdr:row>
      <xdr:rowOff>1</xdr:rowOff>
    </xdr:to>
    <xdr:pic>
      <xdr:nvPicPr>
        <xdr:cNvPr id="582" name="Рисунок 581" descr="116-208 black1.jpg"/>
        <xdr:cNvPicPr>
          <a:picLocks noChangeAspect="1"/>
        </xdr:cNvPicPr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0" y="1853977751"/>
          <a:ext cx="2287429" cy="3048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5789</xdr:row>
      <xdr:rowOff>116415</xdr:rowOff>
    </xdr:from>
    <xdr:to>
      <xdr:col>0</xdr:col>
      <xdr:colOff>2286000</xdr:colOff>
      <xdr:row>5794</xdr:row>
      <xdr:rowOff>313053</xdr:rowOff>
    </xdr:to>
    <xdr:pic>
      <xdr:nvPicPr>
        <xdr:cNvPr id="583" name="Рисунок 582" descr="132-208 черный_2.jpg"/>
        <xdr:cNvPicPr>
          <a:picLocks noChangeAspect="1"/>
        </xdr:cNvPicPr>
      </xdr:nvPicPr>
      <xdr:blipFill>
        <a:blip xmlns:r="http://schemas.openxmlformats.org/officeDocument/2006/relationships" r:embed="rId576" cstate="print"/>
        <a:stretch>
          <a:fillRect/>
        </a:stretch>
      </xdr:blipFill>
      <xdr:spPr>
        <a:xfrm>
          <a:off x="0" y="1857904165"/>
          <a:ext cx="2286000" cy="21545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5797</xdr:row>
      <xdr:rowOff>158750</xdr:rowOff>
    </xdr:from>
    <xdr:to>
      <xdr:col>0</xdr:col>
      <xdr:colOff>2293542</xdr:colOff>
      <xdr:row>5806</xdr:row>
      <xdr:rowOff>169333</xdr:rowOff>
    </xdr:to>
    <xdr:pic>
      <xdr:nvPicPr>
        <xdr:cNvPr id="584" name="Рисунок 583" descr="187-208 Чёрный.jpg"/>
        <xdr:cNvPicPr>
          <a:picLocks noChangeAspect="1"/>
        </xdr:cNvPicPr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0" y="1860804000"/>
          <a:ext cx="2293542" cy="2296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5812</xdr:row>
      <xdr:rowOff>63499</xdr:rowOff>
    </xdr:from>
    <xdr:to>
      <xdr:col>0</xdr:col>
      <xdr:colOff>2296583</xdr:colOff>
      <xdr:row>5828</xdr:row>
      <xdr:rowOff>75695</xdr:rowOff>
    </xdr:to>
    <xdr:pic>
      <xdr:nvPicPr>
        <xdr:cNvPr id="585" name="Рисунок 584" descr="532-208 black.jpg"/>
        <xdr:cNvPicPr>
          <a:picLocks noChangeAspect="1"/>
        </xdr:cNvPicPr>
      </xdr:nvPicPr>
      <xdr:blipFill>
        <a:blip xmlns:r="http://schemas.openxmlformats.org/officeDocument/2006/relationships" r:embed="rId578" cstate="print"/>
        <a:stretch>
          <a:fillRect/>
        </a:stretch>
      </xdr:blipFill>
      <xdr:spPr>
        <a:xfrm>
          <a:off x="0" y="1864518749"/>
          <a:ext cx="2296583" cy="30601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5830</xdr:row>
      <xdr:rowOff>306918</xdr:rowOff>
    </xdr:from>
    <xdr:to>
      <xdr:col>0</xdr:col>
      <xdr:colOff>2310110</xdr:colOff>
      <xdr:row>5835</xdr:row>
      <xdr:rowOff>105834</xdr:rowOff>
    </xdr:to>
    <xdr:pic>
      <xdr:nvPicPr>
        <xdr:cNvPr id="586" name="Рисунок 585" descr="535-208 черный.jpg"/>
        <xdr:cNvPicPr>
          <a:picLocks noChangeAspect="1"/>
        </xdr:cNvPicPr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0" y="1868191168"/>
          <a:ext cx="2310110" cy="21801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5836</xdr:row>
      <xdr:rowOff>42333</xdr:rowOff>
    </xdr:from>
    <xdr:to>
      <xdr:col>0</xdr:col>
      <xdr:colOff>2298896</xdr:colOff>
      <xdr:row>5839</xdr:row>
      <xdr:rowOff>433917</xdr:rowOff>
    </xdr:to>
    <xdr:pic>
      <xdr:nvPicPr>
        <xdr:cNvPr id="587" name="Рисунок 586" descr="210-208 Чёрный.jpg"/>
        <xdr:cNvPicPr>
          <a:picLocks noChangeAspect="1"/>
        </xdr:cNvPicPr>
      </xdr:nvPicPr>
      <xdr:blipFill>
        <a:blip xmlns:r="http://schemas.openxmlformats.org/officeDocument/2006/relationships" r:embed="rId580" cstate="print"/>
        <a:stretch>
          <a:fillRect/>
        </a:stretch>
      </xdr:blipFill>
      <xdr:spPr>
        <a:xfrm>
          <a:off x="0" y="1870784083"/>
          <a:ext cx="2298896" cy="21695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5840</xdr:row>
      <xdr:rowOff>63499</xdr:rowOff>
    </xdr:from>
    <xdr:to>
      <xdr:col>0</xdr:col>
      <xdr:colOff>2275093</xdr:colOff>
      <xdr:row>5843</xdr:row>
      <xdr:rowOff>465667</xdr:rowOff>
    </xdr:to>
    <xdr:pic>
      <xdr:nvPicPr>
        <xdr:cNvPr id="588" name="Рисунок 587" descr="236-208 черн.jpg"/>
        <xdr:cNvPicPr>
          <a:picLocks noChangeAspect="1"/>
        </xdr:cNvPicPr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0" y="1873175916"/>
          <a:ext cx="2275093" cy="2148418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222252</xdr:colOff>
      <xdr:row>5844</xdr:row>
      <xdr:rowOff>25906</xdr:rowOff>
    </xdr:from>
    <xdr:to>
      <xdr:col>0</xdr:col>
      <xdr:colOff>2159000</xdr:colOff>
      <xdr:row>5851</xdr:row>
      <xdr:rowOff>271146</xdr:rowOff>
    </xdr:to>
    <xdr:pic>
      <xdr:nvPicPr>
        <xdr:cNvPr id="589" name="Рисунок 588" descr="613-208 black b.jpg"/>
        <xdr:cNvPicPr>
          <a:picLocks noChangeAspect="1"/>
        </xdr:cNvPicPr>
      </xdr:nvPicPr>
      <xdr:blipFill>
        <a:blip xmlns:r="http://schemas.openxmlformats.org/officeDocument/2006/relationships" r:embed="rId582" cstate="print"/>
        <a:stretch>
          <a:fillRect/>
        </a:stretch>
      </xdr:blipFill>
      <xdr:spPr>
        <a:xfrm>
          <a:off x="222252" y="1875466656"/>
          <a:ext cx="1936748" cy="2393657"/>
        </a:xfrm>
        <a:prstGeom prst="rect">
          <a:avLst/>
        </a:prstGeom>
      </xdr:spPr>
    </xdr:pic>
    <xdr:clientData/>
  </xdr:twoCellAnchor>
  <xdr:twoCellAnchor editAs="oneCell">
    <xdr:from>
      <xdr:col>0</xdr:col>
      <xdr:colOff>116419</xdr:colOff>
      <xdr:row>5852</xdr:row>
      <xdr:rowOff>31751</xdr:rowOff>
    </xdr:from>
    <xdr:to>
      <xdr:col>0</xdr:col>
      <xdr:colOff>2095501</xdr:colOff>
      <xdr:row>5856</xdr:row>
      <xdr:rowOff>509877</xdr:rowOff>
    </xdr:to>
    <xdr:pic>
      <xdr:nvPicPr>
        <xdr:cNvPr id="590" name="Рисунок 589" descr="652-208 black b.jpg"/>
        <xdr:cNvPicPr>
          <a:picLocks noChangeAspect="1"/>
        </xdr:cNvPicPr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xfrm>
          <a:off x="116419" y="1877927834"/>
          <a:ext cx="1979082" cy="2637126"/>
        </a:xfrm>
        <a:prstGeom prst="rect">
          <a:avLst/>
        </a:prstGeom>
      </xdr:spPr>
    </xdr:pic>
    <xdr:clientData/>
  </xdr:twoCellAnchor>
  <xdr:twoCellAnchor editAs="oneCell">
    <xdr:from>
      <xdr:col>0</xdr:col>
      <xdr:colOff>10584</xdr:colOff>
      <xdr:row>5857</xdr:row>
      <xdr:rowOff>21167</xdr:rowOff>
    </xdr:from>
    <xdr:to>
      <xdr:col>0</xdr:col>
      <xdr:colOff>2288647</xdr:colOff>
      <xdr:row>5866</xdr:row>
      <xdr:rowOff>201084</xdr:rowOff>
    </xdr:to>
    <xdr:pic>
      <xdr:nvPicPr>
        <xdr:cNvPr id="591" name="Рисунок 590" descr="532-208 pion.jpg"/>
        <xdr:cNvPicPr>
          <a:picLocks noChangeAspect="1"/>
        </xdr:cNvPicPr>
      </xdr:nvPicPr>
      <xdr:blipFill>
        <a:blip xmlns:r="http://schemas.openxmlformats.org/officeDocument/2006/relationships" r:embed="rId584" cstate="print"/>
        <a:stretch>
          <a:fillRect/>
        </a:stretch>
      </xdr:blipFill>
      <xdr:spPr>
        <a:xfrm>
          <a:off x="10584" y="1880616000"/>
          <a:ext cx="2278063" cy="3037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5867</xdr:row>
      <xdr:rowOff>148167</xdr:rowOff>
    </xdr:from>
    <xdr:to>
      <xdr:col>0</xdr:col>
      <xdr:colOff>2296583</xdr:colOff>
      <xdr:row>5869</xdr:row>
      <xdr:rowOff>670855</xdr:rowOff>
    </xdr:to>
    <xdr:pic>
      <xdr:nvPicPr>
        <xdr:cNvPr id="592" name="Рисунок 591" descr="537-208 пион.jpg"/>
        <xdr:cNvPicPr>
          <a:picLocks noChangeAspect="1"/>
        </xdr:cNvPicPr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xfrm>
          <a:off x="0" y="1883918000"/>
          <a:ext cx="2296583" cy="21736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5870</xdr:row>
      <xdr:rowOff>211668</xdr:rowOff>
    </xdr:from>
    <xdr:to>
      <xdr:col>0</xdr:col>
      <xdr:colOff>2321323</xdr:colOff>
      <xdr:row>5874</xdr:row>
      <xdr:rowOff>370417</xdr:rowOff>
    </xdr:to>
    <xdr:pic>
      <xdr:nvPicPr>
        <xdr:cNvPr id="593" name="Рисунок 592" descr="210-208 Пион.jpg"/>
        <xdr:cNvPicPr>
          <a:picLocks noChangeAspect="1"/>
        </xdr:cNvPicPr>
      </xdr:nvPicPr>
      <xdr:blipFill>
        <a:blip xmlns:r="http://schemas.openxmlformats.org/officeDocument/2006/relationships" r:embed="rId586" cstate="print"/>
        <a:stretch>
          <a:fillRect/>
        </a:stretch>
      </xdr:blipFill>
      <xdr:spPr>
        <a:xfrm>
          <a:off x="0" y="1886458001"/>
          <a:ext cx="2321323" cy="21907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5875</xdr:row>
      <xdr:rowOff>105833</xdr:rowOff>
    </xdr:from>
    <xdr:to>
      <xdr:col>1</xdr:col>
      <xdr:colOff>1644</xdr:colOff>
      <xdr:row>5877</xdr:row>
      <xdr:rowOff>661458</xdr:rowOff>
    </xdr:to>
    <xdr:pic>
      <xdr:nvPicPr>
        <xdr:cNvPr id="594" name="Рисунок 593" descr="236-208 пион.jpg"/>
        <xdr:cNvPicPr>
          <a:picLocks noChangeAspect="1"/>
        </xdr:cNvPicPr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xfrm>
          <a:off x="0" y="1888892166"/>
          <a:ext cx="2329977" cy="2206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5878</xdr:row>
      <xdr:rowOff>42333</xdr:rowOff>
    </xdr:from>
    <xdr:to>
      <xdr:col>0</xdr:col>
      <xdr:colOff>2297506</xdr:colOff>
      <xdr:row>5879</xdr:row>
      <xdr:rowOff>1068916</xdr:rowOff>
    </xdr:to>
    <xdr:pic>
      <xdr:nvPicPr>
        <xdr:cNvPr id="595" name="Рисунок 594" descr="299-208-piony.jpg"/>
        <xdr:cNvPicPr>
          <a:picLocks noChangeAspect="1"/>
        </xdr:cNvPicPr>
      </xdr:nvPicPr>
      <xdr:blipFill>
        <a:blip xmlns:r="http://schemas.openxmlformats.org/officeDocument/2006/relationships" r:embed="rId588" cstate="print"/>
        <a:stretch>
          <a:fillRect/>
        </a:stretch>
      </xdr:blipFill>
      <xdr:spPr>
        <a:xfrm>
          <a:off x="0" y="1891305166"/>
          <a:ext cx="2297506" cy="2169583"/>
        </a:xfrm>
        <a:prstGeom prst="rect">
          <a:avLst/>
        </a:prstGeom>
      </xdr:spPr>
    </xdr:pic>
    <xdr:clientData/>
  </xdr:twoCellAnchor>
  <xdr:twoCellAnchor editAs="oneCell">
    <xdr:from>
      <xdr:col>0</xdr:col>
      <xdr:colOff>232833</xdr:colOff>
      <xdr:row>5880</xdr:row>
      <xdr:rowOff>42334</xdr:rowOff>
    </xdr:from>
    <xdr:to>
      <xdr:col>0</xdr:col>
      <xdr:colOff>2159000</xdr:colOff>
      <xdr:row>5887</xdr:row>
      <xdr:rowOff>239891</xdr:rowOff>
    </xdr:to>
    <xdr:pic>
      <xdr:nvPicPr>
        <xdr:cNvPr id="596" name="Рисунок 595" descr="652-208 pion.jpg"/>
        <xdr:cNvPicPr>
          <a:picLocks noChangeAspect="1"/>
        </xdr:cNvPicPr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xfrm>
          <a:off x="232833" y="1893591167"/>
          <a:ext cx="1926167" cy="25682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5891</xdr:row>
      <xdr:rowOff>158750</xdr:rowOff>
    </xdr:from>
    <xdr:to>
      <xdr:col>0</xdr:col>
      <xdr:colOff>2285037</xdr:colOff>
      <xdr:row>5907</xdr:row>
      <xdr:rowOff>21166</xdr:rowOff>
    </xdr:to>
    <xdr:pic>
      <xdr:nvPicPr>
        <xdr:cNvPr id="597" name="Рисунок 596" descr="116-208,-788-208_.jpg"/>
        <xdr:cNvPicPr>
          <a:picLocks noChangeAspect="1"/>
        </xdr:cNvPicPr>
      </xdr:nvPicPr>
      <xdr:blipFill>
        <a:blip xmlns:r="http://schemas.openxmlformats.org/officeDocument/2006/relationships" r:embed="rId590" cstate="print"/>
        <a:stretch>
          <a:fillRect/>
        </a:stretch>
      </xdr:blipFill>
      <xdr:spPr>
        <a:xfrm>
          <a:off x="0" y="1896988417"/>
          <a:ext cx="2285037" cy="29104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5922</xdr:row>
      <xdr:rowOff>127000</xdr:rowOff>
    </xdr:from>
    <xdr:to>
      <xdr:col>0</xdr:col>
      <xdr:colOff>2296583</xdr:colOff>
      <xdr:row>5938</xdr:row>
      <xdr:rowOff>139197</xdr:rowOff>
    </xdr:to>
    <xdr:pic>
      <xdr:nvPicPr>
        <xdr:cNvPr id="598" name="Рисунок 597" descr="180-208 white.jpg"/>
        <xdr:cNvPicPr>
          <a:picLocks noChangeAspect="1"/>
        </xdr:cNvPicPr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xfrm>
          <a:off x="0" y="1902862167"/>
          <a:ext cx="2296583" cy="3060197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5947</xdr:row>
      <xdr:rowOff>21167</xdr:rowOff>
    </xdr:from>
    <xdr:to>
      <xdr:col>0</xdr:col>
      <xdr:colOff>2317750</xdr:colOff>
      <xdr:row>5952</xdr:row>
      <xdr:rowOff>408939</xdr:rowOff>
    </xdr:to>
    <xdr:pic>
      <xdr:nvPicPr>
        <xdr:cNvPr id="599" name="Рисунок 598" descr="210-208 white b.jpg"/>
        <xdr:cNvPicPr>
          <a:picLocks noChangeAspect="1"/>
        </xdr:cNvPicPr>
      </xdr:nvPicPr>
      <xdr:blipFill>
        <a:blip xmlns:r="http://schemas.openxmlformats.org/officeDocument/2006/relationships" r:embed="rId592" cstate="print"/>
        <a:stretch>
          <a:fillRect/>
        </a:stretch>
      </xdr:blipFill>
      <xdr:spPr>
        <a:xfrm>
          <a:off x="10583" y="1907518834"/>
          <a:ext cx="2307167" cy="26102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5953</xdr:row>
      <xdr:rowOff>52916</xdr:rowOff>
    </xdr:from>
    <xdr:to>
      <xdr:col>0</xdr:col>
      <xdr:colOff>2300399</xdr:colOff>
      <xdr:row>5959</xdr:row>
      <xdr:rowOff>243415</xdr:rowOff>
    </xdr:to>
    <xdr:pic>
      <xdr:nvPicPr>
        <xdr:cNvPr id="600" name="Рисунок 599" descr="213-208-belij.jpg"/>
        <xdr:cNvPicPr>
          <a:picLocks noChangeAspect="1"/>
        </xdr:cNvPicPr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xfrm>
          <a:off x="0" y="1910217583"/>
          <a:ext cx="2300399" cy="2285999"/>
        </a:xfrm>
        <a:prstGeom prst="rect">
          <a:avLst/>
        </a:prstGeom>
      </xdr:spPr>
    </xdr:pic>
    <xdr:clientData/>
  </xdr:twoCellAnchor>
  <xdr:twoCellAnchor editAs="oneCell">
    <xdr:from>
      <xdr:col>0</xdr:col>
      <xdr:colOff>42333</xdr:colOff>
      <xdr:row>5960</xdr:row>
      <xdr:rowOff>21378</xdr:rowOff>
    </xdr:from>
    <xdr:to>
      <xdr:col>0</xdr:col>
      <xdr:colOff>2300667</xdr:colOff>
      <xdr:row>5963</xdr:row>
      <xdr:rowOff>476249</xdr:rowOff>
    </xdr:to>
    <xdr:pic>
      <xdr:nvPicPr>
        <xdr:cNvPr id="601" name="Рисунок 600" descr="260-208 белый.jpg"/>
        <xdr:cNvPicPr>
          <a:picLocks noChangeAspect="1"/>
        </xdr:cNvPicPr>
      </xdr:nvPicPr>
      <xdr:blipFill>
        <a:blip xmlns:r="http://schemas.openxmlformats.org/officeDocument/2006/relationships" r:embed="rId594" cstate="print"/>
        <a:stretch>
          <a:fillRect/>
        </a:stretch>
      </xdr:blipFill>
      <xdr:spPr>
        <a:xfrm>
          <a:off x="42333" y="1912630795"/>
          <a:ext cx="2258334" cy="213762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5964</xdr:row>
      <xdr:rowOff>31750</xdr:rowOff>
    </xdr:from>
    <xdr:to>
      <xdr:col>0</xdr:col>
      <xdr:colOff>2286000</xdr:colOff>
      <xdr:row>5966</xdr:row>
      <xdr:rowOff>704791</xdr:rowOff>
    </xdr:to>
    <xdr:pic>
      <xdr:nvPicPr>
        <xdr:cNvPr id="602" name="Рисунок 601" descr="299-208 белый.jpg"/>
        <xdr:cNvPicPr>
          <a:picLocks noChangeAspect="1"/>
        </xdr:cNvPicPr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xfrm>
          <a:off x="31750" y="1914884833"/>
          <a:ext cx="2254250" cy="2133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5967</xdr:row>
      <xdr:rowOff>74082</xdr:rowOff>
    </xdr:from>
    <xdr:to>
      <xdr:col>0</xdr:col>
      <xdr:colOff>2297145</xdr:colOff>
      <xdr:row>5974</xdr:row>
      <xdr:rowOff>201084</xdr:rowOff>
    </xdr:to>
    <xdr:pic>
      <xdr:nvPicPr>
        <xdr:cNvPr id="603" name="Рисунок 602" descr="613-208 white b.jpg"/>
        <xdr:cNvPicPr>
          <a:picLocks noChangeAspect="1"/>
        </xdr:cNvPicPr>
      </xdr:nvPicPr>
      <xdr:blipFill>
        <a:blip xmlns:r="http://schemas.openxmlformats.org/officeDocument/2006/relationships" r:embed="rId596" cstate="print"/>
        <a:stretch>
          <a:fillRect/>
        </a:stretch>
      </xdr:blipFill>
      <xdr:spPr>
        <a:xfrm>
          <a:off x="0" y="1917117915"/>
          <a:ext cx="2297145" cy="24976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5975</xdr:row>
      <xdr:rowOff>152401</xdr:rowOff>
    </xdr:from>
    <xdr:to>
      <xdr:col>0</xdr:col>
      <xdr:colOff>2287682</xdr:colOff>
      <xdr:row>5982</xdr:row>
      <xdr:rowOff>88901</xdr:rowOff>
    </xdr:to>
    <xdr:pic>
      <xdr:nvPicPr>
        <xdr:cNvPr id="604" name="Рисунок 603" descr="652-208 white.jpg"/>
        <xdr:cNvPicPr>
          <a:picLocks noChangeAspect="1"/>
        </xdr:cNvPicPr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xfrm>
          <a:off x="0" y="1919905568"/>
          <a:ext cx="2287682" cy="2159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5989</xdr:row>
      <xdr:rowOff>28221</xdr:rowOff>
    </xdr:from>
    <xdr:to>
      <xdr:col>0</xdr:col>
      <xdr:colOff>2296584</xdr:colOff>
      <xdr:row>6005</xdr:row>
      <xdr:rowOff>42333</xdr:rowOff>
    </xdr:to>
    <xdr:pic>
      <xdr:nvPicPr>
        <xdr:cNvPr id="605" name="Рисунок 604" descr="116-208 ivory.jpg"/>
        <xdr:cNvPicPr>
          <a:picLocks noChangeAspect="1"/>
        </xdr:cNvPicPr>
      </xdr:nvPicPr>
      <xdr:blipFill>
        <a:blip xmlns:r="http://schemas.openxmlformats.org/officeDocument/2006/relationships" r:embed="rId598" cstate="print"/>
        <a:stretch>
          <a:fillRect/>
        </a:stretch>
      </xdr:blipFill>
      <xdr:spPr>
        <a:xfrm>
          <a:off x="0" y="1923464388"/>
          <a:ext cx="2296584" cy="30621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6019</xdr:row>
      <xdr:rowOff>158748</xdr:rowOff>
    </xdr:from>
    <xdr:to>
      <xdr:col>0</xdr:col>
      <xdr:colOff>2278062</xdr:colOff>
      <xdr:row>6035</xdr:row>
      <xdr:rowOff>148165</xdr:rowOff>
    </xdr:to>
    <xdr:pic>
      <xdr:nvPicPr>
        <xdr:cNvPr id="606" name="Рисунок 605" descr="180-208 ivory.jpg"/>
        <xdr:cNvPicPr>
          <a:picLocks noChangeAspect="1"/>
        </xdr:cNvPicPr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xfrm>
          <a:off x="0" y="1929309915"/>
          <a:ext cx="2278062" cy="3037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6047</xdr:row>
      <xdr:rowOff>356791</xdr:rowOff>
    </xdr:from>
    <xdr:to>
      <xdr:col>0</xdr:col>
      <xdr:colOff>2313335</xdr:colOff>
      <xdr:row>6053</xdr:row>
      <xdr:rowOff>127000</xdr:rowOff>
    </xdr:to>
    <xdr:pic>
      <xdr:nvPicPr>
        <xdr:cNvPr id="607" name="Рисунок 606" descr="532-208 inory_3.jpg"/>
        <xdr:cNvPicPr>
          <a:picLocks noChangeAspect="1"/>
        </xdr:cNvPicPr>
      </xdr:nvPicPr>
      <xdr:blipFill>
        <a:blip xmlns:r="http://schemas.openxmlformats.org/officeDocument/2006/relationships" r:embed="rId600" cstate="print"/>
        <a:stretch>
          <a:fillRect/>
        </a:stretch>
      </xdr:blipFill>
      <xdr:spPr>
        <a:xfrm>
          <a:off x="0" y="1935265291"/>
          <a:ext cx="2313335" cy="21832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6057</xdr:row>
      <xdr:rowOff>190613</xdr:rowOff>
    </xdr:from>
    <xdr:to>
      <xdr:col>0</xdr:col>
      <xdr:colOff>2317750</xdr:colOff>
      <xdr:row>6060</xdr:row>
      <xdr:rowOff>445117</xdr:rowOff>
    </xdr:to>
    <xdr:pic>
      <xdr:nvPicPr>
        <xdr:cNvPr id="608" name="Рисунок 607" descr="535-208_ivory.jpg"/>
        <xdr:cNvPicPr>
          <a:picLocks noChangeAspect="1"/>
        </xdr:cNvPicPr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xfrm>
          <a:off x="0" y="1939120780"/>
          <a:ext cx="2317750" cy="24135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6061</xdr:row>
      <xdr:rowOff>52916</xdr:rowOff>
    </xdr:from>
    <xdr:to>
      <xdr:col>0</xdr:col>
      <xdr:colOff>2286000</xdr:colOff>
      <xdr:row>6065</xdr:row>
      <xdr:rowOff>560915</xdr:rowOff>
    </xdr:to>
    <xdr:pic>
      <xdr:nvPicPr>
        <xdr:cNvPr id="609" name="Рисунок 608" descr="210-208-moloko z.jpg"/>
        <xdr:cNvPicPr>
          <a:picLocks noChangeAspect="1"/>
        </xdr:cNvPicPr>
      </xdr:nvPicPr>
      <xdr:blipFill>
        <a:blip xmlns:r="http://schemas.openxmlformats.org/officeDocument/2006/relationships" r:embed="rId602" cstate="print"/>
        <a:stretch>
          <a:fillRect/>
        </a:stretch>
      </xdr:blipFill>
      <xdr:spPr>
        <a:xfrm>
          <a:off x="0" y="1941861749"/>
          <a:ext cx="2286000" cy="3047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6066</xdr:row>
      <xdr:rowOff>201084</xdr:rowOff>
    </xdr:from>
    <xdr:to>
      <xdr:col>0</xdr:col>
      <xdr:colOff>2288540</xdr:colOff>
      <xdr:row>6069</xdr:row>
      <xdr:rowOff>488950</xdr:rowOff>
    </xdr:to>
    <xdr:pic>
      <xdr:nvPicPr>
        <xdr:cNvPr id="610" name="Рисунок 609" descr="236-208 молочный.jpg"/>
        <xdr:cNvPicPr>
          <a:picLocks noChangeAspect="1"/>
        </xdr:cNvPicPr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xfrm>
          <a:off x="0" y="1945184917"/>
          <a:ext cx="2288540" cy="21611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6070</xdr:row>
      <xdr:rowOff>39971</xdr:rowOff>
    </xdr:from>
    <xdr:to>
      <xdr:col>0</xdr:col>
      <xdr:colOff>2288800</xdr:colOff>
      <xdr:row>6072</xdr:row>
      <xdr:rowOff>667807</xdr:rowOff>
    </xdr:to>
    <xdr:pic>
      <xdr:nvPicPr>
        <xdr:cNvPr id="611" name="Рисунок 610" descr="260-208 молочный.jpg"/>
        <xdr:cNvPicPr>
          <a:picLocks noChangeAspect="1"/>
        </xdr:cNvPicPr>
      </xdr:nvPicPr>
      <xdr:blipFill>
        <a:blip xmlns:r="http://schemas.openxmlformats.org/officeDocument/2006/relationships" r:embed="rId604" cstate="print"/>
        <a:stretch>
          <a:fillRect/>
        </a:stretch>
      </xdr:blipFill>
      <xdr:spPr>
        <a:xfrm>
          <a:off x="0" y="1947521471"/>
          <a:ext cx="2288800" cy="21613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6073</xdr:row>
      <xdr:rowOff>40919</xdr:rowOff>
    </xdr:from>
    <xdr:to>
      <xdr:col>0</xdr:col>
      <xdr:colOff>2226508</xdr:colOff>
      <xdr:row>6076</xdr:row>
      <xdr:rowOff>529166</xdr:rowOff>
    </xdr:to>
    <xdr:pic>
      <xdr:nvPicPr>
        <xdr:cNvPr id="612" name="Рисунок 611" descr="299-208 moloko.jpg"/>
        <xdr:cNvPicPr>
          <a:picLocks noChangeAspect="1"/>
        </xdr:cNvPicPr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xfrm>
          <a:off x="0" y="1949808419"/>
          <a:ext cx="2226508" cy="21074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6077</xdr:row>
      <xdr:rowOff>77258</xdr:rowOff>
    </xdr:from>
    <xdr:to>
      <xdr:col>0</xdr:col>
      <xdr:colOff>2286000</xdr:colOff>
      <xdr:row>6083</xdr:row>
      <xdr:rowOff>309338</xdr:rowOff>
    </xdr:to>
    <xdr:pic>
      <xdr:nvPicPr>
        <xdr:cNvPr id="613" name="Рисунок 612" descr="613-208 Молоко.jpg"/>
        <xdr:cNvPicPr>
          <a:picLocks noChangeAspect="1"/>
        </xdr:cNvPicPr>
      </xdr:nvPicPr>
      <xdr:blipFill>
        <a:blip xmlns:r="http://schemas.openxmlformats.org/officeDocument/2006/relationships" r:embed="rId606" cstate="print"/>
        <a:stretch>
          <a:fillRect/>
        </a:stretch>
      </xdr:blipFill>
      <xdr:spPr>
        <a:xfrm>
          <a:off x="0" y="1952003758"/>
          <a:ext cx="2286000" cy="2264080"/>
        </a:xfrm>
        <a:prstGeom prst="rect">
          <a:avLst/>
        </a:prstGeom>
      </xdr:spPr>
    </xdr:pic>
    <xdr:clientData/>
  </xdr:twoCellAnchor>
  <xdr:twoCellAnchor editAs="oneCell">
    <xdr:from>
      <xdr:col>0</xdr:col>
      <xdr:colOff>137584</xdr:colOff>
      <xdr:row>6084</xdr:row>
      <xdr:rowOff>49385</xdr:rowOff>
    </xdr:from>
    <xdr:to>
      <xdr:col>0</xdr:col>
      <xdr:colOff>2307168</xdr:colOff>
      <xdr:row>6091</xdr:row>
      <xdr:rowOff>349246</xdr:rowOff>
    </xdr:to>
    <xdr:pic>
      <xdr:nvPicPr>
        <xdr:cNvPr id="614" name="Рисунок 613" descr="652-208_ivory.jpg"/>
        <xdr:cNvPicPr>
          <a:picLocks noChangeAspect="1"/>
        </xdr:cNvPicPr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xfrm>
          <a:off x="137584" y="1954346552"/>
          <a:ext cx="2169584" cy="28927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6098</xdr:row>
      <xdr:rowOff>179917</xdr:rowOff>
    </xdr:from>
    <xdr:to>
      <xdr:col>0</xdr:col>
      <xdr:colOff>2300718</xdr:colOff>
      <xdr:row>6110</xdr:row>
      <xdr:rowOff>74084</xdr:rowOff>
    </xdr:to>
    <xdr:pic>
      <xdr:nvPicPr>
        <xdr:cNvPr id="615" name="Рисунок 614" descr="180-208 перец.jpg"/>
        <xdr:cNvPicPr>
          <a:picLocks noChangeAspect="1"/>
        </xdr:cNvPicPr>
      </xdr:nvPicPr>
      <xdr:blipFill>
        <a:blip xmlns:r="http://schemas.openxmlformats.org/officeDocument/2006/relationships" r:embed="rId608" cstate="print"/>
        <a:stretch>
          <a:fillRect/>
        </a:stretch>
      </xdr:blipFill>
      <xdr:spPr>
        <a:xfrm>
          <a:off x="0" y="1958583417"/>
          <a:ext cx="2300718" cy="2180167"/>
        </a:xfrm>
        <a:prstGeom prst="rect">
          <a:avLst/>
        </a:prstGeom>
      </xdr:spPr>
    </xdr:pic>
    <xdr:clientData/>
  </xdr:twoCellAnchor>
  <xdr:twoCellAnchor editAs="oneCell">
    <xdr:from>
      <xdr:col>0</xdr:col>
      <xdr:colOff>10584</xdr:colOff>
      <xdr:row>6116</xdr:row>
      <xdr:rowOff>42333</xdr:rowOff>
    </xdr:from>
    <xdr:to>
      <xdr:col>0</xdr:col>
      <xdr:colOff>2266626</xdr:colOff>
      <xdr:row>6120</xdr:row>
      <xdr:rowOff>402166</xdr:rowOff>
    </xdr:to>
    <xdr:pic>
      <xdr:nvPicPr>
        <xdr:cNvPr id="616" name="Рисунок 615" descr="210-208 перец.jpg"/>
        <xdr:cNvPicPr>
          <a:picLocks noChangeAspect="1"/>
        </xdr:cNvPicPr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xfrm>
          <a:off x="10584" y="1961853666"/>
          <a:ext cx="2256042" cy="21378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6121</xdr:row>
      <xdr:rowOff>63500</xdr:rowOff>
    </xdr:from>
    <xdr:to>
      <xdr:col>0</xdr:col>
      <xdr:colOff>2292213</xdr:colOff>
      <xdr:row>6123</xdr:row>
      <xdr:rowOff>814917</xdr:rowOff>
    </xdr:to>
    <xdr:pic>
      <xdr:nvPicPr>
        <xdr:cNvPr id="617" name="Рисунок 616" descr="236-208 perec (2).jpg"/>
        <xdr:cNvPicPr>
          <a:picLocks noChangeAspect="1"/>
        </xdr:cNvPicPr>
      </xdr:nvPicPr>
      <xdr:blipFill>
        <a:blip xmlns:r="http://schemas.openxmlformats.org/officeDocument/2006/relationships" r:embed="rId610" cstate="print"/>
        <a:stretch>
          <a:fillRect/>
        </a:stretch>
      </xdr:blipFill>
      <xdr:spPr>
        <a:xfrm>
          <a:off x="0" y="1964097333"/>
          <a:ext cx="2292213" cy="2571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6124</xdr:row>
      <xdr:rowOff>84665</xdr:rowOff>
    </xdr:from>
    <xdr:to>
      <xdr:col>0</xdr:col>
      <xdr:colOff>2286000</xdr:colOff>
      <xdr:row>6130</xdr:row>
      <xdr:rowOff>279974</xdr:rowOff>
    </xdr:to>
    <xdr:pic>
      <xdr:nvPicPr>
        <xdr:cNvPr id="618" name="Рисунок 617" descr="613-208 перец.jpg"/>
        <xdr:cNvPicPr>
          <a:picLocks noChangeAspect="1"/>
        </xdr:cNvPicPr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xfrm>
          <a:off x="0" y="1966848998"/>
          <a:ext cx="2286000" cy="2163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6131</xdr:row>
      <xdr:rowOff>11780</xdr:rowOff>
    </xdr:from>
    <xdr:to>
      <xdr:col>0</xdr:col>
      <xdr:colOff>2262615</xdr:colOff>
      <xdr:row>6133</xdr:row>
      <xdr:rowOff>666748</xdr:rowOff>
    </xdr:to>
    <xdr:pic>
      <xdr:nvPicPr>
        <xdr:cNvPr id="619" name="Рисунок 618" descr="705-208 перец.jpg"/>
        <xdr:cNvPicPr>
          <a:picLocks noChangeAspect="1"/>
        </xdr:cNvPicPr>
      </xdr:nvPicPr>
      <xdr:blipFill>
        <a:blip xmlns:r="http://schemas.openxmlformats.org/officeDocument/2006/relationships" r:embed="rId612" cstate="print"/>
        <a:stretch>
          <a:fillRect/>
        </a:stretch>
      </xdr:blipFill>
      <xdr:spPr>
        <a:xfrm>
          <a:off x="0" y="1969072697"/>
          <a:ext cx="2262615" cy="213663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6138</xdr:row>
      <xdr:rowOff>55616</xdr:rowOff>
    </xdr:from>
    <xdr:to>
      <xdr:col>0</xdr:col>
      <xdr:colOff>2286001</xdr:colOff>
      <xdr:row>6154</xdr:row>
      <xdr:rowOff>53711</xdr:rowOff>
    </xdr:to>
    <xdr:pic>
      <xdr:nvPicPr>
        <xdr:cNvPr id="620" name="Рисунок 619" descr="116-208-coffee-rose.jpg"/>
        <xdr:cNvPicPr>
          <a:picLocks noChangeAspect="1"/>
        </xdr:cNvPicPr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xfrm>
          <a:off x="1" y="1972101033"/>
          <a:ext cx="2286000" cy="3046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6169</xdr:row>
      <xdr:rowOff>137583</xdr:rowOff>
    </xdr:from>
    <xdr:to>
      <xdr:col>0</xdr:col>
      <xdr:colOff>2317041</xdr:colOff>
      <xdr:row>6181</xdr:row>
      <xdr:rowOff>42333</xdr:rowOff>
    </xdr:to>
    <xdr:pic>
      <xdr:nvPicPr>
        <xdr:cNvPr id="621" name="Рисунок 620" descr="180-208 кофейно роз.jpg"/>
        <xdr:cNvPicPr>
          <a:picLocks noChangeAspect="1"/>
        </xdr:cNvPicPr>
      </xdr:nvPicPr>
      <xdr:blipFill>
        <a:blip xmlns:r="http://schemas.openxmlformats.org/officeDocument/2006/relationships" r:embed="rId614" cstate="print"/>
        <a:stretch>
          <a:fillRect/>
        </a:stretch>
      </xdr:blipFill>
      <xdr:spPr>
        <a:xfrm>
          <a:off x="0" y="1978088500"/>
          <a:ext cx="2317041" cy="2190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6193</xdr:row>
      <xdr:rowOff>63500</xdr:rowOff>
    </xdr:from>
    <xdr:to>
      <xdr:col>0</xdr:col>
      <xdr:colOff>2287681</xdr:colOff>
      <xdr:row>6199</xdr:row>
      <xdr:rowOff>317499</xdr:rowOff>
    </xdr:to>
    <xdr:pic>
      <xdr:nvPicPr>
        <xdr:cNvPr id="622" name="Рисунок 621" descr="532-208-coffee--rose-_2.jpg"/>
        <xdr:cNvPicPr>
          <a:picLocks noChangeAspect="1"/>
        </xdr:cNvPicPr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xfrm>
          <a:off x="0" y="1982713417"/>
          <a:ext cx="2287681" cy="2158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6203</xdr:row>
      <xdr:rowOff>592666</xdr:rowOff>
    </xdr:from>
    <xdr:to>
      <xdr:col>0</xdr:col>
      <xdr:colOff>2303084</xdr:colOff>
      <xdr:row>6207</xdr:row>
      <xdr:rowOff>380998</xdr:rowOff>
    </xdr:to>
    <xdr:pic>
      <xdr:nvPicPr>
        <xdr:cNvPr id="623" name="Рисунок 622" descr="210-208 coffe-rose b.jpg"/>
        <xdr:cNvPicPr>
          <a:picLocks noChangeAspect="1"/>
        </xdr:cNvPicPr>
      </xdr:nvPicPr>
      <xdr:blipFill>
        <a:blip xmlns:r="http://schemas.openxmlformats.org/officeDocument/2006/relationships" r:embed="rId616" cstate="print"/>
        <a:stretch>
          <a:fillRect/>
        </a:stretch>
      </xdr:blipFill>
      <xdr:spPr>
        <a:xfrm>
          <a:off x="0" y="1986417583"/>
          <a:ext cx="2303084" cy="2285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6208</xdr:row>
      <xdr:rowOff>190500</xdr:rowOff>
    </xdr:from>
    <xdr:to>
      <xdr:col>0</xdr:col>
      <xdr:colOff>2307167</xdr:colOff>
      <xdr:row>6212</xdr:row>
      <xdr:rowOff>363049</xdr:rowOff>
    </xdr:to>
    <xdr:pic>
      <xdr:nvPicPr>
        <xdr:cNvPr id="624" name="Рисунок 623" descr="236-208-1-coffeerose.jpg"/>
        <xdr:cNvPicPr>
          <a:picLocks noChangeAspect="1"/>
        </xdr:cNvPicPr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xfrm>
          <a:off x="0" y="1989137500"/>
          <a:ext cx="2307167" cy="2331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6213</xdr:row>
      <xdr:rowOff>148165</xdr:rowOff>
    </xdr:from>
    <xdr:to>
      <xdr:col>0</xdr:col>
      <xdr:colOff>2325644</xdr:colOff>
      <xdr:row>6215</xdr:row>
      <xdr:rowOff>698498</xdr:rowOff>
    </xdr:to>
    <xdr:pic>
      <xdr:nvPicPr>
        <xdr:cNvPr id="625" name="Рисунок 624" descr="260-208-coffee-rose.jpg"/>
        <xdr:cNvPicPr>
          <a:picLocks noChangeAspect="1"/>
        </xdr:cNvPicPr>
      </xdr:nvPicPr>
      <xdr:blipFill>
        <a:blip xmlns:r="http://schemas.openxmlformats.org/officeDocument/2006/relationships" r:embed="rId618" cstate="print"/>
        <a:stretch>
          <a:fillRect/>
        </a:stretch>
      </xdr:blipFill>
      <xdr:spPr>
        <a:xfrm>
          <a:off x="0" y="1991793915"/>
          <a:ext cx="2325644" cy="2201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6216</xdr:row>
      <xdr:rowOff>63499</xdr:rowOff>
    </xdr:from>
    <xdr:to>
      <xdr:col>0</xdr:col>
      <xdr:colOff>2298896</xdr:colOff>
      <xdr:row>6218</xdr:row>
      <xdr:rowOff>709083</xdr:rowOff>
    </xdr:to>
    <xdr:pic>
      <xdr:nvPicPr>
        <xdr:cNvPr id="626" name="Рисунок 625" descr="613-208-coffe rose.jpg"/>
        <xdr:cNvPicPr>
          <a:picLocks noChangeAspect="1"/>
        </xdr:cNvPicPr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xfrm>
          <a:off x="0" y="1994185749"/>
          <a:ext cx="2298896" cy="21695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6219</xdr:row>
      <xdr:rowOff>31749</xdr:rowOff>
    </xdr:from>
    <xdr:to>
      <xdr:col>0</xdr:col>
      <xdr:colOff>2286301</xdr:colOff>
      <xdr:row>6221</xdr:row>
      <xdr:rowOff>603250</xdr:rowOff>
    </xdr:to>
    <xdr:pic>
      <xdr:nvPicPr>
        <xdr:cNvPr id="627" name="Рисунок 626" descr="705-208 кофейно розовый.jpg"/>
        <xdr:cNvPicPr>
          <a:picLocks noChangeAspect="1"/>
        </xdr:cNvPicPr>
      </xdr:nvPicPr>
      <xdr:blipFill>
        <a:blip xmlns:r="http://schemas.openxmlformats.org/officeDocument/2006/relationships" r:embed="rId620" cstate="print"/>
        <a:stretch>
          <a:fillRect/>
        </a:stretch>
      </xdr:blipFill>
      <xdr:spPr>
        <a:xfrm>
          <a:off x="0" y="1996439999"/>
          <a:ext cx="2286301" cy="21590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6222</xdr:row>
      <xdr:rowOff>63499</xdr:rowOff>
    </xdr:from>
    <xdr:to>
      <xdr:col>0</xdr:col>
      <xdr:colOff>2292100</xdr:colOff>
      <xdr:row>6223</xdr:row>
      <xdr:rowOff>973665</xdr:rowOff>
    </xdr:to>
    <xdr:pic>
      <xdr:nvPicPr>
        <xdr:cNvPr id="628" name="Рисунок 627" descr="940-000 белый.jpg"/>
        <xdr:cNvPicPr>
          <a:picLocks noChangeAspect="1"/>
        </xdr:cNvPicPr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xfrm>
          <a:off x="0" y="1998852999"/>
          <a:ext cx="2292100" cy="216958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6224</xdr:row>
      <xdr:rowOff>42334</xdr:rowOff>
    </xdr:from>
    <xdr:to>
      <xdr:col>0</xdr:col>
      <xdr:colOff>2256289</xdr:colOff>
      <xdr:row>6230</xdr:row>
      <xdr:rowOff>275167</xdr:rowOff>
    </xdr:to>
    <xdr:pic>
      <xdr:nvPicPr>
        <xdr:cNvPr id="629" name="Рисунок 628" descr="968-000-white.jpg"/>
        <xdr:cNvPicPr>
          <a:picLocks noChangeAspect="1"/>
        </xdr:cNvPicPr>
      </xdr:nvPicPr>
      <xdr:blipFill>
        <a:blip xmlns:r="http://schemas.openxmlformats.org/officeDocument/2006/relationships" r:embed="rId622" cstate="print"/>
        <a:stretch>
          <a:fillRect/>
        </a:stretch>
      </xdr:blipFill>
      <xdr:spPr>
        <a:xfrm>
          <a:off x="1" y="2001350667"/>
          <a:ext cx="2256288" cy="21378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6231</xdr:row>
      <xdr:rowOff>56447</xdr:rowOff>
    </xdr:from>
    <xdr:to>
      <xdr:col>0</xdr:col>
      <xdr:colOff>2271355</xdr:colOff>
      <xdr:row>6235</xdr:row>
      <xdr:rowOff>423334</xdr:rowOff>
    </xdr:to>
    <xdr:pic>
      <xdr:nvPicPr>
        <xdr:cNvPr id="630" name="Рисунок 629" descr="137-000 черный.jpg"/>
        <xdr:cNvPicPr>
          <a:picLocks noChangeAspect="1"/>
        </xdr:cNvPicPr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xfrm>
          <a:off x="0" y="2003587280"/>
          <a:ext cx="2271355" cy="21448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6236</xdr:row>
      <xdr:rowOff>115351</xdr:rowOff>
    </xdr:from>
    <xdr:to>
      <xdr:col>0</xdr:col>
      <xdr:colOff>2254250</xdr:colOff>
      <xdr:row>6238</xdr:row>
      <xdr:rowOff>593086</xdr:rowOff>
    </xdr:to>
    <xdr:pic>
      <xdr:nvPicPr>
        <xdr:cNvPr id="631" name="Рисунок 630" descr="901-000 черн.jpg"/>
        <xdr:cNvPicPr>
          <a:picLocks noChangeAspect="1"/>
        </xdr:cNvPicPr>
      </xdr:nvPicPr>
      <xdr:blipFill>
        <a:blip xmlns:r="http://schemas.openxmlformats.org/officeDocument/2006/relationships" r:embed="rId624" cstate="print"/>
        <a:stretch>
          <a:fillRect/>
        </a:stretch>
      </xdr:blipFill>
      <xdr:spPr>
        <a:xfrm>
          <a:off x="0" y="2005868684"/>
          <a:ext cx="2254250" cy="2128735"/>
        </a:xfrm>
        <a:prstGeom prst="rect">
          <a:avLst/>
        </a:prstGeom>
      </xdr:spPr>
    </xdr:pic>
    <xdr:clientData/>
  </xdr:twoCellAnchor>
  <xdr:twoCellAnchor editAs="oneCell">
    <xdr:from>
      <xdr:col>0</xdr:col>
      <xdr:colOff>17006</xdr:colOff>
      <xdr:row>6239</xdr:row>
      <xdr:rowOff>21166</xdr:rowOff>
    </xdr:from>
    <xdr:to>
      <xdr:col>0</xdr:col>
      <xdr:colOff>2277019</xdr:colOff>
      <xdr:row>6243</xdr:row>
      <xdr:rowOff>448733</xdr:rowOff>
    </xdr:to>
    <xdr:pic>
      <xdr:nvPicPr>
        <xdr:cNvPr id="632" name="Рисунок 631" descr="231-000 black b.jpg"/>
        <xdr:cNvPicPr>
          <a:picLocks noChangeAspect="1"/>
        </xdr:cNvPicPr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xfrm>
          <a:off x="17006" y="2008250999"/>
          <a:ext cx="2260013" cy="26712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6244</xdr:row>
      <xdr:rowOff>63500</xdr:rowOff>
    </xdr:from>
    <xdr:to>
      <xdr:col>0</xdr:col>
      <xdr:colOff>2304006</xdr:colOff>
      <xdr:row>6247</xdr:row>
      <xdr:rowOff>433916</xdr:rowOff>
    </xdr:to>
    <xdr:pic>
      <xdr:nvPicPr>
        <xdr:cNvPr id="633" name="Рисунок 632" descr="904-000 белый.jpg"/>
        <xdr:cNvPicPr>
          <a:picLocks noChangeAspect="1"/>
        </xdr:cNvPicPr>
      </xdr:nvPicPr>
      <xdr:blipFill>
        <a:blip xmlns:r="http://schemas.openxmlformats.org/officeDocument/2006/relationships" r:embed="rId626" cstate="print"/>
        <a:stretch>
          <a:fillRect/>
        </a:stretch>
      </xdr:blipFill>
      <xdr:spPr>
        <a:xfrm>
          <a:off x="0" y="2011097917"/>
          <a:ext cx="2304006" cy="2180166"/>
        </a:xfrm>
        <a:prstGeom prst="rect">
          <a:avLst/>
        </a:prstGeom>
      </xdr:spPr>
    </xdr:pic>
    <xdr:clientData/>
  </xdr:twoCellAnchor>
  <xdr:twoCellAnchor editAs="oneCell">
    <xdr:from>
      <xdr:col>0</xdr:col>
      <xdr:colOff>21167</xdr:colOff>
      <xdr:row>6248</xdr:row>
      <xdr:rowOff>88191</xdr:rowOff>
    </xdr:from>
    <xdr:to>
      <xdr:col>0</xdr:col>
      <xdr:colOff>2264835</xdr:colOff>
      <xdr:row>6252</xdr:row>
      <xdr:rowOff>582081</xdr:rowOff>
    </xdr:to>
    <xdr:pic>
      <xdr:nvPicPr>
        <xdr:cNvPr id="634" name="Рисунок 633" descr="904-000 black.jpg"/>
        <xdr:cNvPicPr>
          <a:picLocks noChangeAspect="1"/>
        </xdr:cNvPicPr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xfrm>
          <a:off x="21167" y="2013535608"/>
          <a:ext cx="2243668" cy="2991557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105833</xdr:colOff>
      <xdr:row>6253</xdr:row>
      <xdr:rowOff>102304</xdr:rowOff>
    </xdr:from>
    <xdr:to>
      <xdr:col>0</xdr:col>
      <xdr:colOff>2285999</xdr:colOff>
      <xdr:row>6257</xdr:row>
      <xdr:rowOff>3526</xdr:rowOff>
    </xdr:to>
    <xdr:pic>
      <xdr:nvPicPr>
        <xdr:cNvPr id="635" name="Рисунок 634" descr="904-000-177_b.jpg"/>
        <xdr:cNvPicPr>
          <a:picLocks noChangeAspect="1"/>
        </xdr:cNvPicPr>
      </xdr:nvPicPr>
      <xdr:blipFill>
        <a:blip xmlns:r="http://schemas.openxmlformats.org/officeDocument/2006/relationships" r:embed="rId628" cstate="print"/>
        <a:stretch>
          <a:fillRect/>
        </a:stretch>
      </xdr:blipFill>
      <xdr:spPr>
        <a:xfrm>
          <a:off x="105833" y="2016671804"/>
          <a:ext cx="2180166" cy="2906889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6257</xdr:row>
      <xdr:rowOff>63502</xdr:rowOff>
    </xdr:from>
    <xdr:to>
      <xdr:col>0</xdr:col>
      <xdr:colOff>2274466</xdr:colOff>
      <xdr:row>6259</xdr:row>
      <xdr:rowOff>592667</xdr:rowOff>
    </xdr:to>
    <xdr:pic>
      <xdr:nvPicPr>
        <xdr:cNvPr id="636" name="Рисунок 635" descr="905-000 белый.jpg"/>
        <xdr:cNvPicPr>
          <a:picLocks noChangeAspect="1"/>
        </xdr:cNvPicPr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xfrm>
          <a:off x="10583" y="2019638669"/>
          <a:ext cx="2263883" cy="213783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31751</xdr:colOff>
      <xdr:row>6260</xdr:row>
      <xdr:rowOff>42332</xdr:rowOff>
    </xdr:from>
    <xdr:to>
      <xdr:col>0</xdr:col>
      <xdr:colOff>2243667</xdr:colOff>
      <xdr:row>6263</xdr:row>
      <xdr:rowOff>705553</xdr:rowOff>
    </xdr:to>
    <xdr:pic>
      <xdr:nvPicPr>
        <xdr:cNvPr id="637" name="Рисунок 636" descr="950-000,-905-000-nude-back-3 (1).jpg"/>
        <xdr:cNvPicPr>
          <a:picLocks noChangeAspect="1"/>
        </xdr:cNvPicPr>
      </xdr:nvPicPr>
      <xdr:blipFill>
        <a:blip xmlns:r="http://schemas.openxmlformats.org/officeDocument/2006/relationships" r:embed="rId630" cstate="print"/>
        <a:stretch>
          <a:fillRect/>
        </a:stretch>
      </xdr:blipFill>
      <xdr:spPr>
        <a:xfrm>
          <a:off x="31751" y="2022030499"/>
          <a:ext cx="2211916" cy="29492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6264</xdr:row>
      <xdr:rowOff>95250</xdr:rowOff>
    </xdr:from>
    <xdr:to>
      <xdr:col>0</xdr:col>
      <xdr:colOff>2286000</xdr:colOff>
      <xdr:row>6267</xdr:row>
      <xdr:rowOff>613146</xdr:rowOff>
    </xdr:to>
    <xdr:pic>
      <xdr:nvPicPr>
        <xdr:cNvPr id="638" name="Рисунок 637" descr="941-000-black-b.jpg"/>
        <xdr:cNvPicPr>
          <a:picLocks noChangeAspect="1"/>
        </xdr:cNvPicPr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xfrm>
          <a:off x="0" y="2025131417"/>
          <a:ext cx="2286000" cy="25498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6268</xdr:row>
      <xdr:rowOff>74082</xdr:rowOff>
    </xdr:from>
    <xdr:to>
      <xdr:col>0</xdr:col>
      <xdr:colOff>2270454</xdr:colOff>
      <xdr:row>6273</xdr:row>
      <xdr:rowOff>264582</xdr:rowOff>
    </xdr:to>
    <xdr:pic>
      <xdr:nvPicPr>
        <xdr:cNvPr id="639" name="Рисунок 638" descr="942-000-black.jpg"/>
        <xdr:cNvPicPr>
          <a:picLocks noChangeAspect="1"/>
        </xdr:cNvPicPr>
      </xdr:nvPicPr>
      <xdr:blipFill>
        <a:blip xmlns:r="http://schemas.openxmlformats.org/officeDocument/2006/relationships" r:embed="rId632" cstate="print"/>
        <a:stretch>
          <a:fillRect/>
        </a:stretch>
      </xdr:blipFill>
      <xdr:spPr>
        <a:xfrm>
          <a:off x="0" y="2027819582"/>
          <a:ext cx="2270454" cy="2148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6274</xdr:row>
      <xdr:rowOff>63499</xdr:rowOff>
    </xdr:from>
    <xdr:to>
      <xdr:col>0</xdr:col>
      <xdr:colOff>2258495</xdr:colOff>
      <xdr:row>6277</xdr:row>
      <xdr:rowOff>508000</xdr:rowOff>
    </xdr:to>
    <xdr:pic>
      <xdr:nvPicPr>
        <xdr:cNvPr id="640" name="Рисунок 639" descr="231-000 peony b.jpg"/>
        <xdr:cNvPicPr>
          <a:picLocks noChangeAspect="1"/>
        </xdr:cNvPicPr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xfrm>
          <a:off x="0" y="2030158499"/>
          <a:ext cx="2258495" cy="22860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6278</xdr:row>
      <xdr:rowOff>116417</xdr:rowOff>
    </xdr:from>
    <xdr:to>
      <xdr:col>0</xdr:col>
      <xdr:colOff>2296582</xdr:colOff>
      <xdr:row>6280</xdr:row>
      <xdr:rowOff>621581</xdr:rowOff>
    </xdr:to>
    <xdr:pic>
      <xdr:nvPicPr>
        <xdr:cNvPr id="641" name="Рисунок 640" descr="941-000 pion b.jpg"/>
        <xdr:cNvPicPr>
          <a:picLocks noChangeAspect="1"/>
        </xdr:cNvPicPr>
      </xdr:nvPicPr>
      <xdr:blipFill>
        <a:blip xmlns:r="http://schemas.openxmlformats.org/officeDocument/2006/relationships" r:embed="rId634" cstate="print"/>
        <a:stretch>
          <a:fillRect/>
        </a:stretch>
      </xdr:blipFill>
      <xdr:spPr>
        <a:xfrm>
          <a:off x="0" y="2032666750"/>
          <a:ext cx="2296582" cy="21773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6281</xdr:row>
      <xdr:rowOff>63806</xdr:rowOff>
    </xdr:from>
    <xdr:to>
      <xdr:col>0</xdr:col>
      <xdr:colOff>2314140</xdr:colOff>
      <xdr:row>6287</xdr:row>
      <xdr:rowOff>222250</xdr:rowOff>
    </xdr:to>
    <xdr:pic>
      <xdr:nvPicPr>
        <xdr:cNvPr id="642" name="Рисунок 641" descr="968-000 пион (2).jpg"/>
        <xdr:cNvPicPr>
          <a:picLocks noChangeAspect="1"/>
        </xdr:cNvPicPr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xfrm>
          <a:off x="0" y="2035122389"/>
          <a:ext cx="2314140" cy="21904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6288</xdr:row>
      <xdr:rowOff>211668</xdr:rowOff>
    </xdr:from>
    <xdr:to>
      <xdr:col>0</xdr:col>
      <xdr:colOff>2296583</xdr:colOff>
      <xdr:row>6291</xdr:row>
      <xdr:rowOff>378818</xdr:rowOff>
    </xdr:to>
    <xdr:pic>
      <xdr:nvPicPr>
        <xdr:cNvPr id="643" name="Рисунок 642" descr="231-000 ivory.jpg"/>
        <xdr:cNvPicPr>
          <a:picLocks noChangeAspect="1"/>
        </xdr:cNvPicPr>
      </xdr:nvPicPr>
      <xdr:blipFill>
        <a:blip xmlns:r="http://schemas.openxmlformats.org/officeDocument/2006/relationships" r:embed="rId636" cstate="print"/>
        <a:stretch>
          <a:fillRect/>
        </a:stretch>
      </xdr:blipFill>
      <xdr:spPr>
        <a:xfrm>
          <a:off x="0" y="2037640918"/>
          <a:ext cx="2296583" cy="2167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6292</xdr:row>
      <xdr:rowOff>63500</xdr:rowOff>
    </xdr:from>
    <xdr:to>
      <xdr:col>0</xdr:col>
      <xdr:colOff>2264833</xdr:colOff>
      <xdr:row>6294</xdr:row>
      <xdr:rowOff>682598</xdr:rowOff>
    </xdr:to>
    <xdr:pic>
      <xdr:nvPicPr>
        <xdr:cNvPr id="644" name="Рисунок 643" descr="231-000-pepper.jpg"/>
        <xdr:cNvPicPr>
          <a:picLocks noChangeAspect="1"/>
        </xdr:cNvPicPr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xfrm>
          <a:off x="0" y="2040159750"/>
          <a:ext cx="2264833" cy="214309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6295</xdr:row>
      <xdr:rowOff>63499</xdr:rowOff>
    </xdr:from>
    <xdr:to>
      <xdr:col>0</xdr:col>
      <xdr:colOff>2292822</xdr:colOff>
      <xdr:row>6297</xdr:row>
      <xdr:rowOff>709082</xdr:rowOff>
    </xdr:to>
    <xdr:pic>
      <xdr:nvPicPr>
        <xdr:cNvPr id="645" name="Рисунок 644" descr="231-000 coffee rose.jpg"/>
        <xdr:cNvPicPr>
          <a:picLocks noChangeAspect="1"/>
        </xdr:cNvPicPr>
      </xdr:nvPicPr>
      <xdr:blipFill>
        <a:blip xmlns:r="http://schemas.openxmlformats.org/officeDocument/2006/relationships" r:embed="rId638" cstate="print"/>
        <a:stretch>
          <a:fillRect/>
        </a:stretch>
      </xdr:blipFill>
      <xdr:spPr>
        <a:xfrm>
          <a:off x="0" y="2042445749"/>
          <a:ext cx="2292822" cy="2169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6298</xdr:row>
      <xdr:rowOff>95251</xdr:rowOff>
    </xdr:from>
    <xdr:to>
      <xdr:col>0</xdr:col>
      <xdr:colOff>2292821</xdr:colOff>
      <xdr:row>6301</xdr:row>
      <xdr:rowOff>391583</xdr:rowOff>
    </xdr:to>
    <xdr:pic>
      <xdr:nvPicPr>
        <xdr:cNvPr id="646" name="Рисунок 645" descr="924-000 беж.jpg"/>
        <xdr:cNvPicPr>
          <a:picLocks noChangeAspect="1"/>
        </xdr:cNvPicPr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xfrm>
          <a:off x="0" y="2044763501"/>
          <a:ext cx="2292821" cy="21695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6302</xdr:row>
      <xdr:rowOff>42333</xdr:rowOff>
    </xdr:from>
    <xdr:to>
      <xdr:col>0</xdr:col>
      <xdr:colOff>2292823</xdr:colOff>
      <xdr:row>6305</xdr:row>
      <xdr:rowOff>497417</xdr:rowOff>
    </xdr:to>
    <xdr:pic>
      <xdr:nvPicPr>
        <xdr:cNvPr id="647" name="Рисунок 646" descr="936-000 беж.jpg"/>
        <xdr:cNvPicPr>
          <a:picLocks noChangeAspect="1"/>
        </xdr:cNvPicPr>
      </xdr:nvPicPr>
      <xdr:blipFill>
        <a:blip xmlns:r="http://schemas.openxmlformats.org/officeDocument/2006/relationships" r:embed="rId640" cstate="print"/>
        <a:stretch>
          <a:fillRect/>
        </a:stretch>
      </xdr:blipFill>
      <xdr:spPr>
        <a:xfrm>
          <a:off x="0" y="2047208250"/>
          <a:ext cx="2292823" cy="21695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6306</xdr:row>
      <xdr:rowOff>719666</xdr:rowOff>
    </xdr:from>
    <xdr:to>
      <xdr:col>0</xdr:col>
      <xdr:colOff>2286000</xdr:colOff>
      <xdr:row>6309</xdr:row>
      <xdr:rowOff>464079</xdr:rowOff>
    </xdr:to>
    <xdr:pic>
      <xdr:nvPicPr>
        <xdr:cNvPr id="648" name="Рисунок 647" descr="969-000 беж.jpg"/>
        <xdr:cNvPicPr>
          <a:picLocks noChangeAspect="1"/>
        </xdr:cNvPicPr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xfrm>
          <a:off x="0" y="2050171583"/>
          <a:ext cx="2286000" cy="21574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6310</xdr:row>
      <xdr:rowOff>137583</xdr:rowOff>
    </xdr:from>
    <xdr:to>
      <xdr:col>0</xdr:col>
      <xdr:colOff>2286000</xdr:colOff>
      <xdr:row>6313</xdr:row>
      <xdr:rowOff>433917</xdr:rowOff>
    </xdr:to>
    <xdr:pic>
      <xdr:nvPicPr>
        <xdr:cNvPr id="649" name="Рисунок 648" descr="531-007-white_2.jpg"/>
        <xdr:cNvPicPr>
          <a:picLocks noChangeAspect="1"/>
        </xdr:cNvPicPr>
      </xdr:nvPicPr>
      <xdr:blipFill>
        <a:blip xmlns:r="http://schemas.openxmlformats.org/officeDocument/2006/relationships" r:embed="rId642" cstate="print"/>
        <a:stretch>
          <a:fillRect/>
        </a:stretch>
      </xdr:blipFill>
      <xdr:spPr>
        <a:xfrm>
          <a:off x="0" y="2052806833"/>
          <a:ext cx="2286000" cy="22648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6314</xdr:row>
      <xdr:rowOff>48701</xdr:rowOff>
    </xdr:from>
    <xdr:to>
      <xdr:col>0</xdr:col>
      <xdr:colOff>2307167</xdr:colOff>
      <xdr:row>6318</xdr:row>
      <xdr:rowOff>381000</xdr:rowOff>
    </xdr:to>
    <xdr:pic>
      <xdr:nvPicPr>
        <xdr:cNvPr id="650" name="Рисунок 649" descr="638-007-white.jpg"/>
        <xdr:cNvPicPr>
          <a:picLocks noChangeAspect="1"/>
        </xdr:cNvPicPr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xfrm>
          <a:off x="0" y="2055342618"/>
          <a:ext cx="2307167" cy="22372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6322</xdr:row>
      <xdr:rowOff>232832</xdr:rowOff>
    </xdr:from>
    <xdr:to>
      <xdr:col>0</xdr:col>
      <xdr:colOff>2303426</xdr:colOff>
      <xdr:row>6329</xdr:row>
      <xdr:rowOff>42332</xdr:rowOff>
    </xdr:to>
    <xdr:pic>
      <xdr:nvPicPr>
        <xdr:cNvPr id="651" name="Рисунок 650" descr="531-007 молочный.jpg"/>
        <xdr:cNvPicPr>
          <a:picLocks noChangeAspect="1"/>
        </xdr:cNvPicPr>
      </xdr:nvPicPr>
      <xdr:blipFill>
        <a:blip xmlns:r="http://schemas.openxmlformats.org/officeDocument/2006/relationships" r:embed="rId644" cstate="print"/>
        <a:stretch>
          <a:fillRect/>
        </a:stretch>
      </xdr:blipFill>
      <xdr:spPr>
        <a:xfrm>
          <a:off x="0" y="2058923999"/>
          <a:ext cx="2303426" cy="2180167"/>
        </a:xfrm>
        <a:prstGeom prst="rect">
          <a:avLst/>
        </a:prstGeom>
      </xdr:spPr>
    </xdr:pic>
    <xdr:clientData/>
  </xdr:twoCellAnchor>
  <xdr:twoCellAnchor editAs="oneCell">
    <xdr:from>
      <xdr:col>0</xdr:col>
      <xdr:colOff>137584</xdr:colOff>
      <xdr:row>6332</xdr:row>
      <xdr:rowOff>38497</xdr:rowOff>
    </xdr:from>
    <xdr:to>
      <xdr:col>0</xdr:col>
      <xdr:colOff>2233084</xdr:colOff>
      <xdr:row>6334</xdr:row>
      <xdr:rowOff>597959</xdr:rowOff>
    </xdr:to>
    <xdr:pic>
      <xdr:nvPicPr>
        <xdr:cNvPr id="652" name="Рисунок 651" descr="553-007 moloko.jpg"/>
        <xdr:cNvPicPr>
          <a:picLocks noChangeAspect="1"/>
        </xdr:cNvPicPr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xfrm>
          <a:off x="137584" y="2062116330"/>
          <a:ext cx="2095500" cy="19776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6335</xdr:row>
      <xdr:rowOff>70842</xdr:rowOff>
    </xdr:from>
    <xdr:to>
      <xdr:col>0</xdr:col>
      <xdr:colOff>2279902</xdr:colOff>
      <xdr:row>6339</xdr:row>
      <xdr:rowOff>402167</xdr:rowOff>
    </xdr:to>
    <xdr:pic>
      <xdr:nvPicPr>
        <xdr:cNvPr id="653" name="Рисунок 652" descr="231-007_молоко.jpg"/>
        <xdr:cNvPicPr>
          <a:picLocks noChangeAspect="1"/>
        </xdr:cNvPicPr>
      </xdr:nvPicPr>
      <xdr:blipFill>
        <a:blip xmlns:r="http://schemas.openxmlformats.org/officeDocument/2006/relationships" r:embed="rId646" cstate="print"/>
        <a:stretch>
          <a:fillRect/>
        </a:stretch>
      </xdr:blipFill>
      <xdr:spPr>
        <a:xfrm>
          <a:off x="0" y="2064275925"/>
          <a:ext cx="2279902" cy="2151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6340</xdr:row>
      <xdr:rowOff>63500</xdr:rowOff>
    </xdr:from>
    <xdr:to>
      <xdr:col>0</xdr:col>
      <xdr:colOff>2275416</xdr:colOff>
      <xdr:row>6344</xdr:row>
      <xdr:rowOff>475821</xdr:rowOff>
    </xdr:to>
    <xdr:pic>
      <xdr:nvPicPr>
        <xdr:cNvPr id="654" name="Рисунок 653" descr="638-007 moloko b.jpg"/>
        <xdr:cNvPicPr>
          <a:picLocks noChangeAspect="1"/>
        </xdr:cNvPicPr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xfrm>
          <a:off x="0" y="2066544000"/>
          <a:ext cx="2275416" cy="26136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6345</xdr:row>
      <xdr:rowOff>52916</xdr:rowOff>
    </xdr:from>
    <xdr:to>
      <xdr:col>0</xdr:col>
      <xdr:colOff>2263590</xdr:colOff>
      <xdr:row>6350</xdr:row>
      <xdr:rowOff>349250</xdr:rowOff>
    </xdr:to>
    <xdr:pic>
      <xdr:nvPicPr>
        <xdr:cNvPr id="655" name="Рисунок 654" descr="681-007_ivory_b.jpg"/>
        <xdr:cNvPicPr>
          <a:picLocks noChangeAspect="1"/>
        </xdr:cNvPicPr>
      </xdr:nvPicPr>
      <xdr:blipFill>
        <a:blip xmlns:r="http://schemas.openxmlformats.org/officeDocument/2006/relationships" r:embed="rId648" cstate="print"/>
        <a:stretch>
          <a:fillRect/>
        </a:stretch>
      </xdr:blipFill>
      <xdr:spPr>
        <a:xfrm>
          <a:off x="0" y="2069285083"/>
          <a:ext cx="2263590" cy="23600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6351</xdr:row>
      <xdr:rowOff>74085</xdr:rowOff>
    </xdr:from>
    <xdr:to>
      <xdr:col>0</xdr:col>
      <xdr:colOff>2264833</xdr:colOff>
      <xdr:row>6354</xdr:row>
      <xdr:rowOff>497021</xdr:rowOff>
    </xdr:to>
    <xdr:pic>
      <xdr:nvPicPr>
        <xdr:cNvPr id="656" name="Рисунок 655" descr="231-007_бежевый.jpg"/>
        <xdr:cNvPicPr>
          <a:picLocks noChangeAspect="1"/>
        </xdr:cNvPicPr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xfrm>
          <a:off x="0" y="2071782752"/>
          <a:ext cx="2264833" cy="2137436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6355</xdr:row>
      <xdr:rowOff>32625</xdr:rowOff>
    </xdr:from>
    <xdr:to>
      <xdr:col>0</xdr:col>
      <xdr:colOff>2222500</xdr:colOff>
      <xdr:row>6359</xdr:row>
      <xdr:rowOff>495300</xdr:rowOff>
    </xdr:to>
    <xdr:pic>
      <xdr:nvPicPr>
        <xdr:cNvPr id="657" name="Рисунок 656" descr="638-007 peony z.jpg"/>
        <xdr:cNvPicPr>
          <a:picLocks noChangeAspect="1"/>
        </xdr:cNvPicPr>
      </xdr:nvPicPr>
      <xdr:blipFill>
        <a:blip xmlns:r="http://schemas.openxmlformats.org/officeDocument/2006/relationships" r:embed="rId650" cstate="print"/>
        <a:stretch>
          <a:fillRect/>
        </a:stretch>
      </xdr:blipFill>
      <xdr:spPr>
        <a:xfrm>
          <a:off x="31750" y="2074027292"/>
          <a:ext cx="2190750" cy="2537008"/>
        </a:xfrm>
        <a:prstGeom prst="rect">
          <a:avLst/>
        </a:prstGeom>
      </xdr:spPr>
    </xdr:pic>
    <xdr:clientData/>
  </xdr:twoCellAnchor>
  <xdr:twoCellAnchor editAs="oneCell">
    <xdr:from>
      <xdr:col>0</xdr:col>
      <xdr:colOff>275168</xdr:colOff>
      <xdr:row>6360</xdr:row>
      <xdr:rowOff>31751</xdr:rowOff>
    </xdr:from>
    <xdr:to>
      <xdr:col>0</xdr:col>
      <xdr:colOff>2180168</xdr:colOff>
      <xdr:row>6362</xdr:row>
      <xdr:rowOff>773372</xdr:rowOff>
    </xdr:to>
    <xdr:pic>
      <xdr:nvPicPr>
        <xdr:cNvPr id="658" name="Рисунок 657" descr="681-007 pion z.jpg"/>
        <xdr:cNvPicPr>
          <a:picLocks noChangeAspect="1"/>
        </xdr:cNvPicPr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xfrm>
          <a:off x="275168" y="2076619334"/>
          <a:ext cx="1905000" cy="2350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222249</xdr:colOff>
      <xdr:row>6363</xdr:row>
      <xdr:rowOff>52918</xdr:rowOff>
    </xdr:from>
    <xdr:to>
      <xdr:col>0</xdr:col>
      <xdr:colOff>2233082</xdr:colOff>
      <xdr:row>6368</xdr:row>
      <xdr:rowOff>337345</xdr:rowOff>
    </xdr:to>
    <xdr:pic>
      <xdr:nvPicPr>
        <xdr:cNvPr id="659" name="Рисунок 658" descr="686-007 pion b.jpg"/>
        <xdr:cNvPicPr>
          <a:picLocks noChangeAspect="1"/>
        </xdr:cNvPicPr>
      </xdr:nvPicPr>
      <xdr:blipFill>
        <a:blip xmlns:r="http://schemas.openxmlformats.org/officeDocument/2006/relationships" r:embed="rId652" cstate="print"/>
        <a:stretch>
          <a:fillRect/>
        </a:stretch>
      </xdr:blipFill>
      <xdr:spPr>
        <a:xfrm>
          <a:off x="222249" y="2079053501"/>
          <a:ext cx="2010833" cy="22952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6370</xdr:row>
      <xdr:rowOff>158750</xdr:rowOff>
    </xdr:from>
    <xdr:to>
      <xdr:col>0</xdr:col>
      <xdr:colOff>2296583</xdr:colOff>
      <xdr:row>6383</xdr:row>
      <xdr:rowOff>194028</xdr:rowOff>
    </xdr:to>
    <xdr:pic>
      <xdr:nvPicPr>
        <xdr:cNvPr id="660" name="Рисунок 659" descr="531-007 black.jpg"/>
        <xdr:cNvPicPr>
          <a:picLocks noChangeAspect="1"/>
        </xdr:cNvPicPr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xfrm>
          <a:off x="0" y="2081847500"/>
          <a:ext cx="2296583" cy="30621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6386</xdr:row>
      <xdr:rowOff>201083</xdr:rowOff>
    </xdr:from>
    <xdr:to>
      <xdr:col>0</xdr:col>
      <xdr:colOff>2310110</xdr:colOff>
      <xdr:row>6397</xdr:row>
      <xdr:rowOff>52917</xdr:rowOff>
    </xdr:to>
    <xdr:pic>
      <xdr:nvPicPr>
        <xdr:cNvPr id="661" name="Рисунок 660" descr="543-007.jpg"/>
        <xdr:cNvPicPr>
          <a:picLocks noChangeAspect="1"/>
        </xdr:cNvPicPr>
      </xdr:nvPicPr>
      <xdr:blipFill>
        <a:blip xmlns:r="http://schemas.openxmlformats.org/officeDocument/2006/relationships" r:embed="rId654" cstate="print"/>
        <a:stretch>
          <a:fillRect/>
        </a:stretch>
      </xdr:blipFill>
      <xdr:spPr>
        <a:xfrm>
          <a:off x="0" y="2085551666"/>
          <a:ext cx="2310110" cy="218016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6400</xdr:row>
      <xdr:rowOff>95250</xdr:rowOff>
    </xdr:from>
    <xdr:to>
      <xdr:col>0</xdr:col>
      <xdr:colOff>2269883</xdr:colOff>
      <xdr:row>6407</xdr:row>
      <xdr:rowOff>169333</xdr:rowOff>
    </xdr:to>
    <xdr:pic>
      <xdr:nvPicPr>
        <xdr:cNvPr id="662" name="Рисунок 661" descr="553-007 черный.jpg"/>
        <xdr:cNvPicPr>
          <a:picLocks noChangeAspect="1"/>
        </xdr:cNvPicPr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xfrm>
          <a:off x="1" y="2088525583"/>
          <a:ext cx="2269882" cy="2148417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6409</xdr:row>
      <xdr:rowOff>63500</xdr:rowOff>
    </xdr:from>
    <xdr:to>
      <xdr:col>0</xdr:col>
      <xdr:colOff>2233083</xdr:colOff>
      <xdr:row>6415</xdr:row>
      <xdr:rowOff>281058</xdr:rowOff>
    </xdr:to>
    <xdr:pic>
      <xdr:nvPicPr>
        <xdr:cNvPr id="663" name="Рисунок 662" descr="231-007 black b.jpg"/>
        <xdr:cNvPicPr>
          <a:picLocks noChangeAspect="1"/>
        </xdr:cNvPicPr>
      </xdr:nvPicPr>
      <xdr:blipFill>
        <a:blip xmlns:r="http://schemas.openxmlformats.org/officeDocument/2006/relationships" r:embed="rId656" cstate="print"/>
        <a:stretch>
          <a:fillRect/>
        </a:stretch>
      </xdr:blipFill>
      <xdr:spPr>
        <a:xfrm>
          <a:off x="95250" y="2091213750"/>
          <a:ext cx="2137833" cy="23765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6416</xdr:row>
      <xdr:rowOff>21167</xdr:rowOff>
    </xdr:from>
    <xdr:to>
      <xdr:col>0</xdr:col>
      <xdr:colOff>2307167</xdr:colOff>
      <xdr:row>6420</xdr:row>
      <xdr:rowOff>383991</xdr:rowOff>
    </xdr:to>
    <xdr:pic>
      <xdr:nvPicPr>
        <xdr:cNvPr id="664" name="Рисунок 663" descr="638-007 черн.jpg"/>
        <xdr:cNvPicPr>
          <a:picLocks noChangeAspect="1"/>
        </xdr:cNvPicPr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xfrm>
          <a:off x="0" y="2093690250"/>
          <a:ext cx="2307167" cy="2183157"/>
        </a:xfrm>
        <a:prstGeom prst="rect">
          <a:avLst/>
        </a:prstGeom>
      </xdr:spPr>
    </xdr:pic>
    <xdr:clientData/>
  </xdr:twoCellAnchor>
  <xdr:twoCellAnchor editAs="oneCell">
    <xdr:from>
      <xdr:col>0</xdr:col>
      <xdr:colOff>84666</xdr:colOff>
      <xdr:row>6421</xdr:row>
      <xdr:rowOff>27901</xdr:rowOff>
    </xdr:from>
    <xdr:to>
      <xdr:col>0</xdr:col>
      <xdr:colOff>2285999</xdr:colOff>
      <xdr:row>6425</xdr:row>
      <xdr:rowOff>465629</xdr:rowOff>
    </xdr:to>
    <xdr:pic>
      <xdr:nvPicPr>
        <xdr:cNvPr id="665" name="Рисунок 664" descr="681-007 black b.jpg"/>
        <xdr:cNvPicPr>
          <a:picLocks noChangeAspect="1"/>
        </xdr:cNvPicPr>
      </xdr:nvPicPr>
      <xdr:blipFill>
        <a:blip xmlns:r="http://schemas.openxmlformats.org/officeDocument/2006/relationships" r:embed="rId658" cstate="print"/>
        <a:stretch>
          <a:fillRect/>
        </a:stretch>
      </xdr:blipFill>
      <xdr:spPr>
        <a:xfrm>
          <a:off x="84666" y="2095972401"/>
          <a:ext cx="2201333" cy="2427395"/>
        </a:xfrm>
        <a:prstGeom prst="rect">
          <a:avLst/>
        </a:prstGeom>
      </xdr:spPr>
    </xdr:pic>
    <xdr:clientData/>
  </xdr:twoCellAnchor>
  <xdr:twoCellAnchor editAs="oneCell">
    <xdr:from>
      <xdr:col>0</xdr:col>
      <xdr:colOff>74083</xdr:colOff>
      <xdr:row>6426</xdr:row>
      <xdr:rowOff>51694</xdr:rowOff>
    </xdr:from>
    <xdr:to>
      <xdr:col>0</xdr:col>
      <xdr:colOff>2267463</xdr:colOff>
      <xdr:row>6431</xdr:row>
      <xdr:rowOff>433917</xdr:rowOff>
    </xdr:to>
    <xdr:pic>
      <xdr:nvPicPr>
        <xdr:cNvPr id="666" name="Рисунок 665" descr="686-007zad.jpg"/>
        <xdr:cNvPicPr>
          <a:picLocks noChangeAspect="1"/>
        </xdr:cNvPicPr>
      </xdr:nvPicPr>
      <xdr:blipFill>
        <a:blip xmlns:r="http://schemas.openxmlformats.org/officeDocument/2006/relationships" r:embed="rId659" cstate="print"/>
        <a:stretch>
          <a:fillRect/>
        </a:stretch>
      </xdr:blipFill>
      <xdr:spPr>
        <a:xfrm>
          <a:off x="74083" y="2098483277"/>
          <a:ext cx="2193380" cy="2869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warehouse.orhideja.net/images/products/175-290%20white_2.jpg" TargetMode="External"/><Relationship Id="rId3182" Type="http://schemas.openxmlformats.org/officeDocument/2006/relationships/hyperlink" Target="http://warehouse.orhideja.net/images/products/182-437,-733-437-black_1.jpg" TargetMode="External"/><Relationship Id="rId4233" Type="http://schemas.openxmlformats.org/officeDocument/2006/relationships/hyperlink" Target="http://warehouse.orhideja.net/images/products/195-187-662-187-pion_1.jpg" TargetMode="External"/><Relationship Id="rId3999" Type="http://schemas.openxmlformats.org/officeDocument/2006/relationships/hyperlink" Target="http://warehouse.orhideja.net/images/products/557-147,%20289-147%20pion_1.jpg" TargetMode="External"/><Relationship Id="rId4300" Type="http://schemas.openxmlformats.org/officeDocument/2006/relationships/hyperlink" Target="http://warehouse.orhideja.net/images/products/161-000-904-000_1.jpg" TargetMode="External"/><Relationship Id="rId170" Type="http://schemas.openxmlformats.org/officeDocument/2006/relationships/hyperlink" Target="http://warehouse.orhideja.net/images/products/950-000,-905-000-nude-3%20_1.jpg" TargetMode="External"/><Relationship Id="rId6058" Type="http://schemas.openxmlformats.org/officeDocument/2006/relationships/hyperlink" Target="http://warehouse.orhideja.net/images/products/255-991%20peony.jpg" TargetMode="External"/><Relationship Id="rId5074" Type="http://schemas.openxmlformats.org/officeDocument/2006/relationships/hyperlink" Target="http://warehouse.orhideja.net/images/products/587-429.jpg" TargetMode="External"/><Relationship Id="rId6125" Type="http://schemas.openxmlformats.org/officeDocument/2006/relationships/hyperlink" Target="http://warehouse.orhideja.net/images/products/114-267,-733-267-black-peony_1.jpg" TargetMode="External"/><Relationship Id="rId987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668" Type="http://schemas.openxmlformats.org/officeDocument/2006/relationships/hyperlink" Target="http://warehouse.orhideja.net/images/products/192-338%20pion.JPG" TargetMode="External"/><Relationship Id="rId3719" Type="http://schemas.openxmlformats.org/officeDocument/2006/relationships/hyperlink" Target="http://warehouse.orhideja.net/images/products/516-147,-625-147-moloko_1.jpg" TargetMode="External"/><Relationship Id="rId4090" Type="http://schemas.openxmlformats.org/officeDocument/2006/relationships/hyperlink" Target="http://warehouse.orhideja.net/images/products/557-147_2.jpg" TargetMode="External"/><Relationship Id="rId1684" Type="http://schemas.openxmlformats.org/officeDocument/2006/relationships/hyperlink" Target="http://warehouse.orhideja.net/images/products/638-290.jpg" TargetMode="External"/><Relationship Id="rId2735" Type="http://schemas.openxmlformats.org/officeDocument/2006/relationships/hyperlink" Target="http://warehouse.orhideja.net/images/products/260-856.jpg" TargetMode="External"/><Relationship Id="rId5141" Type="http://schemas.openxmlformats.org/officeDocument/2006/relationships/hyperlink" Target="http://warehouse.orhideja.net/images/products/802-213%20black.jpg" TargetMode="External"/><Relationship Id="rId707" Type="http://schemas.openxmlformats.org/officeDocument/2006/relationships/hyperlink" Target="http://warehouse.orhideja.net/images/products/124-208%20&#208;&#186;&#209;&#128;&#208;&#176;&#209;&#129;&#208;&#189;&#209;&#139;&#208;&#184;&#204;&#134;_2.jpg" TargetMode="External"/><Relationship Id="rId1337" Type="http://schemas.openxmlformats.org/officeDocument/2006/relationships/hyperlink" Target="http://warehouse.orhideja.net/images/products/181-000,-231-000-t-sinij_1.jpg" TargetMode="External"/><Relationship Id="rId1751" Type="http://schemas.openxmlformats.org/officeDocument/2006/relationships/hyperlink" Target="http://warehouse.orhideja.net/images/products/531-290_2.jpg" TargetMode="External"/><Relationship Id="rId2802" Type="http://schemas.openxmlformats.org/officeDocument/2006/relationships/hyperlink" Target="http://warehouse.orhideja.net/images/products/199-795-pion_2.jpg" TargetMode="External"/><Relationship Id="rId5958" Type="http://schemas.openxmlformats.org/officeDocument/2006/relationships/hyperlink" Target="http://warehouse.orhideja.net/images/products/159-628,-733-628-white_1.jpg" TargetMode="External"/><Relationship Id="rId43" Type="http://schemas.openxmlformats.org/officeDocument/2006/relationships/hyperlink" Target="http://warehouse.orhideja.net/images/products/543-007.jpg" TargetMode="External"/><Relationship Id="rId1404" Type="http://schemas.openxmlformats.org/officeDocument/2006/relationships/hyperlink" Target="http://warehouse.orhideja.net/images/products/180-000,-904-000-black_1.jpg" TargetMode="External"/><Relationship Id="rId3576" Type="http://schemas.openxmlformats.org/officeDocument/2006/relationships/hyperlink" Target="http://warehouse.orhideja.net/images/products/710-385%20A&#204;&#129;&#226;&#128;&#162;&#226;&#128;&#161;&#226;&#137;&#160;I&#204;&#130;&#194;&#169;-&#195;&#152;&#194;&#174;&#195;&#134;&#226;&#137;&#160;.jpg" TargetMode="External"/><Relationship Id="rId4627" Type="http://schemas.openxmlformats.org/officeDocument/2006/relationships/hyperlink" Target="http://warehouse.orhideja.net/images/products/673-438%20black-peony.jpg" TargetMode="External"/><Relationship Id="rId4974" Type="http://schemas.openxmlformats.org/officeDocument/2006/relationships/hyperlink" Target="http://warehouse.orhideja.net/images/products/123-438%20peony.jpg" TargetMode="External"/><Relationship Id="rId497" Type="http://schemas.openxmlformats.org/officeDocument/2006/relationships/hyperlink" Target="http://warehouse.orhideja.net/images/products/180-208,-260-208-white_1.jpg" TargetMode="External"/><Relationship Id="rId2178" Type="http://schemas.openxmlformats.org/officeDocument/2006/relationships/hyperlink" Target="http://warehouse.orhideja.net/images/products/548-525_nude.jpg" TargetMode="External"/><Relationship Id="rId3229" Type="http://schemas.openxmlformats.org/officeDocument/2006/relationships/hyperlink" Target="http://warehouse.orhideja.net/images/products/587-437,%20201-437.jpg" TargetMode="External"/><Relationship Id="rId3990" Type="http://schemas.openxmlformats.org/officeDocument/2006/relationships/hyperlink" Target="http://warehouse.orhideja.net/images/products/557-147,%20289-147%20pion_1.jpg" TargetMode="External"/><Relationship Id="rId1194" Type="http://schemas.openxmlformats.org/officeDocument/2006/relationships/hyperlink" Target="http://warehouse.orhideja.net/images/products/535-146,%20207-146%20black.jpg" TargetMode="External"/><Relationship Id="rId2592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643" Type="http://schemas.openxmlformats.org/officeDocument/2006/relationships/hyperlink" Target="http://warehouse.orhideja.net/images/products/430-115%20&#208;&#188;&#208;&#190;&#208;&#187;&#208;&#190;&#208;&#186;&#208;&#190;.jpg" TargetMode="External"/><Relationship Id="rId217" Type="http://schemas.openxmlformats.org/officeDocument/2006/relationships/hyperlink" Target="http://warehouse.orhideja.net/images/products/236-208-cofferose.jpg" TargetMode="External"/><Relationship Id="rId564" Type="http://schemas.openxmlformats.org/officeDocument/2006/relationships/hyperlink" Target="http://warehouse.orhideja.net/images/products/532-208-piony_2.jpg" TargetMode="External"/><Relationship Id="rId2245" Type="http://schemas.openxmlformats.org/officeDocument/2006/relationships/hyperlink" Target="http://warehouse.orhideja.net/images/products/101-506.jpg" TargetMode="External"/><Relationship Id="rId3710" Type="http://schemas.openxmlformats.org/officeDocument/2006/relationships/hyperlink" Target="http://warehouse.orhideja.net/images/products/516-147,-625-147-moloko_1.jpg" TargetMode="External"/><Relationship Id="rId631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1261" Type="http://schemas.openxmlformats.org/officeDocument/2006/relationships/hyperlink" Target="http://warehouse.orhideja.net/images/products/535-146,%20207-146.jpg" TargetMode="External"/><Relationship Id="rId2312" Type="http://schemas.openxmlformats.org/officeDocument/2006/relationships/hyperlink" Target="http://warehouse.orhideja.net/images/products/103-003,-671-003-red_1.jpg" TargetMode="External"/><Relationship Id="rId5468" Type="http://schemas.openxmlformats.org/officeDocument/2006/relationships/hyperlink" Target="http://warehouse.orhideja.net/images/products/653-000%20black-peony.jpg" TargetMode="External"/><Relationship Id="rId5882" Type="http://schemas.openxmlformats.org/officeDocument/2006/relationships/hyperlink" Target="http://warehouse.orhideja.net/images/products/159-628,-733-628-black-pion_1.jpg" TargetMode="External"/><Relationship Id="rId4484" Type="http://schemas.openxmlformats.org/officeDocument/2006/relationships/hyperlink" Target="http://warehouse.orhideja.net/images/products/801-785.jpeg" TargetMode="External"/><Relationship Id="rId5535" Type="http://schemas.openxmlformats.org/officeDocument/2006/relationships/hyperlink" Target="http://warehouse.orhideja.net/images/products/103-000-655-000-ivory_1.jpg" TargetMode="External"/><Relationship Id="rId3086" Type="http://schemas.openxmlformats.org/officeDocument/2006/relationships/hyperlink" Target="http://warehouse.orhideja.net/images/products/587-437_4.jpg" TargetMode="External"/><Relationship Id="rId4137" Type="http://schemas.openxmlformats.org/officeDocument/2006/relationships/hyperlink" Target="http://warehouse.orhideja.net/images/products/801-175.jpg" TargetMode="External"/><Relationship Id="rId4551" Type="http://schemas.openxmlformats.org/officeDocument/2006/relationships/hyperlink" Target="http://warehouse.orhideja.net/images/products/508-170,-225-170-black_1.jpg" TargetMode="External"/><Relationship Id="rId3153" Type="http://schemas.openxmlformats.org/officeDocument/2006/relationships/hyperlink" Target="http://warehouse.orhideja.net/images/products/189-437,-210-437-black_1.jpg" TargetMode="External"/><Relationship Id="rId4204" Type="http://schemas.openxmlformats.org/officeDocument/2006/relationships/hyperlink" Target="http://warehouse.orhideja.net/images/products/Untitled-1_3.jpg" TargetMode="External"/><Relationship Id="rId5602" Type="http://schemas.openxmlformats.org/officeDocument/2006/relationships/hyperlink" Target="http://warehouse.orhideja.net/images/products/799-830.jpg" TargetMode="External"/><Relationship Id="rId141" Type="http://schemas.openxmlformats.org/officeDocument/2006/relationships/hyperlink" Target="http://warehouse.orhideja.net/images/products/231-000%20ivory.JPG" TargetMode="External"/><Relationship Id="rId3220" Type="http://schemas.openxmlformats.org/officeDocument/2006/relationships/hyperlink" Target="http://warehouse.orhideja.net/images/products/210-437%20&#194;&#168;&#195;&#134;&#194;&#180;&#195;&#134;&#226;&#132;&#162;&#195;&#134;.jpg" TargetMode="External"/><Relationship Id="rId6029" Type="http://schemas.openxmlformats.org/officeDocument/2006/relationships/hyperlink" Target="http://warehouse.orhideja.net/images/products/118-991%20black.jpg" TargetMode="External"/><Relationship Id="rId6376" Type="http://schemas.openxmlformats.org/officeDocument/2006/relationships/hyperlink" Target="http://warehouse.orhideja.net/images/products/698-215.jpg" TargetMode="External"/><Relationship Id="rId7" Type="http://schemas.openxmlformats.org/officeDocument/2006/relationships/hyperlink" Target="http://warehouse.orhideja.net/images/products/531-007,%20681-007%20black_2.jpg" TargetMode="External"/><Relationship Id="rId2986" Type="http://schemas.openxmlformats.org/officeDocument/2006/relationships/hyperlink" Target="http://warehouse.orhideja.net/images/products/103-003,-671-003-white_1.jpg" TargetMode="External"/><Relationship Id="rId5392" Type="http://schemas.openxmlformats.org/officeDocument/2006/relationships/hyperlink" Target="http://warehouse.orhideja.net/images/products/125-533.jpg" TargetMode="External"/><Relationship Id="rId958" Type="http://schemas.openxmlformats.org/officeDocument/2006/relationships/hyperlink" Target="http://warehouse.orhideja.net/images/products/613-208%20burgundy.jpg" TargetMode="External"/><Relationship Id="rId1588" Type="http://schemas.openxmlformats.org/officeDocument/2006/relationships/hyperlink" Target="http://warehouse.orhideja.net/images/products/136-894_4.jpg" TargetMode="External"/><Relationship Id="rId2639" Type="http://schemas.openxmlformats.org/officeDocument/2006/relationships/hyperlink" Target="http://warehouse.orhideja.net/images/products/268-338%20pion_2.JPG" TargetMode="External"/><Relationship Id="rId5045" Type="http://schemas.openxmlformats.org/officeDocument/2006/relationships/hyperlink" Target="http://warehouse.orhideja.net/images/products/523-639_2.jpg" TargetMode="External"/><Relationship Id="rId1655" Type="http://schemas.openxmlformats.org/officeDocument/2006/relationships/hyperlink" Target="http://warehouse.orhideja.net/images/products/101-269.jpg" TargetMode="External"/><Relationship Id="rId2706" Type="http://schemas.openxmlformats.org/officeDocument/2006/relationships/hyperlink" Target="http://warehouse.orhideja.net/images/products/199-795-ivory%20copy.jpg" TargetMode="External"/><Relationship Id="rId4061" Type="http://schemas.openxmlformats.org/officeDocument/2006/relationships/hyperlink" Target="http://warehouse.orhideja.net/images/products/516-147,-624-147-kofejno-rozovij_6.jpg" TargetMode="External"/><Relationship Id="rId5112" Type="http://schemas.openxmlformats.org/officeDocument/2006/relationships/hyperlink" Target="http://warehouse.orhideja.net/images/products/733-224-ivory.jpg" TargetMode="External"/><Relationship Id="rId1308" Type="http://schemas.openxmlformats.org/officeDocument/2006/relationships/hyperlink" Target="http://warehouse.orhideja.net/images/products/arhideja-17.jpg" TargetMode="External"/><Relationship Id="rId1722" Type="http://schemas.openxmlformats.org/officeDocument/2006/relationships/hyperlink" Target="http://warehouse.orhideja.net/images/products/531-290.jpg" TargetMode="External"/><Relationship Id="rId4878" Type="http://schemas.openxmlformats.org/officeDocument/2006/relationships/hyperlink" Target="http://warehouse.orhideja.net/images/products/123-438%20ivory.jpg" TargetMode="External"/><Relationship Id="rId5929" Type="http://schemas.openxmlformats.org/officeDocument/2006/relationships/hyperlink" Target="http://warehouse.orhideja.net/images/products/159-628,-733-628-white_1.jpg" TargetMode="External"/><Relationship Id="rId14" Type="http://schemas.openxmlformats.org/officeDocument/2006/relationships/hyperlink" Target="http://warehouse.orhideja.net/images/products/638-007.jpg" TargetMode="External"/><Relationship Id="rId3894" Type="http://schemas.openxmlformats.org/officeDocument/2006/relationships/hyperlink" Target="http://warehouse.orhideja.net/images/products/506-147.jpg" TargetMode="External"/><Relationship Id="rId4945" Type="http://schemas.openxmlformats.org/officeDocument/2006/relationships/hyperlink" Target="http://warehouse.orhideja.net/images/products/bra_02_-_125-438_.jpg" TargetMode="External"/><Relationship Id="rId2496" Type="http://schemas.openxmlformats.org/officeDocument/2006/relationships/hyperlink" Target="http://warehouse.orhideja.net/images/products/196-338.jpg" TargetMode="External"/><Relationship Id="rId3547" Type="http://schemas.openxmlformats.org/officeDocument/2006/relationships/hyperlink" Target="http://warehouse.orhideja.net/images/products/581-437,%20210-437%20krem%20brule.jpg" TargetMode="External"/><Relationship Id="rId3961" Type="http://schemas.openxmlformats.org/officeDocument/2006/relationships/hyperlink" Target="http://warehouse.orhideja.net/images/products/580-147%20&#195;&#152;&#194;&#174;&#195;&#134;&#226;&#137;&#160;.jpg" TargetMode="External"/><Relationship Id="rId468" Type="http://schemas.openxmlformats.org/officeDocument/2006/relationships/hyperlink" Target="http://warehouse.orhideja.net/images/products/180-208,-260-208-white_6.jpg" TargetMode="External"/><Relationship Id="rId882" Type="http://schemas.openxmlformats.org/officeDocument/2006/relationships/hyperlink" Target="http://warehouse.orhideja.net/images/products/116-208%20&#226;&#128;&#161;&#226;&#128;&#158;&#194;&#176;&#194;&#174;&#226;&#137;&#160;.jpg" TargetMode="External"/><Relationship Id="rId1098" Type="http://schemas.openxmlformats.org/officeDocument/2006/relationships/hyperlink" Target="http://warehouse.orhideja.net/images/products/180-208,%20210-208%20shokolad.jpg" TargetMode="External"/><Relationship Id="rId2149" Type="http://schemas.openxmlformats.org/officeDocument/2006/relationships/hyperlink" Target="http://warehouse.orhideja.net/images/products/575-299,-710-299-cvet.-rozovij_1.jpg" TargetMode="External"/><Relationship Id="rId2563" Type="http://schemas.openxmlformats.org/officeDocument/2006/relationships/hyperlink" Target="http://warehouse.orhideja.net/images/products/192-338%20black-peony.jpg" TargetMode="External"/><Relationship Id="rId3614" Type="http://schemas.openxmlformats.org/officeDocument/2006/relationships/hyperlink" Target="http://warehouse.orhideja.net/images/products/440-868%20shiorti.jpg" TargetMode="External"/><Relationship Id="rId6020" Type="http://schemas.openxmlformats.org/officeDocument/2006/relationships/hyperlink" Target="http://warehouse.orhideja.net/images/products/118-991%20black.jpg" TargetMode="External"/><Relationship Id="rId535" Type="http://schemas.openxmlformats.org/officeDocument/2006/relationships/hyperlink" Target="http://warehouse.orhideja.net/images/products/116-208white.jpg" TargetMode="External"/><Relationship Id="rId1165" Type="http://schemas.openxmlformats.org/officeDocument/2006/relationships/hyperlink" Target="http://warehouse.orhideja.net/images/products/535-146,%20207-146%20pion_2.jpg" TargetMode="External"/><Relationship Id="rId2216" Type="http://schemas.openxmlformats.org/officeDocument/2006/relationships/hyperlink" Target="http://warehouse.orhideja.net/images/products/152-511_3.jpg" TargetMode="External"/><Relationship Id="rId2630" Type="http://schemas.openxmlformats.org/officeDocument/2006/relationships/hyperlink" Target="http://warehouse.orhideja.net/images/products/192-338_3.jpg" TargetMode="External"/><Relationship Id="rId5786" Type="http://schemas.openxmlformats.org/officeDocument/2006/relationships/hyperlink" Target="http://warehouse.orhideja.net/images/products/575-628_peony.jpg" TargetMode="External"/><Relationship Id="rId602" Type="http://schemas.openxmlformats.org/officeDocument/2006/relationships/hyperlink" Target="http://warehouse.orhideja.net/images/products/532-208-black_2.jpg" TargetMode="External"/><Relationship Id="rId1232" Type="http://schemas.openxmlformats.org/officeDocument/2006/relationships/hyperlink" Target="http://warehouse.orhideja.net/images/products/535-146,%20207-146.jpg" TargetMode="External"/><Relationship Id="rId4388" Type="http://schemas.openxmlformats.org/officeDocument/2006/relationships/hyperlink" Target="http://warehouse.orhideja.net/images/products/1_15.jpg" TargetMode="External"/><Relationship Id="rId5439" Type="http://schemas.openxmlformats.org/officeDocument/2006/relationships/hyperlink" Target="http://warehouse.orhideja.net/images/products/161-000%20231-000.jpg" TargetMode="External"/><Relationship Id="rId5853" Type="http://schemas.openxmlformats.org/officeDocument/2006/relationships/hyperlink" Target="http://warehouse.orhideja.net/images/products/102-628_peony.jpg" TargetMode="External"/><Relationship Id="rId3057" Type="http://schemas.openxmlformats.org/officeDocument/2006/relationships/hyperlink" Target="http://warehouse.orhideja.net/images/products/299-437%20&#194;&#176;&#226;&#128;&#158;&#226;&#128;&#161;&#194;&#163;&#226;&#128;&#158;&#226;&#137;&#160;&#194;&#167;&#194;&#174;.jpg" TargetMode="External"/><Relationship Id="rId4108" Type="http://schemas.openxmlformats.org/officeDocument/2006/relationships/hyperlink" Target="http://warehouse.orhideja.net/images/products/516-147,-624-147-kofejno-rozovij_1.jpg" TargetMode="External"/><Relationship Id="rId4455" Type="http://schemas.openxmlformats.org/officeDocument/2006/relationships/hyperlink" Target="http://warehouse.orhideja.net/images/products/561-787,%20225-787%20pion.jpg" TargetMode="External"/><Relationship Id="rId5506" Type="http://schemas.openxmlformats.org/officeDocument/2006/relationships/hyperlink" Target="http://warehouse.orhideja.net/images/products/103-000-655-000-ivory_1.jpg" TargetMode="External"/><Relationship Id="rId5920" Type="http://schemas.openxmlformats.org/officeDocument/2006/relationships/hyperlink" Target="http://warehouse.orhideja.net/images/products/159-628,-733-628-white_1.jpg" TargetMode="External"/><Relationship Id="rId3471" Type="http://schemas.openxmlformats.org/officeDocument/2006/relationships/hyperlink" Target="http://warehouse.orhideja.net/images/products/210-437-dark-blue.jpg" TargetMode="External"/><Relationship Id="rId4522" Type="http://schemas.openxmlformats.org/officeDocument/2006/relationships/hyperlink" Target="http://warehouse.orhideja.net/images/products/557-785%20beige.jpg" TargetMode="External"/><Relationship Id="rId392" Type="http://schemas.openxmlformats.org/officeDocument/2006/relationships/hyperlink" Target="http://warehouse.orhideja.net/images/products/180-208-IVORY.jpg" TargetMode="External"/><Relationship Id="rId2073" Type="http://schemas.openxmlformats.org/officeDocument/2006/relationships/hyperlink" Target="http://warehouse.orhideja.net/images/products/130-299-white_1.jpg" TargetMode="External"/><Relationship Id="rId3124" Type="http://schemas.openxmlformats.org/officeDocument/2006/relationships/hyperlink" Target="http://warehouse.orhideja.net/images/products/581-347-black.jpg" TargetMode="External"/><Relationship Id="rId2140" Type="http://schemas.openxmlformats.org/officeDocument/2006/relationships/hyperlink" Target="http://warehouse.orhideja.net/images/products/575-299,-710-299-cvet.-rozovij_6.jpg" TargetMode="External"/><Relationship Id="rId5296" Type="http://schemas.openxmlformats.org/officeDocument/2006/relationships/hyperlink" Target="http://warehouse.orhideja.net/images/products/803-428.jpeg" TargetMode="External"/><Relationship Id="rId6347" Type="http://schemas.openxmlformats.org/officeDocument/2006/relationships/hyperlink" Target="http://warehouse.orhideja.net/images/products/129-000,-659-000-moloko-nude_1.jpg" TargetMode="External"/><Relationship Id="rId112" Type="http://schemas.openxmlformats.org/officeDocument/2006/relationships/hyperlink" Target="http://warehouse.orhideja.net/images/products/531-007-milk.jpg" TargetMode="External"/><Relationship Id="rId5363" Type="http://schemas.openxmlformats.org/officeDocument/2006/relationships/hyperlink" Target="http://warehouse.orhideja.net/images/products/166-275_black.jpg" TargetMode="External"/><Relationship Id="rId6414" Type="http://schemas.openxmlformats.org/officeDocument/2006/relationships/hyperlink" Target="http://warehouse.orhideja.net/images/products/101-215.jpg" TargetMode="External"/><Relationship Id="rId2957" Type="http://schemas.openxmlformats.org/officeDocument/2006/relationships/hyperlink" Target="http://warehouse.orhideja.net/images/products/180-003,-672-003-white_1.jpg" TargetMode="External"/><Relationship Id="rId5016" Type="http://schemas.openxmlformats.org/officeDocument/2006/relationships/hyperlink" Target="http://warehouse.orhideja.net/images/products/557-405.jpg" TargetMode="External"/><Relationship Id="rId929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59" Type="http://schemas.openxmlformats.org/officeDocument/2006/relationships/hyperlink" Target="http://warehouse.orhideja.net/images/products/180-000,-638-007-moloko_1_2.jpg" TargetMode="External"/><Relationship Id="rId1973" Type="http://schemas.openxmlformats.org/officeDocument/2006/relationships/hyperlink" Target="http://warehouse.orhideja.net/images/products/523-299.jpg" TargetMode="External"/><Relationship Id="rId4032" Type="http://schemas.openxmlformats.org/officeDocument/2006/relationships/hyperlink" Target="http://warehouse.orhideja.net/images/products/166-147,%20210-147%20pion.jpg" TargetMode="External"/><Relationship Id="rId5430" Type="http://schemas.openxmlformats.org/officeDocument/2006/relationships/hyperlink" Target="http://warehouse.orhideja.net/images/products/161-000%20231-000.jpg" TargetMode="External"/><Relationship Id="rId1626" Type="http://schemas.openxmlformats.org/officeDocument/2006/relationships/hyperlink" Target="http://warehouse.orhideja.net/images/products/574-518,%20225-518.jpg" TargetMode="External"/><Relationship Id="rId3798" Type="http://schemas.openxmlformats.org/officeDocument/2006/relationships/hyperlink" Target="http://warehouse.orhideja.net/images/products/813-147.jpeg" TargetMode="External"/><Relationship Id="rId4849" Type="http://schemas.openxmlformats.org/officeDocument/2006/relationships/hyperlink" Target="http://warehouse.orhideja.net/images/products/123-438%20ivory.jpg" TargetMode="External"/><Relationship Id="rId3865" Type="http://schemas.openxmlformats.org/officeDocument/2006/relationships/hyperlink" Target="http://warehouse.orhideja.net/images/products/516-147,-289-147-black_1.jpg" TargetMode="External"/><Relationship Id="rId4916" Type="http://schemas.openxmlformats.org/officeDocument/2006/relationships/hyperlink" Target="http://warehouse.orhideja.net/images/products/bra_02_-_125-438_.jpg" TargetMode="External"/><Relationship Id="rId6271" Type="http://schemas.openxmlformats.org/officeDocument/2006/relationships/hyperlink" Target="http://warehouse.orhideja.net/images/products/952-000_black.jpg" TargetMode="External"/><Relationship Id="rId786" Type="http://schemas.openxmlformats.org/officeDocument/2006/relationships/hyperlink" Target="http://warehouse.orhideja.net/images/products/210-208-quartz.jpg" TargetMode="External"/><Relationship Id="rId2467" Type="http://schemas.openxmlformats.org/officeDocument/2006/relationships/hyperlink" Target="http://warehouse.orhideja.net/images/products/586-446.jpg" TargetMode="External"/><Relationship Id="rId3518" Type="http://schemas.openxmlformats.org/officeDocument/2006/relationships/hyperlink" Target="http://warehouse.orhideja.net/images/products/189-437,-210-437-krem-brule_6.jpg" TargetMode="External"/><Relationship Id="rId439" Type="http://schemas.openxmlformats.org/officeDocument/2006/relationships/hyperlink" Target="http://warehouse.orhideja.net/images/products/116-208%20213-208%20ivory_3.jpg" TargetMode="External"/><Relationship Id="rId1069" Type="http://schemas.openxmlformats.org/officeDocument/2006/relationships/hyperlink" Target="http://warehouse.orhideja.net/images/products/180-208%20210-208%20krem%20brule.jpg" TargetMode="External"/><Relationship Id="rId1483" Type="http://schemas.openxmlformats.org/officeDocument/2006/relationships/hyperlink" Target="http://warehouse.orhideja.net/images/products/604-894-beige.jpg" TargetMode="External"/><Relationship Id="rId2881" Type="http://schemas.openxmlformats.org/officeDocument/2006/relationships/hyperlink" Target="http://warehouse.orhideja.net/images/products/180-003,-672-003-white_6_2.jpg" TargetMode="External"/><Relationship Id="rId3932" Type="http://schemas.openxmlformats.org/officeDocument/2006/relationships/hyperlink" Target="http://warehouse.orhideja.net/images/products/166-147,%20289-147-black_peony_1.jpg" TargetMode="External"/><Relationship Id="rId506" Type="http://schemas.openxmlformats.org/officeDocument/2006/relationships/hyperlink" Target="http://warehouse.orhideja.net/images/products/180-208,-260-208-white_1.jpg" TargetMode="External"/><Relationship Id="rId853" Type="http://schemas.openxmlformats.org/officeDocument/2006/relationships/hyperlink" Target="http://warehouse.orhideja.net/images/products/180-208%20&#209;&#128;&#209;&#131;&#208;&#177;&#208;&#184;&#208;&#189;.jpg" TargetMode="External"/><Relationship Id="rId1136" Type="http://schemas.openxmlformats.org/officeDocument/2006/relationships/hyperlink" Target="http://warehouse.orhideja.net/images/products/535-146,%20207-146%20pion_2.jpg" TargetMode="External"/><Relationship Id="rId2534" Type="http://schemas.openxmlformats.org/officeDocument/2006/relationships/hyperlink" Target="http://warehouse.orhideja.net/images/products/192-338.jpg" TargetMode="External"/><Relationship Id="rId920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50" Type="http://schemas.openxmlformats.org/officeDocument/2006/relationships/hyperlink" Target="http://warehouse.orhideja.net/images/products/181-000_2.jpg" TargetMode="External"/><Relationship Id="rId2601" Type="http://schemas.openxmlformats.org/officeDocument/2006/relationships/hyperlink" Target="http://warehouse.orhideja.net/images/products/196-338%20&#194;&#168;&#195;&#134;&#194;&#180;&#195;&#134;&#226;&#132;&#162;&#195;&#134;.jpg" TargetMode="External"/><Relationship Id="rId5757" Type="http://schemas.openxmlformats.org/officeDocument/2006/relationships/hyperlink" Target="http://warehouse.orhideja.net/images/products/107-680%20white.jpg" TargetMode="External"/><Relationship Id="rId1203" Type="http://schemas.openxmlformats.org/officeDocument/2006/relationships/hyperlink" Target="http://warehouse.orhideja.net/images/products/535-146,%20207-146%20black.jpg" TargetMode="External"/><Relationship Id="rId4359" Type="http://schemas.openxmlformats.org/officeDocument/2006/relationships/hyperlink" Target="http://warehouse.orhideja.net/images/products/157-592.jpg" TargetMode="External"/><Relationship Id="rId4773" Type="http://schemas.openxmlformats.org/officeDocument/2006/relationships/hyperlink" Target="http://warehouse.orhideja.net/images/products/810-438-ivory_1.jpg" TargetMode="External"/><Relationship Id="rId5824" Type="http://schemas.openxmlformats.org/officeDocument/2006/relationships/hyperlink" Target="http://warehouse.orhideja.net/images/products/106-628%20peony.jpg" TargetMode="External"/><Relationship Id="rId3375" Type="http://schemas.openxmlformats.org/officeDocument/2006/relationships/hyperlink" Target="http://warehouse.orhideja.net/images/products/581-437-pion_3.jpg" TargetMode="External"/><Relationship Id="rId4426" Type="http://schemas.openxmlformats.org/officeDocument/2006/relationships/hyperlink" Target="http://warehouse.orhideja.net/images/products/1_15.jpg" TargetMode="External"/><Relationship Id="rId4840" Type="http://schemas.openxmlformats.org/officeDocument/2006/relationships/hyperlink" Target="http://warehouse.orhideja.net/images/products/125-438_3.jpg" TargetMode="External"/><Relationship Id="rId296" Type="http://schemas.openxmlformats.org/officeDocument/2006/relationships/hyperlink" Target="http://warehouse.orhideja.net/images/products/705-208perec.jpg" TargetMode="External"/><Relationship Id="rId2391" Type="http://schemas.openxmlformats.org/officeDocument/2006/relationships/hyperlink" Target="http://warehouse.orhideja.net/images/products/188-000-ivory-orhideja-shop-1_2.jpg" TargetMode="External"/><Relationship Id="rId3028" Type="http://schemas.openxmlformats.org/officeDocument/2006/relationships/hyperlink" Target="http://warehouse.orhideja.net/images/products/180-001_2.jpg" TargetMode="External"/><Relationship Id="rId3442" Type="http://schemas.openxmlformats.org/officeDocument/2006/relationships/hyperlink" Target="http://warehouse.orhideja.net/images/products/581-437-cv-roz_2.jpg" TargetMode="External"/><Relationship Id="rId363" Type="http://schemas.openxmlformats.org/officeDocument/2006/relationships/hyperlink" Target="http://warehouse.orhideja.net/images/products/236-208-milk.jpg" TargetMode="External"/><Relationship Id="rId2044" Type="http://schemas.openxmlformats.org/officeDocument/2006/relationships/hyperlink" Target="http://warehouse.orhideja.net/images/products/509-299.JPG" TargetMode="External"/><Relationship Id="rId430" Type="http://schemas.openxmlformats.org/officeDocument/2006/relationships/hyperlink" Target="http://warehouse.orhideja.net/images/products/116-208%20213-208%20ivory_3.jpg" TargetMode="External"/><Relationship Id="rId1060" Type="http://schemas.openxmlformats.org/officeDocument/2006/relationships/hyperlink" Target="http://warehouse.orhideja.net/images/products/180-208%20210-208%20krem%20brule.jpg" TargetMode="External"/><Relationship Id="rId2111" Type="http://schemas.openxmlformats.org/officeDocument/2006/relationships/hyperlink" Target="http://warehouse.orhideja.net/images/products/523-299_3.jpg" TargetMode="External"/><Relationship Id="rId5267" Type="http://schemas.openxmlformats.org/officeDocument/2006/relationships/hyperlink" Target="http://warehouse.orhideja.net/images/products/104-213%20ivory.jpg" TargetMode="External"/><Relationship Id="rId6318" Type="http://schemas.openxmlformats.org/officeDocument/2006/relationships/hyperlink" Target="http://warehouse.orhideja.net/images/products/129-000,-659-000-moloko-nude_6.jpg" TargetMode="External"/><Relationship Id="rId5681" Type="http://schemas.openxmlformats.org/officeDocument/2006/relationships/hyperlink" Target="http://warehouse.orhideja.net/images/products/557-024.jpeg" TargetMode="External"/><Relationship Id="rId1877" Type="http://schemas.openxmlformats.org/officeDocument/2006/relationships/hyperlink" Target="http://warehouse.orhideja.net/images/products/0S4A8991.jpg" TargetMode="External"/><Relationship Id="rId2928" Type="http://schemas.openxmlformats.org/officeDocument/2006/relationships/hyperlink" Target="http://warehouse.orhideja.net/images/products/180-003,-672-003-white_1.jpg" TargetMode="External"/><Relationship Id="rId4283" Type="http://schemas.openxmlformats.org/officeDocument/2006/relationships/hyperlink" Target="http://warehouse.orhideja.net/images/products/157-371.jpg" TargetMode="External"/><Relationship Id="rId5334" Type="http://schemas.openxmlformats.org/officeDocument/2006/relationships/hyperlink" Target="http://warehouse.orhideja.net/images/products/801-275_black.jpg" TargetMode="External"/><Relationship Id="rId1944" Type="http://schemas.openxmlformats.org/officeDocument/2006/relationships/hyperlink" Target="http://warehouse.orhideja.net/images/products/523-299b_2.jpg" TargetMode="External"/><Relationship Id="rId4350" Type="http://schemas.openxmlformats.org/officeDocument/2006/relationships/hyperlink" Target="http://warehouse.orhideja.net/images/products/591-592.jpg" TargetMode="External"/><Relationship Id="rId5401" Type="http://schemas.openxmlformats.org/officeDocument/2006/relationships/hyperlink" Target="http://warehouse.orhideja.net/images/products/125-533.jpg" TargetMode="External"/><Relationship Id="rId4003" Type="http://schemas.openxmlformats.org/officeDocument/2006/relationships/hyperlink" Target="http://warehouse.orhideja.net/images/products/516-147,%20210-147%20peony_1.jpg" TargetMode="External"/><Relationship Id="rId6175" Type="http://schemas.openxmlformats.org/officeDocument/2006/relationships/hyperlink" Target="http://warehouse.orhideja.net/images/products/575-267.jpg" TargetMode="External"/><Relationship Id="rId3769" Type="http://schemas.openxmlformats.org/officeDocument/2006/relationships/hyperlink" Target="http://warehouse.orhideja.net/images/products/198-147,-210-147-moloko_1_2.jpg" TargetMode="External"/><Relationship Id="rId5191" Type="http://schemas.openxmlformats.org/officeDocument/2006/relationships/hyperlink" Target="http://warehouse.orhideja.net/images/products/678-213%20ivory.jpg" TargetMode="External"/><Relationship Id="rId6242" Type="http://schemas.openxmlformats.org/officeDocument/2006/relationships/hyperlink" Target="http://warehouse.orhideja.net/images/products/528-098,-241-098_1.jpg" TargetMode="External"/><Relationship Id="rId2785" Type="http://schemas.openxmlformats.org/officeDocument/2006/relationships/hyperlink" Target="http://warehouse.orhideja.net/images/products/224-795-pion.jpg" TargetMode="External"/><Relationship Id="rId3836" Type="http://schemas.openxmlformats.org/officeDocument/2006/relationships/hyperlink" Target="http://warehouse.orhideja.net/images/products/580-147_2.jpg" TargetMode="External"/><Relationship Id="rId757" Type="http://schemas.openxmlformats.org/officeDocument/2006/relationships/hyperlink" Target="http://warehouse.orhideja.net/images/products/180-208,-210-208-t.-sinij_1.jpg" TargetMode="External"/><Relationship Id="rId1387" Type="http://schemas.openxmlformats.org/officeDocument/2006/relationships/hyperlink" Target="http://warehouse.orhideja.net/images/products/181-000,%20638-007.jpg" TargetMode="External"/><Relationship Id="rId2438" Type="http://schemas.openxmlformats.org/officeDocument/2006/relationships/hyperlink" Target="http://warehouse.orhideja.net/images/products/571-148%20moloko-pion.JPG" TargetMode="External"/><Relationship Id="rId2852" Type="http://schemas.openxmlformats.org/officeDocument/2006/relationships/hyperlink" Target="http://warehouse.orhideja.net/images/products/180-003,-672-003-pion_1.jpg" TargetMode="External"/><Relationship Id="rId3903" Type="http://schemas.openxmlformats.org/officeDocument/2006/relationships/hyperlink" Target="http://warehouse.orhideja.net/images/products/506-147.jpg" TargetMode="External"/><Relationship Id="rId93" Type="http://schemas.openxmlformats.org/officeDocument/2006/relationships/hyperlink" Target="http://warehouse.orhideja.net/images/products/231-007%20moloko.jpg" TargetMode="External"/><Relationship Id="rId824" Type="http://schemas.openxmlformats.org/officeDocument/2006/relationships/hyperlink" Target="http://warehouse.orhideja.net/images/products/532-208%204ajka.jpg" TargetMode="External"/><Relationship Id="rId1454" Type="http://schemas.openxmlformats.org/officeDocument/2006/relationships/hyperlink" Target="http://warehouse.orhideja.net/images/products/181-000,904-000_1.jpg" TargetMode="External"/><Relationship Id="rId2505" Type="http://schemas.openxmlformats.org/officeDocument/2006/relationships/hyperlink" Target="http://warehouse.orhideja.net/images/products/196-338.jpg" TargetMode="External"/><Relationship Id="rId1107" Type="http://schemas.openxmlformats.org/officeDocument/2006/relationships/hyperlink" Target="http://warehouse.orhideja.net/images/products/535-635_3.jpg" TargetMode="External"/><Relationship Id="rId1521" Type="http://schemas.openxmlformats.org/officeDocument/2006/relationships/hyperlink" Target="http://warehouse.orhideja.net/images/products/529-894-white-1.jpg" TargetMode="External"/><Relationship Id="rId4677" Type="http://schemas.openxmlformats.org/officeDocument/2006/relationships/hyperlink" Target="http://warehouse.orhideja.net/images/products/652-438%20vinograd.jpg" TargetMode="External"/><Relationship Id="rId5728" Type="http://schemas.openxmlformats.org/officeDocument/2006/relationships/hyperlink" Target="http://warehouse.orhideja.net/images/products/192-680%20white.jpg" TargetMode="External"/><Relationship Id="rId3279" Type="http://schemas.openxmlformats.org/officeDocument/2006/relationships/hyperlink" Target="http://warehouse.orhideja.net/images/products/189-437,%20231-007%20.jpg" TargetMode="External"/><Relationship Id="rId3693" Type="http://schemas.openxmlformats.org/officeDocument/2006/relationships/hyperlink" Target="http://warehouse.orhideja.net/images/products/557-147,%20625-147%20ivory_1.jpg" TargetMode="External"/><Relationship Id="rId2295" Type="http://schemas.openxmlformats.org/officeDocument/2006/relationships/hyperlink" Target="http://warehouse.orhideja.net/images/products/670-003%20red.jpg" TargetMode="External"/><Relationship Id="rId3346" Type="http://schemas.openxmlformats.org/officeDocument/2006/relationships/hyperlink" Target="http://warehouse.orhideja.net/images/products/581-437-pion_3.jpg" TargetMode="External"/><Relationship Id="rId4744" Type="http://schemas.openxmlformats.org/officeDocument/2006/relationships/hyperlink" Target="http://warehouse.orhideja.net/images/products/646-438%20ivory.jpg" TargetMode="External"/><Relationship Id="rId267" Type="http://schemas.openxmlformats.org/officeDocument/2006/relationships/hyperlink" Target="http://warehouse.orhideja.net/images/products/180-208,-210-208-kofejno-roz._1.jpg" TargetMode="External"/><Relationship Id="rId3760" Type="http://schemas.openxmlformats.org/officeDocument/2006/relationships/hyperlink" Target="http://warehouse.orhideja.net/images/products/198-147,-210-147-moloko_1_2.jpg" TargetMode="External"/><Relationship Id="rId4811" Type="http://schemas.openxmlformats.org/officeDocument/2006/relationships/hyperlink" Target="http://warehouse.orhideja.net/images/products/125-438_3.jpg" TargetMode="External"/><Relationship Id="rId681" Type="http://schemas.openxmlformats.org/officeDocument/2006/relationships/hyperlink" Target="http://warehouse.orhideja.net/images/products/110-208-black.jpg" TargetMode="External"/><Relationship Id="rId2362" Type="http://schemas.openxmlformats.org/officeDocument/2006/relationships/hyperlink" Target="http://warehouse.orhideja.net/images/products/103-003,-671-003-black_1.jpg" TargetMode="External"/><Relationship Id="rId3413" Type="http://schemas.openxmlformats.org/officeDocument/2006/relationships/hyperlink" Target="http://warehouse.orhideja.net/images/products/182-437,-733-437-pion_1.jpg" TargetMode="External"/><Relationship Id="rId334" Type="http://schemas.openxmlformats.org/officeDocument/2006/relationships/hyperlink" Target="http://warehouse.orhideja.net/images/products/180-208perec.jpg" TargetMode="External"/><Relationship Id="rId2015" Type="http://schemas.openxmlformats.org/officeDocument/2006/relationships/hyperlink" Target="http://warehouse.orhideja.net/images/products/710-299.jpg" TargetMode="External"/><Relationship Id="rId5585" Type="http://schemas.openxmlformats.org/officeDocument/2006/relationships/hyperlink" Target="http://warehouse.orhideja.net/images/products/103-000-655-000_1.jpg" TargetMode="External"/><Relationship Id="rId401" Type="http://schemas.openxmlformats.org/officeDocument/2006/relationships/hyperlink" Target="http://warehouse.orhideja.net/images/products/180-208-IVORY.jpg" TargetMode="External"/><Relationship Id="rId1031" Type="http://schemas.openxmlformats.org/officeDocument/2006/relationships/hyperlink" Target="http://warehouse.orhideja.net/images/products/210-208-krem-brjule_.jpg" TargetMode="External"/><Relationship Id="rId4187" Type="http://schemas.openxmlformats.org/officeDocument/2006/relationships/hyperlink" Target="http://warehouse.orhideja.net/images/products/554-187black:pion.jpg" TargetMode="External"/><Relationship Id="rId5238" Type="http://schemas.openxmlformats.org/officeDocument/2006/relationships/hyperlink" Target="http://warehouse.orhideja.net/images/products/123-213%20ivory.jpg" TargetMode="External"/><Relationship Id="rId5652" Type="http://schemas.openxmlformats.org/officeDocument/2006/relationships/hyperlink" Target="http://warehouse.orhideja.net/images/products/152-830,-799-830_1.jpg" TargetMode="External"/><Relationship Id="rId4254" Type="http://schemas.openxmlformats.org/officeDocument/2006/relationships/hyperlink" Target="http://warehouse.orhideja.net/images/products/195-187-662-187-pion_1.jpg" TargetMode="External"/><Relationship Id="rId5305" Type="http://schemas.openxmlformats.org/officeDocument/2006/relationships/hyperlink" Target="http://warehouse.orhideja.net/images/products/733-428%20black.jpg" TargetMode="External"/><Relationship Id="rId1848" Type="http://schemas.openxmlformats.org/officeDocument/2006/relationships/hyperlink" Target="http://warehouse.orhideja.net/images/products/175-290%20white_2.jpg" TargetMode="External"/><Relationship Id="rId3270" Type="http://schemas.openxmlformats.org/officeDocument/2006/relationships/hyperlink" Target="http://warehouse.orhideja.net/images/products/535-437%20ivory.jpg" TargetMode="External"/><Relationship Id="rId4321" Type="http://schemas.openxmlformats.org/officeDocument/2006/relationships/hyperlink" Target="http://warehouse.orhideja.net/images/products/161-000-904-000_1.jpg" TargetMode="External"/><Relationship Id="rId191" Type="http://schemas.openxmlformats.org/officeDocument/2006/relationships/hyperlink" Target="http://warehouse.orhideja.net/images/products/901-000-66.JPG" TargetMode="External"/><Relationship Id="rId1915" Type="http://schemas.openxmlformats.org/officeDocument/2006/relationships/hyperlink" Target="http://warehouse.orhideja.net/images/products/563-390.jpg" TargetMode="External"/><Relationship Id="rId6079" Type="http://schemas.openxmlformats.org/officeDocument/2006/relationships/hyperlink" Target="http://warehouse.orhideja.net/images/products/293-267%20black-nude.jpg" TargetMode="External"/><Relationship Id="rId5095" Type="http://schemas.openxmlformats.org/officeDocument/2006/relationships/hyperlink" Target="http://warehouse.orhideja.net/images/products/575-224-black-pion.jpg" TargetMode="External"/><Relationship Id="rId2689" Type="http://schemas.openxmlformats.org/officeDocument/2006/relationships/hyperlink" Target="http://warehouse.orhideja.net/images/products/199-795-ivory%20copy.jpg" TargetMode="External"/><Relationship Id="rId6146" Type="http://schemas.openxmlformats.org/officeDocument/2006/relationships/hyperlink" Target="http://warehouse.orhideja.net/images/products/801-267.jpg" TargetMode="External"/><Relationship Id="rId2756" Type="http://schemas.openxmlformats.org/officeDocument/2006/relationships/hyperlink" Target="http://warehouse.orhideja.net/images/products/223-795.jpg" TargetMode="External"/><Relationship Id="rId3807" Type="http://schemas.openxmlformats.org/officeDocument/2006/relationships/hyperlink" Target="http://warehouse.orhideja.net/images/products/813-147.jpeg" TargetMode="External"/><Relationship Id="rId5162" Type="http://schemas.openxmlformats.org/officeDocument/2006/relationships/hyperlink" Target="http://warehouse.orhideja.net/images/products/123-213%20black-nude.jpg" TargetMode="External"/><Relationship Id="rId6213" Type="http://schemas.openxmlformats.org/officeDocument/2006/relationships/hyperlink" Target="http://warehouse.orhideja.net/images/products/114-267,%20733-267%20moloko-peony.jpg" TargetMode="External"/><Relationship Id="rId728" Type="http://schemas.openxmlformats.org/officeDocument/2006/relationships/hyperlink" Target="http://warehouse.orhideja.net/images/products/110-208%20corall.jpg" TargetMode="External"/><Relationship Id="rId1358" Type="http://schemas.openxmlformats.org/officeDocument/2006/relationships/hyperlink" Target="http://warehouse.orhideja.net/images/products/181-894%20coffee%20rose_2.JPG" TargetMode="External"/><Relationship Id="rId1772" Type="http://schemas.openxmlformats.org/officeDocument/2006/relationships/hyperlink" Target="http://warehouse.orhideja.net/images/products/1_10.jpg" TargetMode="External"/><Relationship Id="rId2409" Type="http://schemas.openxmlformats.org/officeDocument/2006/relationships/hyperlink" Target="http://warehouse.orhideja.net/images/products/181-000,-231-000-krem-brule_6.jpg" TargetMode="External"/><Relationship Id="rId5979" Type="http://schemas.openxmlformats.org/officeDocument/2006/relationships/hyperlink" Target="http://warehouse.orhideja.net/images/products/102-628_white.jpg" TargetMode="External"/><Relationship Id="rId64" Type="http://schemas.openxmlformats.org/officeDocument/2006/relationships/hyperlink" Target="http://warehouse.orhideja.net/images/products/180-000,-686-007-pion_6.jpg" TargetMode="External"/><Relationship Id="rId1425" Type="http://schemas.openxmlformats.org/officeDocument/2006/relationships/hyperlink" Target="http://warehouse.orhideja.net/images/products/124-894-pion.jpg" TargetMode="External"/><Relationship Id="rId2823" Type="http://schemas.openxmlformats.org/officeDocument/2006/relationships/hyperlink" Target="http://warehouse.orhideja.net/images/products/581-788_pearl-ivory.jpg" TargetMode="External"/><Relationship Id="rId4995" Type="http://schemas.openxmlformats.org/officeDocument/2006/relationships/hyperlink" Target="http://warehouse.orhideja.net/images/products/123-438%20peony.jpg" TargetMode="External"/><Relationship Id="rId2199" Type="http://schemas.openxmlformats.org/officeDocument/2006/relationships/hyperlink" Target="http://warehouse.orhideja.net/images/products/bra_04.jpg" TargetMode="External"/><Relationship Id="rId3597" Type="http://schemas.openxmlformats.org/officeDocument/2006/relationships/hyperlink" Target="http://warehouse.orhideja.net/images/products/710-385%20&#194;&#176;&#226;&#128;&#158;&#226;&#128;&#161;&#194;&#163;&#226;&#128;&#158;&#226;&#137;&#160;&#194;&#167;&#194;&#174;-&#195;&#152;&#194;&#174;&#195;&#134;&#226;&#137;&#160;.jpg" TargetMode="External"/><Relationship Id="rId4648" Type="http://schemas.openxmlformats.org/officeDocument/2006/relationships/hyperlink" Target="http://warehouse.orhideja.net/images/products/557-438-FIN.jpg" TargetMode="External"/><Relationship Id="rId6070" Type="http://schemas.openxmlformats.org/officeDocument/2006/relationships/hyperlink" Target="http://warehouse.orhideja.net/images/products/175-990,-255-990-black-pion_1.jpg" TargetMode="External"/><Relationship Id="rId3664" Type="http://schemas.openxmlformats.org/officeDocument/2006/relationships/hyperlink" Target="http://warehouse.orhideja.net/images/products/580-147-ivory.jpg" TargetMode="External"/><Relationship Id="rId4715" Type="http://schemas.openxmlformats.org/officeDocument/2006/relationships/hyperlink" Target="http://warehouse.orhideja.net/images/products/125-438%20grape%20wine%20NEW.jpg" TargetMode="External"/><Relationship Id="rId585" Type="http://schemas.openxmlformats.org/officeDocument/2006/relationships/hyperlink" Target="http://warehouse.orhideja.net/images/products/613-208-black.jpg" TargetMode="External"/><Relationship Id="rId2266" Type="http://schemas.openxmlformats.org/officeDocument/2006/relationships/hyperlink" Target="http://warehouse.orhideja.net/images/products/819-438.jpg" TargetMode="External"/><Relationship Id="rId2680" Type="http://schemas.openxmlformats.org/officeDocument/2006/relationships/hyperlink" Target="http://warehouse.orhideja.net/images/products/192-338%20pion.JPG" TargetMode="External"/><Relationship Id="rId3317" Type="http://schemas.openxmlformats.org/officeDocument/2006/relationships/hyperlink" Target="http://warehouse.orhideja.net/images/products/812-437-pion_1.jpg" TargetMode="External"/><Relationship Id="rId3731" Type="http://schemas.openxmlformats.org/officeDocument/2006/relationships/hyperlink" Target="http://warehouse.orhideja.net/images/products/506-147%20moloko.JPG" TargetMode="External"/><Relationship Id="rId238" Type="http://schemas.openxmlformats.org/officeDocument/2006/relationships/hyperlink" Target="http://warehouse.orhideja.net/images/products/180-208,-210-208-kofejno-roz._1.jpg" TargetMode="External"/><Relationship Id="rId652" Type="http://schemas.openxmlformats.org/officeDocument/2006/relationships/hyperlink" Target="http://warehouse.orhideja.net/images/products/116-208,%20613-208.jpg" TargetMode="External"/><Relationship Id="rId1282" Type="http://schemas.openxmlformats.org/officeDocument/2006/relationships/hyperlink" Target="http://warehouse.orhideja.net/images/products/181-894%20red.JPG" TargetMode="External"/><Relationship Id="rId2333" Type="http://schemas.openxmlformats.org/officeDocument/2006/relationships/hyperlink" Target="http://warehouse.orhideja.net/images/products/103-003,-671-003-black_1.jpg" TargetMode="External"/><Relationship Id="rId5489" Type="http://schemas.openxmlformats.org/officeDocument/2006/relationships/hyperlink" Target="http://warehouse.orhideja.net/images/products/103-000-655-000-ivory_6.jpg" TargetMode="External"/><Relationship Id="rId305" Type="http://schemas.openxmlformats.org/officeDocument/2006/relationships/hyperlink" Target="http://warehouse.orhideja.net/images/products/613-208-pepper.jpg" TargetMode="External"/><Relationship Id="rId2400" Type="http://schemas.openxmlformats.org/officeDocument/2006/relationships/hyperlink" Target="http://warehouse.orhideja.net/images/products/188-000_belij.jpg" TargetMode="External"/><Relationship Id="rId5556" Type="http://schemas.openxmlformats.org/officeDocument/2006/relationships/hyperlink" Target="http://warehouse.orhideja.net/images/products/103-000-655-000_6.jpg" TargetMode="External"/><Relationship Id="rId1002" Type="http://schemas.openxmlformats.org/officeDocument/2006/relationships/hyperlink" Target="http://warehouse.orhideja.net/images/products/116-208,%20299-208-burgundy_1.jpg" TargetMode="External"/><Relationship Id="rId4158" Type="http://schemas.openxmlformats.org/officeDocument/2006/relationships/hyperlink" Target="http://warehouse.orhideja.net/images/products/195-187,%20223-187.jpg" TargetMode="External"/><Relationship Id="rId5209" Type="http://schemas.openxmlformats.org/officeDocument/2006/relationships/hyperlink" Target="http://warehouse.orhideja.net/images/products/802-213%20ivory.jpg" TargetMode="External"/><Relationship Id="rId5970" Type="http://schemas.openxmlformats.org/officeDocument/2006/relationships/hyperlink" Target="http://warehouse.orhideja.net/images/products/106-628%20white.jpg" TargetMode="External"/><Relationship Id="rId3174" Type="http://schemas.openxmlformats.org/officeDocument/2006/relationships/hyperlink" Target="http://warehouse.orhideja.net/images/products/182-437,-733-437-black_1.jpg" TargetMode="External"/><Relationship Id="rId4572" Type="http://schemas.openxmlformats.org/officeDocument/2006/relationships/hyperlink" Target="http://warehouse.orhideja.net/images/products/225-170.jpg" TargetMode="External"/><Relationship Id="rId5623" Type="http://schemas.openxmlformats.org/officeDocument/2006/relationships/hyperlink" Target="http://warehouse.orhideja.net/images/products/154-830-793-830-ivory_1.jpg" TargetMode="External"/><Relationship Id="rId1819" Type="http://schemas.openxmlformats.org/officeDocument/2006/relationships/hyperlink" Target="http://warehouse.orhideja.net/images/products/553-290-white_2.jpg" TargetMode="External"/><Relationship Id="rId4225" Type="http://schemas.openxmlformats.org/officeDocument/2006/relationships/hyperlink" Target="http://warehouse.orhideja.net/images/products/195-187-662-187-pion_1.jpg" TargetMode="External"/><Relationship Id="rId2190" Type="http://schemas.openxmlformats.org/officeDocument/2006/relationships/hyperlink" Target="http://warehouse.orhideja.net/images/products/548-525_nude.jpg" TargetMode="External"/><Relationship Id="rId3241" Type="http://schemas.openxmlformats.org/officeDocument/2006/relationships/hyperlink" Target="http://warehouse.orhideja.net/images/products/587-437,%20201-437.jpg" TargetMode="External"/><Relationship Id="rId6397" Type="http://schemas.openxmlformats.org/officeDocument/2006/relationships/hyperlink" Target="http://warehouse.orhideja.net/images/products/104-215.jpg" TargetMode="External"/><Relationship Id="rId162" Type="http://schemas.openxmlformats.org/officeDocument/2006/relationships/hyperlink" Target="http://warehouse.orhideja.net/images/products/942-000-black.jpg" TargetMode="External"/><Relationship Id="rId979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5066" Type="http://schemas.openxmlformats.org/officeDocument/2006/relationships/hyperlink" Target="http://warehouse.orhideja.net/images/products/587-429.jpg" TargetMode="External"/><Relationship Id="rId5480" Type="http://schemas.openxmlformats.org/officeDocument/2006/relationships/hyperlink" Target="http://warehouse.orhideja.net/images/products/653-000%20pion_2.jpg" TargetMode="External"/><Relationship Id="rId6117" Type="http://schemas.openxmlformats.org/officeDocument/2006/relationships/hyperlink" Target="http://warehouse.orhideja.net/images/products/114-267,-733-267-black-peony_1.jpg" TargetMode="External"/><Relationship Id="rId4082" Type="http://schemas.openxmlformats.org/officeDocument/2006/relationships/hyperlink" Target="http://warehouse.orhideja.net/images/products/557-147_2.jpg" TargetMode="External"/><Relationship Id="rId5133" Type="http://schemas.openxmlformats.org/officeDocument/2006/relationships/hyperlink" Target="http://warehouse.orhideja.net/images/products/678-213%20black.jpg" TargetMode="External"/><Relationship Id="rId1676" Type="http://schemas.openxmlformats.org/officeDocument/2006/relationships/hyperlink" Target="http://warehouse.orhideja.net/images/products/553-290:168.jpg" TargetMode="External"/><Relationship Id="rId2727" Type="http://schemas.openxmlformats.org/officeDocument/2006/relationships/hyperlink" Target="http://warehouse.orhideja.net/images/products/557-996.jpg" TargetMode="External"/><Relationship Id="rId1329" Type="http://schemas.openxmlformats.org/officeDocument/2006/relationships/hyperlink" Target="http://warehouse.orhideja.net/images/products/181-000,-231-000-t-sinij_1.jpg" TargetMode="External"/><Relationship Id="rId1743" Type="http://schemas.openxmlformats.org/officeDocument/2006/relationships/hyperlink" Target="http://warehouse.orhideja.net/images/products/553-290-black-pion.jpg" TargetMode="External"/><Relationship Id="rId4899" Type="http://schemas.openxmlformats.org/officeDocument/2006/relationships/hyperlink" Target="http://warehouse.orhideja.net/images/products/557-438_peony.jpg" TargetMode="External"/><Relationship Id="rId5200" Type="http://schemas.openxmlformats.org/officeDocument/2006/relationships/hyperlink" Target="http://warehouse.orhideja.net/images/products/667-213%20ivory.jpg" TargetMode="External"/><Relationship Id="rId35" Type="http://schemas.openxmlformats.org/officeDocument/2006/relationships/hyperlink" Target="http://warehouse.orhideja.net/images/products/543-007_2.jpg" TargetMode="External"/><Relationship Id="rId1810" Type="http://schemas.openxmlformats.org/officeDocument/2006/relationships/hyperlink" Target="http://warehouse.orhideja.net/images/products/553-290-white_2.jpg" TargetMode="External"/><Relationship Id="rId4966" Type="http://schemas.openxmlformats.org/officeDocument/2006/relationships/hyperlink" Target="http://warehouse.orhideja.net/images/products/123-438%20peony.jpg" TargetMode="External"/><Relationship Id="rId3568" Type="http://schemas.openxmlformats.org/officeDocument/2006/relationships/hyperlink" Target="http://warehouse.orhideja.net/images/products/291-385%20&#208;&#182;&#208;&#176;&#209;&#129;&#208;&#188;&#208;&#184;&#208;&#189;-&#208;&#191;&#208;&#184;&#208;&#190;&#208;&#189;.jpg" TargetMode="External"/><Relationship Id="rId3982" Type="http://schemas.openxmlformats.org/officeDocument/2006/relationships/hyperlink" Target="http://warehouse.orhideja.net/images/products/558-147-210-147_1.jpg" TargetMode="External"/><Relationship Id="rId4619" Type="http://schemas.openxmlformats.org/officeDocument/2006/relationships/hyperlink" Target="http://warehouse.orhideja.net/images/products/652-438_black.jpg" TargetMode="External"/><Relationship Id="rId489" Type="http://schemas.openxmlformats.org/officeDocument/2006/relationships/hyperlink" Target="http://warehouse.orhideja.net/images/products/180-208,-260-208-white_1.jpg" TargetMode="External"/><Relationship Id="rId2584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635" Type="http://schemas.openxmlformats.org/officeDocument/2006/relationships/hyperlink" Target="http://warehouse.orhideja.net/images/products/439-868%20&#208;&#188;&#208;&#176;&#208;&#184;&#204;&#134;&#208;&#186;&#208;&#176;.jpg" TargetMode="External"/><Relationship Id="rId6041" Type="http://schemas.openxmlformats.org/officeDocument/2006/relationships/hyperlink" Target="http://warehouse.orhideja.net/images/products/118-991%20black.jpg" TargetMode="External"/><Relationship Id="rId556" Type="http://schemas.openxmlformats.org/officeDocument/2006/relationships/hyperlink" Target="http://warehouse.orhideja.net/images/products/180-208,-210-208-pion_6.jpg" TargetMode="External"/><Relationship Id="rId1186" Type="http://schemas.openxmlformats.org/officeDocument/2006/relationships/hyperlink" Target="http://warehouse.orhideja.net/images/products/535-146,%20207-146%20black.jpg" TargetMode="External"/><Relationship Id="rId2237" Type="http://schemas.openxmlformats.org/officeDocument/2006/relationships/hyperlink" Target="http://warehouse.orhideja.net/images/products/101-506.jpg" TargetMode="External"/><Relationship Id="rId209" Type="http://schemas.openxmlformats.org/officeDocument/2006/relationships/hyperlink" Target="http://warehouse.orhideja.net/images/products/705-208%20kofejno-rozovij.jpg" TargetMode="External"/><Relationship Id="rId970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1253" Type="http://schemas.openxmlformats.org/officeDocument/2006/relationships/hyperlink" Target="http://warehouse.orhideja.net/images/products/535-146,%20207-146.jpg" TargetMode="External"/><Relationship Id="rId2651" Type="http://schemas.openxmlformats.org/officeDocument/2006/relationships/hyperlink" Target="http://warehouse.orhideja.net/images/products/196-338-pion.jpg" TargetMode="External"/><Relationship Id="rId3702" Type="http://schemas.openxmlformats.org/officeDocument/2006/relationships/hyperlink" Target="http://warehouse.orhideja.net/images/products/557-147,%20625-147%20ivory_1.jpg" TargetMode="External"/><Relationship Id="rId623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2304" Type="http://schemas.openxmlformats.org/officeDocument/2006/relationships/hyperlink" Target="http://warehouse.orhideja.net/images/products/109-003%20red.jpg" TargetMode="External"/><Relationship Id="rId5874" Type="http://schemas.openxmlformats.org/officeDocument/2006/relationships/hyperlink" Target="http://warehouse.orhideja.net/images/products/159-628,-733-628-black-pion_6.jpg" TargetMode="External"/><Relationship Id="rId1320" Type="http://schemas.openxmlformats.org/officeDocument/2006/relationships/hyperlink" Target="http://warehouse.orhideja.net/images/products/181-894%20&#226;&#128;&#154;&#226;&#128;&#162;&#194;&#168;&#226;&#137;&#160;&#195;&#134;-&#194;&#183;&#194;&#174;&#226;&#137;&#160;&#194;&#174;&#194;&#169;.jpg" TargetMode="External"/><Relationship Id="rId4476" Type="http://schemas.openxmlformats.org/officeDocument/2006/relationships/hyperlink" Target="http://warehouse.orhideja.net/images/products/561-787,%20225-787%20pion.jpg" TargetMode="External"/><Relationship Id="rId4890" Type="http://schemas.openxmlformats.org/officeDocument/2006/relationships/hyperlink" Target="http://warehouse.orhideja.net/images/products/210-438_peony.jpg" TargetMode="External"/><Relationship Id="rId5527" Type="http://schemas.openxmlformats.org/officeDocument/2006/relationships/hyperlink" Target="http://warehouse.orhideja.net/images/products/103-000-655-000-ivory_1.jpg" TargetMode="External"/><Relationship Id="rId5941" Type="http://schemas.openxmlformats.org/officeDocument/2006/relationships/hyperlink" Target="http://warehouse.orhideja.net/images/products/159-628,-733-628-white_1.jpg" TargetMode="External"/><Relationship Id="rId3078" Type="http://schemas.openxmlformats.org/officeDocument/2006/relationships/hyperlink" Target="http://warehouse.orhideja.net/images/products/587-437_4.jpg" TargetMode="External"/><Relationship Id="rId3492" Type="http://schemas.openxmlformats.org/officeDocument/2006/relationships/hyperlink" Target="http://warehouse.orhideja.net/images/products/581-437,%20210-437%20dark%20blue.jpg" TargetMode="External"/><Relationship Id="rId4129" Type="http://schemas.openxmlformats.org/officeDocument/2006/relationships/hyperlink" Target="http://warehouse.orhideja.net/images/products/733-175.jpg" TargetMode="External"/><Relationship Id="rId4543" Type="http://schemas.openxmlformats.org/officeDocument/2006/relationships/hyperlink" Target="http://warehouse.orhideja.net/images/products/508-170,-225-170-black_1.jpg" TargetMode="External"/><Relationship Id="rId2094" Type="http://schemas.openxmlformats.org/officeDocument/2006/relationships/hyperlink" Target="http://warehouse.orhideja.net/images/products/130-299-710-299-pion_6.jpg" TargetMode="External"/><Relationship Id="rId3145" Type="http://schemas.openxmlformats.org/officeDocument/2006/relationships/hyperlink" Target="http://warehouse.orhideja.net/images/products/189-437,-210-437-black_1.jpg" TargetMode="External"/><Relationship Id="rId4610" Type="http://schemas.openxmlformats.org/officeDocument/2006/relationships/hyperlink" Target="http://warehouse.orhideja.net/images/products/508-170,-225-170-white_1.jpg" TargetMode="External"/><Relationship Id="rId480" Type="http://schemas.openxmlformats.org/officeDocument/2006/relationships/hyperlink" Target="http://warehouse.orhideja.net/images/products/210-208-white.jpg" TargetMode="External"/><Relationship Id="rId2161" Type="http://schemas.openxmlformats.org/officeDocument/2006/relationships/hyperlink" Target="http://warehouse.orhideja.net/images/products/101-535.jpg" TargetMode="External"/><Relationship Id="rId3212" Type="http://schemas.openxmlformats.org/officeDocument/2006/relationships/hyperlink" Target="http://warehouse.orhideja.net/images/products/733-437%20ivory.jpg" TargetMode="External"/><Relationship Id="rId6368" Type="http://schemas.openxmlformats.org/officeDocument/2006/relationships/hyperlink" Target="http://warehouse.orhideja.net/images/products/129-000%20nude%20_1.jpg" TargetMode="External"/><Relationship Id="rId133" Type="http://schemas.openxmlformats.org/officeDocument/2006/relationships/hyperlink" Target="http://warehouse.orhideja.net/images/products/924-000%20biege.jpg" TargetMode="External"/><Relationship Id="rId5384" Type="http://schemas.openxmlformats.org/officeDocument/2006/relationships/hyperlink" Target="http://warehouse.orhideja.net/images/products/699-533.jpg" TargetMode="External"/><Relationship Id="rId200" Type="http://schemas.openxmlformats.org/officeDocument/2006/relationships/hyperlink" Target="http://warehouse.orhideja.net/images/products/968-000-white.jpg" TargetMode="External"/><Relationship Id="rId2978" Type="http://schemas.openxmlformats.org/officeDocument/2006/relationships/hyperlink" Target="http://warehouse.orhideja.net/images/products/103-003,-671-003-white_1.jpg" TargetMode="External"/><Relationship Id="rId5037" Type="http://schemas.openxmlformats.org/officeDocument/2006/relationships/hyperlink" Target="http://warehouse.orhideja.net/images/products/199-639%20289-639.jpg" TargetMode="External"/><Relationship Id="rId1994" Type="http://schemas.openxmlformats.org/officeDocument/2006/relationships/hyperlink" Target="http://warehouse.orhideja.net/images/products/509-299.jpg" TargetMode="External"/><Relationship Id="rId5451" Type="http://schemas.openxmlformats.org/officeDocument/2006/relationships/hyperlink" Target="http://warehouse.orhideja.net/images/products/161-000%20231-000.jpg" TargetMode="External"/><Relationship Id="rId1647" Type="http://schemas.openxmlformats.org/officeDocument/2006/relationships/hyperlink" Target="http://warehouse.orhideja.net/images/products/101-269.jpg" TargetMode="External"/><Relationship Id="rId4053" Type="http://schemas.openxmlformats.org/officeDocument/2006/relationships/hyperlink" Target="http://warehouse.orhideja.net/images/products/557-147-dark-blue.jpg" TargetMode="External"/><Relationship Id="rId5104" Type="http://schemas.openxmlformats.org/officeDocument/2006/relationships/hyperlink" Target="http://warehouse.orhideja.net/images/products/575-224-black-pion.jpg" TargetMode="External"/><Relationship Id="rId1714" Type="http://schemas.openxmlformats.org/officeDocument/2006/relationships/hyperlink" Target="http://warehouse.orhideja.net/images/products/553-290-beige.jpg" TargetMode="External"/><Relationship Id="rId4120" Type="http://schemas.openxmlformats.org/officeDocument/2006/relationships/hyperlink" Target="http://warehouse.orhideja.net/images/products/166-147,-289-147-kofejno-rozovij_1.jpg" TargetMode="External"/><Relationship Id="rId6292" Type="http://schemas.openxmlformats.org/officeDocument/2006/relationships/hyperlink" Target="http://warehouse.orhideja.net/images/products/129-000,-658-000-black-nud_1.jpg" TargetMode="External"/><Relationship Id="rId2488" Type="http://schemas.openxmlformats.org/officeDocument/2006/relationships/hyperlink" Target="http://warehouse.orhideja.net/images/products/546-338_black.jpg" TargetMode="External"/><Relationship Id="rId3886" Type="http://schemas.openxmlformats.org/officeDocument/2006/relationships/hyperlink" Target="http://warehouse.orhideja.net/images/products/516-147,-289-147-black_1.jpg" TargetMode="External"/><Relationship Id="rId4937" Type="http://schemas.openxmlformats.org/officeDocument/2006/relationships/hyperlink" Target="http://warehouse.orhideja.net/images/products/bra_02_-_125-438_.jpg" TargetMode="External"/><Relationship Id="rId3539" Type="http://schemas.openxmlformats.org/officeDocument/2006/relationships/hyperlink" Target="http://warehouse.orhideja.net/images/products/581-437,%20210-437%20krem%20brule.jpg" TargetMode="External"/><Relationship Id="rId3953" Type="http://schemas.openxmlformats.org/officeDocument/2006/relationships/hyperlink" Target="http://warehouse.orhideja.net/images/products/557-147,%20289-147%20pion_6.jpg" TargetMode="External"/><Relationship Id="rId6012" Type="http://schemas.openxmlformats.org/officeDocument/2006/relationships/hyperlink" Target="http://warehouse.orhideja.net/images/products/255-991_black.jpg" TargetMode="External"/><Relationship Id="rId874" Type="http://schemas.openxmlformats.org/officeDocument/2006/relationships/hyperlink" Target="http://warehouse.orhideja.net/images/products/116-208%20&#226;&#128;&#161;&#226;&#128;&#158;&#194;&#176;&#194;&#174;&#226;&#137;&#160;.jpg" TargetMode="External"/><Relationship Id="rId2555" Type="http://schemas.openxmlformats.org/officeDocument/2006/relationships/hyperlink" Target="http://warehouse.orhideja.net/images/products/196-338%20black-peony.jpg" TargetMode="External"/><Relationship Id="rId3606" Type="http://schemas.openxmlformats.org/officeDocument/2006/relationships/hyperlink" Target="http://warehouse.orhideja.net/images/products/289-385-moloko-pion_2.jpg" TargetMode="External"/><Relationship Id="rId527" Type="http://schemas.openxmlformats.org/officeDocument/2006/relationships/hyperlink" Target="http://warehouse.orhideja.net/images/products/116-208white.jpg" TargetMode="External"/><Relationship Id="rId941" Type="http://schemas.openxmlformats.org/officeDocument/2006/relationships/hyperlink" Target="http://warehouse.orhideja.net/images/products/116-208-pink-colored.jpg" TargetMode="External"/><Relationship Id="rId1157" Type="http://schemas.openxmlformats.org/officeDocument/2006/relationships/hyperlink" Target="http://warehouse.orhideja.net/images/products/535-146,%20207-146%20pion_2.jpg" TargetMode="External"/><Relationship Id="rId1571" Type="http://schemas.openxmlformats.org/officeDocument/2006/relationships/hyperlink" Target="http://warehouse.orhideja.net/images/products/180-000,-638-007-moloko_1_2.jpg" TargetMode="External"/><Relationship Id="rId2208" Type="http://schemas.openxmlformats.org/officeDocument/2006/relationships/hyperlink" Target="http://warehouse.orhideja.net/images/products/bra_04.jpg" TargetMode="External"/><Relationship Id="rId2622" Type="http://schemas.openxmlformats.org/officeDocument/2006/relationships/hyperlink" Target="http://warehouse.orhideja.net/images/products/192-338_3.jpg" TargetMode="External"/><Relationship Id="rId5778" Type="http://schemas.openxmlformats.org/officeDocument/2006/relationships/hyperlink" Target="http://warehouse.orhideja.net/images/products/575-628_peony.jpg" TargetMode="External"/><Relationship Id="rId1224" Type="http://schemas.openxmlformats.org/officeDocument/2006/relationships/hyperlink" Target="http://warehouse.orhideja.net/images/products/207-146%20white.JPG" TargetMode="External"/><Relationship Id="rId4794" Type="http://schemas.openxmlformats.org/officeDocument/2006/relationships/hyperlink" Target="http://warehouse.orhideja.net/images/products/125-438_3.jpg" TargetMode="External"/><Relationship Id="rId5845" Type="http://schemas.openxmlformats.org/officeDocument/2006/relationships/hyperlink" Target="http://warehouse.orhideja.net/images/products/102-628_peony.jpg" TargetMode="External"/><Relationship Id="rId3396" Type="http://schemas.openxmlformats.org/officeDocument/2006/relationships/hyperlink" Target="http://warehouse.orhideja.net/images/products/189-437,%20210-437%20pion.jpg" TargetMode="External"/><Relationship Id="rId4447" Type="http://schemas.openxmlformats.org/officeDocument/2006/relationships/hyperlink" Target="http://warehouse.orhideja.net/images/products/561-787,%20225-787%20pion.jpg" TargetMode="External"/><Relationship Id="rId3049" Type="http://schemas.openxmlformats.org/officeDocument/2006/relationships/hyperlink" Target="http://warehouse.orhideja.net/images/products/646-437-bur.jpg" TargetMode="External"/><Relationship Id="rId3463" Type="http://schemas.openxmlformats.org/officeDocument/2006/relationships/hyperlink" Target="http://warehouse.orhideja.net/images/products/535-437,-646-437-t-sinij_6.jpg" TargetMode="External"/><Relationship Id="rId4861" Type="http://schemas.openxmlformats.org/officeDocument/2006/relationships/hyperlink" Target="http://warehouse.orhideja.net/images/products/123-438%20ivory.jpg" TargetMode="External"/><Relationship Id="rId5912" Type="http://schemas.openxmlformats.org/officeDocument/2006/relationships/hyperlink" Target="http://warehouse.orhideja.net/images/products/159-628,-733-628-white_6.jpg" TargetMode="External"/><Relationship Id="rId384" Type="http://schemas.openxmlformats.org/officeDocument/2006/relationships/hyperlink" Target="http://warehouse.orhideja.net/images/products/532-208%20inory_3.jpg" TargetMode="External"/><Relationship Id="rId2065" Type="http://schemas.openxmlformats.org/officeDocument/2006/relationships/hyperlink" Target="http://warehouse.orhideja.net/images/products/504-299-moloko.jpg" TargetMode="External"/><Relationship Id="rId3116" Type="http://schemas.openxmlformats.org/officeDocument/2006/relationships/hyperlink" Target="http://warehouse.orhideja.net/images/products/581-347-black.jpg" TargetMode="External"/><Relationship Id="rId4514" Type="http://schemas.openxmlformats.org/officeDocument/2006/relationships/hyperlink" Target="http://warehouse.orhideja.net/images/products/557-785-ivory.jpg" TargetMode="External"/><Relationship Id="rId1081" Type="http://schemas.openxmlformats.org/officeDocument/2006/relationships/hyperlink" Target="http://warehouse.orhideja.net/images/products/613-208%20shokolad.jpg" TargetMode="External"/><Relationship Id="rId3530" Type="http://schemas.openxmlformats.org/officeDocument/2006/relationships/hyperlink" Target="http://warehouse.orhideja.net/images/products/587-437,%20210-437%20krem-brule.jpg" TargetMode="External"/><Relationship Id="rId451" Type="http://schemas.openxmlformats.org/officeDocument/2006/relationships/hyperlink" Target="http://warehouse.orhideja.net/images/products/652-208%20white.jpg" TargetMode="External"/><Relationship Id="rId2132" Type="http://schemas.openxmlformats.org/officeDocument/2006/relationships/hyperlink" Target="http://warehouse.orhideja.net/images/products/130-299,-241-299-white_6.jpg" TargetMode="External"/><Relationship Id="rId5288" Type="http://schemas.openxmlformats.org/officeDocument/2006/relationships/hyperlink" Target="http://warehouse.orhideja.net/images/products/104-213%20ivory.jpg" TargetMode="External"/><Relationship Id="rId6339" Type="http://schemas.openxmlformats.org/officeDocument/2006/relationships/hyperlink" Target="http://warehouse.orhideja.net/images/products/129-000,-659-000-moloko-nude_1.jpg" TargetMode="External"/><Relationship Id="rId104" Type="http://schemas.openxmlformats.org/officeDocument/2006/relationships/hyperlink" Target="http://warehouse.orhideja.net/images/products/531-007-milk.jpg" TargetMode="External"/><Relationship Id="rId1898" Type="http://schemas.openxmlformats.org/officeDocument/2006/relationships/hyperlink" Target="http://warehouse.orhideja.net/images/products/803-750-black.jpg" TargetMode="External"/><Relationship Id="rId2949" Type="http://schemas.openxmlformats.org/officeDocument/2006/relationships/hyperlink" Target="http://warehouse.orhideja.net/images/products/180-003,-672-003-white_1.jpg" TargetMode="External"/><Relationship Id="rId5355" Type="http://schemas.openxmlformats.org/officeDocument/2006/relationships/hyperlink" Target="http://warehouse.orhideja.net/images/products/557-275_black.jpg" TargetMode="External"/><Relationship Id="rId6406" Type="http://schemas.openxmlformats.org/officeDocument/2006/relationships/hyperlink" Target="http://warehouse.orhideja.net/images/products/104-215.jpg" TargetMode="External"/><Relationship Id="rId4371" Type="http://schemas.openxmlformats.org/officeDocument/2006/relationships/hyperlink" Target="http://warehouse.orhideja.net/images/products/157-592.jpg" TargetMode="External"/><Relationship Id="rId5008" Type="http://schemas.openxmlformats.org/officeDocument/2006/relationships/hyperlink" Target="http://warehouse.orhideja.net/images/products/293-405.jpg" TargetMode="External"/><Relationship Id="rId5422" Type="http://schemas.openxmlformats.org/officeDocument/2006/relationships/hyperlink" Target="http://warehouse.orhideja.net/images/products/522-000.jpg" TargetMode="External"/><Relationship Id="rId1965" Type="http://schemas.openxmlformats.org/officeDocument/2006/relationships/hyperlink" Target="http://warehouse.orhideja.net/images/products/176-299-black_2.jpg" TargetMode="External"/><Relationship Id="rId4024" Type="http://schemas.openxmlformats.org/officeDocument/2006/relationships/hyperlink" Target="http://warehouse.orhideja.net/images/products/516-147,%20210-147%20peony_1.jpg" TargetMode="External"/><Relationship Id="rId1618" Type="http://schemas.openxmlformats.org/officeDocument/2006/relationships/hyperlink" Target="http://warehouse.orhideja.net/images/products/574-518,%20225-518.jpg" TargetMode="External"/><Relationship Id="rId3040" Type="http://schemas.openxmlformats.org/officeDocument/2006/relationships/hyperlink" Target="http://warehouse.orhideja.net/images/products/535-146,-260-146-black_6.jpg" TargetMode="External"/><Relationship Id="rId6196" Type="http://schemas.openxmlformats.org/officeDocument/2006/relationships/hyperlink" Target="http://warehouse.orhideja.net/images/products/130-267.jpg" TargetMode="External"/><Relationship Id="rId3857" Type="http://schemas.openxmlformats.org/officeDocument/2006/relationships/hyperlink" Target="http://warehouse.orhideja.net/images/products/557-147,%20210-147_black_1.jpg" TargetMode="External"/><Relationship Id="rId4908" Type="http://schemas.openxmlformats.org/officeDocument/2006/relationships/hyperlink" Target="http://warehouse.orhideja.net/images/products/bra_02_-_125-438_.jpg" TargetMode="External"/><Relationship Id="rId6263" Type="http://schemas.openxmlformats.org/officeDocument/2006/relationships/hyperlink" Target="http://warehouse.orhideja.net/images/products/105-515,-746-515_1.jpg" TargetMode="External"/><Relationship Id="rId778" Type="http://schemas.openxmlformats.org/officeDocument/2006/relationships/hyperlink" Target="http://warehouse.orhideja.net/images/products/613-208-quartz.jpg" TargetMode="External"/><Relationship Id="rId2459" Type="http://schemas.openxmlformats.org/officeDocument/2006/relationships/hyperlink" Target="http://warehouse.orhideja.net/images/products/803-446-293-446-black-pion_6.jpg" TargetMode="External"/><Relationship Id="rId2873" Type="http://schemas.openxmlformats.org/officeDocument/2006/relationships/hyperlink" Target="http://warehouse.orhideja.net/images/products/180-003,-672-003-pion_1.jpg" TargetMode="External"/><Relationship Id="rId3924" Type="http://schemas.openxmlformats.org/officeDocument/2006/relationships/hyperlink" Target="http://warehouse.orhideja.net/images/products/557-147%20289-147%20black:peony_1.jpg" TargetMode="External"/><Relationship Id="rId6330" Type="http://schemas.openxmlformats.org/officeDocument/2006/relationships/hyperlink" Target="http://warehouse.orhideja.net/images/products/129-000,-659-000-moloko-nude_1.jpg" TargetMode="External"/><Relationship Id="rId845" Type="http://schemas.openxmlformats.org/officeDocument/2006/relationships/hyperlink" Target="http://warehouse.orhideja.net/images/products/181-208_ruby.jpg" TargetMode="External"/><Relationship Id="rId1475" Type="http://schemas.openxmlformats.org/officeDocument/2006/relationships/hyperlink" Target="http://warehouse.orhideja.net/images/products/124-894.jpg" TargetMode="External"/><Relationship Id="rId2526" Type="http://schemas.openxmlformats.org/officeDocument/2006/relationships/hyperlink" Target="http://warehouse.orhideja.net/images/products/192-338.jpg" TargetMode="External"/><Relationship Id="rId1128" Type="http://schemas.openxmlformats.org/officeDocument/2006/relationships/hyperlink" Target="http://warehouse.orhideja.net/images/products/535-146,%20207-146%20pion_2.jpg" TargetMode="External"/><Relationship Id="rId1542" Type="http://schemas.openxmlformats.org/officeDocument/2006/relationships/hyperlink" Target="http://warehouse.orhideja.net/images/products/181-894white.jpg" TargetMode="External"/><Relationship Id="rId2940" Type="http://schemas.openxmlformats.org/officeDocument/2006/relationships/hyperlink" Target="http://warehouse.orhideja.net/images/products/180-003,-672-003-white_1.jpg" TargetMode="External"/><Relationship Id="rId4698" Type="http://schemas.openxmlformats.org/officeDocument/2006/relationships/hyperlink" Target="http://warehouse.orhideja.net/images/products/557-438-vinograd-pion,-210-438-vinograd_1.jpg" TargetMode="External"/><Relationship Id="rId5749" Type="http://schemas.openxmlformats.org/officeDocument/2006/relationships/hyperlink" Target="http://warehouse.orhideja.net/images/products/107-680%20white.jpg" TargetMode="External"/><Relationship Id="rId912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4765" Type="http://schemas.openxmlformats.org/officeDocument/2006/relationships/hyperlink" Target="http://warehouse.orhideja.net/images/products/810-438-ivory_1.jpg" TargetMode="External"/><Relationship Id="rId5816" Type="http://schemas.openxmlformats.org/officeDocument/2006/relationships/hyperlink" Target="http://warehouse.orhideja.net/images/products/159-628,-733-628-pion_1_2.jpg" TargetMode="External"/><Relationship Id="rId288" Type="http://schemas.openxmlformats.org/officeDocument/2006/relationships/hyperlink" Target="http://warehouse.orhideja.net/images/products/116-208-coffee-rose.jpg" TargetMode="External"/><Relationship Id="rId3367" Type="http://schemas.openxmlformats.org/officeDocument/2006/relationships/hyperlink" Target="http://warehouse.orhideja.net/images/products/581-437-pion_3.jpg" TargetMode="External"/><Relationship Id="rId3781" Type="http://schemas.openxmlformats.org/officeDocument/2006/relationships/hyperlink" Target="http://warehouse.orhideja.net/images/products/198-147,-210-147-moloko_1_2.jpg" TargetMode="External"/><Relationship Id="rId4418" Type="http://schemas.openxmlformats.org/officeDocument/2006/relationships/hyperlink" Target="http://warehouse.orhideja.net/images/products/1_15.jpg" TargetMode="External"/><Relationship Id="rId4832" Type="http://schemas.openxmlformats.org/officeDocument/2006/relationships/hyperlink" Target="http://warehouse.orhideja.net/images/products/125-438_3.jpg" TargetMode="External"/><Relationship Id="rId2383" Type="http://schemas.openxmlformats.org/officeDocument/2006/relationships/hyperlink" Target="http://warehouse.orhideja.net/images/products/188-000%20pion.JPG" TargetMode="External"/><Relationship Id="rId3434" Type="http://schemas.openxmlformats.org/officeDocument/2006/relationships/hyperlink" Target="http://warehouse.orhideja.net/images/products/587-437,%20299-437.jpg" TargetMode="External"/><Relationship Id="rId355" Type="http://schemas.openxmlformats.org/officeDocument/2006/relationships/hyperlink" Target="http://warehouse.orhideja.net/images/products/299-208%20moloko.jpg" TargetMode="External"/><Relationship Id="rId2036" Type="http://schemas.openxmlformats.org/officeDocument/2006/relationships/hyperlink" Target="http://warehouse.orhideja.net/images/products/523-299%20&#194;&#168;&#195;&#134;&#194;&#180;&#195;&#134;&#226;&#132;&#162;&#195;&#134;.jpg" TargetMode="External"/><Relationship Id="rId2450" Type="http://schemas.openxmlformats.org/officeDocument/2006/relationships/hyperlink" Target="http://warehouse.orhideja.net/images/products/566-446,-293-446-ivory_1.jpg" TargetMode="External"/><Relationship Id="rId3501" Type="http://schemas.openxmlformats.org/officeDocument/2006/relationships/hyperlink" Target="http://warehouse.orhideja.net/images/products/581-437,%20210-437%20dark%20blue.jpg" TargetMode="External"/><Relationship Id="rId422" Type="http://schemas.openxmlformats.org/officeDocument/2006/relationships/hyperlink" Target="http://warehouse.orhideja.net/images/products/116-208%20213-208%20ivory_3.jpg" TargetMode="External"/><Relationship Id="rId1052" Type="http://schemas.openxmlformats.org/officeDocument/2006/relationships/hyperlink" Target="http://warehouse.orhideja.net/images/products/180-208%20210-208%20krem%20brule.jpg" TargetMode="External"/><Relationship Id="rId2103" Type="http://schemas.openxmlformats.org/officeDocument/2006/relationships/hyperlink" Target="http://warehouse.orhideja.net/images/products/575-299-291-299-pion_1_2.jpg" TargetMode="External"/><Relationship Id="rId5259" Type="http://schemas.openxmlformats.org/officeDocument/2006/relationships/hyperlink" Target="http://warehouse.orhideja.net/images/products/104-213%20ivory.jpg" TargetMode="External"/><Relationship Id="rId5673" Type="http://schemas.openxmlformats.org/officeDocument/2006/relationships/hyperlink" Target="http://warehouse.orhideja.net/images/products/293-024.jpeg" TargetMode="External"/><Relationship Id="rId4275" Type="http://schemas.openxmlformats.org/officeDocument/2006/relationships/hyperlink" Target="http://warehouse.orhideja.net/images/products/157-371.jpg" TargetMode="External"/><Relationship Id="rId5326" Type="http://schemas.openxmlformats.org/officeDocument/2006/relationships/hyperlink" Target="http://warehouse.orhideja.net/images/products/293-275.jpeg" TargetMode="External"/><Relationship Id="rId1869" Type="http://schemas.openxmlformats.org/officeDocument/2006/relationships/hyperlink" Target="http://warehouse.orhideja.net/images/products/817-250_2.jpg" TargetMode="External"/><Relationship Id="rId3291" Type="http://schemas.openxmlformats.org/officeDocument/2006/relationships/hyperlink" Target="http://warehouse.orhideja.net/images/products/182-437_ivory.jpg" TargetMode="External"/><Relationship Id="rId5740" Type="http://schemas.openxmlformats.org/officeDocument/2006/relationships/hyperlink" Target="http://warehouse.orhideja.net/images/products/192-680%20white.jpg" TargetMode="External"/><Relationship Id="rId1936" Type="http://schemas.openxmlformats.org/officeDocument/2006/relationships/hyperlink" Target="http://warehouse.orhideja.net/images/products/575-299_2.jpg" TargetMode="External"/><Relationship Id="rId4342" Type="http://schemas.openxmlformats.org/officeDocument/2006/relationships/hyperlink" Target="http://warehouse.orhideja.net/images/products/591-592.jpg" TargetMode="External"/><Relationship Id="rId3011" Type="http://schemas.openxmlformats.org/officeDocument/2006/relationships/hyperlink" Target="http://warehouse.orhideja.net/images/products/180-001%20ivory.jpg" TargetMode="External"/><Relationship Id="rId6167" Type="http://schemas.openxmlformats.org/officeDocument/2006/relationships/hyperlink" Target="http://warehouse.orhideja.net/images/products/587-267.jpg" TargetMode="External"/><Relationship Id="rId2777" Type="http://schemas.openxmlformats.org/officeDocument/2006/relationships/hyperlink" Target="http://warehouse.orhideja.net/images/products/199-795_2.jpg" TargetMode="External"/><Relationship Id="rId5183" Type="http://schemas.openxmlformats.org/officeDocument/2006/relationships/hyperlink" Target="http://warehouse.orhideja.net/images/products/123-213%20black-nude.jpg" TargetMode="External"/><Relationship Id="rId6234" Type="http://schemas.openxmlformats.org/officeDocument/2006/relationships/hyperlink" Target="http://warehouse.orhideja.net/images/products/528-098,-241-098_6.jpg" TargetMode="External"/><Relationship Id="rId749" Type="http://schemas.openxmlformats.org/officeDocument/2006/relationships/hyperlink" Target="http://warehouse.orhideja.net/images/products/110-208-blue_2.jpg" TargetMode="External"/><Relationship Id="rId1379" Type="http://schemas.openxmlformats.org/officeDocument/2006/relationships/hyperlink" Target="http://warehouse.orhideja.net/images/products/181-000,%20638-007.jpg" TargetMode="External"/><Relationship Id="rId3828" Type="http://schemas.openxmlformats.org/officeDocument/2006/relationships/hyperlink" Target="http://warehouse.orhideja.net/images/products/580-147_2.jpg" TargetMode="External"/><Relationship Id="rId5250" Type="http://schemas.openxmlformats.org/officeDocument/2006/relationships/hyperlink" Target="http://warehouse.orhideja.net/images/products/123-213%20ivory.jpg" TargetMode="External"/><Relationship Id="rId6301" Type="http://schemas.openxmlformats.org/officeDocument/2006/relationships/hyperlink" Target="http://warehouse.orhideja.net/images/products/129-000,-658-000-black-nud_1.jpg" TargetMode="External"/><Relationship Id="rId1793" Type="http://schemas.openxmlformats.org/officeDocument/2006/relationships/hyperlink" Target="http://warehouse.orhideja.net/images/products/1_10.jpg" TargetMode="External"/><Relationship Id="rId2844" Type="http://schemas.openxmlformats.org/officeDocument/2006/relationships/hyperlink" Target="http://warehouse.orhideja.net/images/products/180-003,-672-003-pion_1.jpg" TargetMode="External"/><Relationship Id="rId85" Type="http://schemas.openxmlformats.org/officeDocument/2006/relationships/hyperlink" Target="http://warehouse.orhideja.net/images/products/681-007-moloko.jpg" TargetMode="External"/><Relationship Id="rId816" Type="http://schemas.openxmlformats.org/officeDocument/2006/relationships/hyperlink" Target="http://warehouse.orhideja.net/images/products/180-208,-210-208-kvarc_1.jpg" TargetMode="External"/><Relationship Id="rId1446" Type="http://schemas.openxmlformats.org/officeDocument/2006/relationships/hyperlink" Target="http://warehouse.orhideja.net/images/products/181-000,904-000_1.jpg" TargetMode="External"/><Relationship Id="rId1860" Type="http://schemas.openxmlformats.org/officeDocument/2006/relationships/hyperlink" Target="http://warehouse.orhideja.net/images/products/817-250%20&#208;&#189;&#208;&#184;&#208;&#176;&#208;&#179;&#208;&#176;&#209;&#128;&#208;&#176;.jpg" TargetMode="External"/><Relationship Id="rId2911" Type="http://schemas.openxmlformats.org/officeDocument/2006/relationships/hyperlink" Target="http://warehouse.orhideja.net/images/products/180-003,-672-003-white_6.jpg" TargetMode="External"/><Relationship Id="rId1513" Type="http://schemas.openxmlformats.org/officeDocument/2006/relationships/hyperlink" Target="http://warehouse.orhideja.net/images/products/604-894_5.jpg" TargetMode="External"/><Relationship Id="rId4669" Type="http://schemas.openxmlformats.org/officeDocument/2006/relationships/hyperlink" Target="http://warehouse.orhideja.net/images/products/557-438,-210-438-t-sinij_1.jpg" TargetMode="External"/><Relationship Id="rId3685" Type="http://schemas.openxmlformats.org/officeDocument/2006/relationships/hyperlink" Target="http://warehouse.orhideja.net/images/products/557-147,%20625-147%20ivory_1.jpg" TargetMode="External"/><Relationship Id="rId4736" Type="http://schemas.openxmlformats.org/officeDocument/2006/relationships/hyperlink" Target="http://warehouse.orhideja.net/images/products/125-438%20grape%20wine%20NEW.jpg" TargetMode="External"/><Relationship Id="rId6091" Type="http://schemas.openxmlformats.org/officeDocument/2006/relationships/hyperlink" Target="http://warehouse.orhideja.net/images/products/801-267%20black-nude.jpg" TargetMode="External"/><Relationship Id="rId2287" Type="http://schemas.openxmlformats.org/officeDocument/2006/relationships/hyperlink" Target="http://warehouse.orhideja.net/images/products/180-003,-672-003-red_6.jpg" TargetMode="External"/><Relationship Id="rId3338" Type="http://schemas.openxmlformats.org/officeDocument/2006/relationships/hyperlink" Target="http://warehouse.orhideja.net/images/products/535-437,-210-437-pion_6.jpg" TargetMode="External"/><Relationship Id="rId3752" Type="http://schemas.openxmlformats.org/officeDocument/2006/relationships/hyperlink" Target="http://warehouse.orhideja.net/images/products/198-147,-210-147-moloko_1_2.jpg" TargetMode="External"/><Relationship Id="rId259" Type="http://schemas.openxmlformats.org/officeDocument/2006/relationships/hyperlink" Target="http://warehouse.orhideja.net/images/products/180-208,-210-208-kofejno-roz._1.jpg" TargetMode="External"/><Relationship Id="rId673" Type="http://schemas.openxmlformats.org/officeDocument/2006/relationships/hyperlink" Target="http://warehouse.orhideja.net/images/products/110-208-black.jpg" TargetMode="External"/><Relationship Id="rId2354" Type="http://schemas.openxmlformats.org/officeDocument/2006/relationships/hyperlink" Target="http://warehouse.orhideja.net/images/products/103-003,-671-003-black_1.jpg" TargetMode="External"/><Relationship Id="rId3405" Type="http://schemas.openxmlformats.org/officeDocument/2006/relationships/hyperlink" Target="http://warehouse.orhideja.net/images/products/182-437,-733-437-pion_1.jpg" TargetMode="External"/><Relationship Id="rId4803" Type="http://schemas.openxmlformats.org/officeDocument/2006/relationships/hyperlink" Target="http://warehouse.orhideja.net/images/products/125-438_3.jpg" TargetMode="External"/><Relationship Id="rId326" Type="http://schemas.openxmlformats.org/officeDocument/2006/relationships/hyperlink" Target="http://warehouse.orhideja.net/images/products/180-208perec.jpg" TargetMode="External"/><Relationship Id="rId1370" Type="http://schemas.openxmlformats.org/officeDocument/2006/relationships/hyperlink" Target="http://warehouse.orhideja.net/images/products/181-894,-283-894-black_1_2.jpg" TargetMode="External"/><Relationship Id="rId2007" Type="http://schemas.openxmlformats.org/officeDocument/2006/relationships/hyperlink" Target="http://warehouse.orhideja.net/images/products/Untitled-2%20copy.jpg" TargetMode="External"/><Relationship Id="rId740" Type="http://schemas.openxmlformats.org/officeDocument/2006/relationships/hyperlink" Target="http://warehouse.orhideja.net/images/products/236-208-dark-blue.jpg" TargetMode="External"/><Relationship Id="rId1023" Type="http://schemas.openxmlformats.org/officeDocument/2006/relationships/hyperlink" Target="http://warehouse.orhideja.net/images/products/236-208-krem-brule.jpg" TargetMode="External"/><Relationship Id="rId2421" Type="http://schemas.openxmlformats.org/officeDocument/2006/relationships/hyperlink" Target="http://warehouse.orhideja.net/images/products/188-000%20&#209;&#134;&#208;&#178;&#208;&#181;&#209;&#130;&#208;&#190;&#209;&#135;&#208;&#189;&#208;&#190;-&#209;&#128;&#208;&#190;&#208;&#183;&#208;&#190;&#208;&#178;&#209;&#139;&#208;&#184;&#204;&#134;_2.JPG" TargetMode="External"/><Relationship Id="rId4179" Type="http://schemas.openxmlformats.org/officeDocument/2006/relationships/hyperlink" Target="http://warehouse.orhideja.net/images/products/554-187black:pion.jpg" TargetMode="External"/><Relationship Id="rId5577" Type="http://schemas.openxmlformats.org/officeDocument/2006/relationships/hyperlink" Target="http://warehouse.orhideja.net/images/products/103-000-655-000_1.jpg" TargetMode="External"/><Relationship Id="rId5991" Type="http://schemas.openxmlformats.org/officeDocument/2006/relationships/hyperlink" Target="http://warehouse.orhideja.net/images/products/638-991%20black-peony.jpg" TargetMode="External"/><Relationship Id="rId4593" Type="http://schemas.openxmlformats.org/officeDocument/2006/relationships/hyperlink" Target="http://warehouse.orhideja.net/images/products/508-170,-225-170-white_1.jpg" TargetMode="External"/><Relationship Id="rId5644" Type="http://schemas.openxmlformats.org/officeDocument/2006/relationships/hyperlink" Target="http://warehouse.orhideja.net/images/products/152-830,-799-830_1.jpg" TargetMode="External"/><Relationship Id="rId3195" Type="http://schemas.openxmlformats.org/officeDocument/2006/relationships/hyperlink" Target="http://warehouse.orhideja.net/images/products/581-437.jpg" TargetMode="External"/><Relationship Id="rId4246" Type="http://schemas.openxmlformats.org/officeDocument/2006/relationships/hyperlink" Target="http://warehouse.orhideja.net/images/products/195-187-662-187-pion_1.jpg" TargetMode="External"/><Relationship Id="rId4660" Type="http://schemas.openxmlformats.org/officeDocument/2006/relationships/hyperlink" Target="http://warehouse.orhideja.net/images/products/557-438,-210-438-t-sinij_6.jpg" TargetMode="External"/><Relationship Id="rId5711" Type="http://schemas.openxmlformats.org/officeDocument/2006/relationships/hyperlink" Target="http://warehouse.orhideja.net/images/products/empty.png" TargetMode="External"/><Relationship Id="rId3262" Type="http://schemas.openxmlformats.org/officeDocument/2006/relationships/hyperlink" Target="http://warehouse.orhideja.net/images/products/581-437,%20299-437.jpg" TargetMode="External"/><Relationship Id="rId4313" Type="http://schemas.openxmlformats.org/officeDocument/2006/relationships/hyperlink" Target="http://warehouse.orhideja.net/images/products/161-000-904-000_1.jpg" TargetMode="External"/><Relationship Id="rId183" Type="http://schemas.openxmlformats.org/officeDocument/2006/relationships/hyperlink" Target="http://warehouse.orhideja.net/images/products/904-000%20white.jpg" TargetMode="External"/><Relationship Id="rId1907" Type="http://schemas.openxmlformats.org/officeDocument/2006/relationships/hyperlink" Target="http://warehouse.orhideja.net/images/products/710-390%20black1.jpg" TargetMode="External"/><Relationship Id="rId250" Type="http://schemas.openxmlformats.org/officeDocument/2006/relationships/hyperlink" Target="http://warehouse.orhideja.net/images/products/180-208,-210-208-kofejno-roz._1.jpg" TargetMode="External"/><Relationship Id="rId5087" Type="http://schemas.openxmlformats.org/officeDocument/2006/relationships/hyperlink" Target="http://warehouse.orhideja.net/images/products/581-429.jpg" TargetMode="External"/><Relationship Id="rId6138" Type="http://schemas.openxmlformats.org/officeDocument/2006/relationships/hyperlink" Target="http://warehouse.orhideja.net/images/products/246-267_.jpg" TargetMode="External"/><Relationship Id="rId5154" Type="http://schemas.openxmlformats.org/officeDocument/2006/relationships/hyperlink" Target="http://warehouse.orhideja.net/images/products/802-213%20black.jpg" TargetMode="External"/><Relationship Id="rId1697" Type="http://schemas.openxmlformats.org/officeDocument/2006/relationships/hyperlink" Target="http://warehouse.orhideja.net/images/products/553-290%20A&#204;&#129;&#226;&#128;&#162;&#226;&#128;&#161;&#226;&#137;&#160;I&#204;&#130;&#194;&#169;.jpg" TargetMode="External"/><Relationship Id="rId2748" Type="http://schemas.openxmlformats.org/officeDocument/2006/relationships/hyperlink" Target="http://warehouse.orhideja.net/images/products/224-795.jpg" TargetMode="External"/><Relationship Id="rId6205" Type="http://schemas.openxmlformats.org/officeDocument/2006/relationships/hyperlink" Target="http://warehouse.orhideja.net/images/products/114-267,%20733-267%20moloko-peony.jpg" TargetMode="External"/><Relationship Id="rId1764" Type="http://schemas.openxmlformats.org/officeDocument/2006/relationships/hyperlink" Target="http://warehouse.orhideja.net/images/products/1_10.jpg" TargetMode="External"/><Relationship Id="rId2815" Type="http://schemas.openxmlformats.org/officeDocument/2006/relationships/hyperlink" Target="http://warehouse.orhideja.net/images/products/199-795-pion_2.jpg" TargetMode="External"/><Relationship Id="rId4170" Type="http://schemas.openxmlformats.org/officeDocument/2006/relationships/hyperlink" Target="http://warehouse.orhideja.net/images/products/195-187,%20223-187.jpg" TargetMode="External"/><Relationship Id="rId5221" Type="http://schemas.openxmlformats.org/officeDocument/2006/relationships/hyperlink" Target="http://warehouse.orhideja.net/images/products/123-213%20ivory.jpg" TargetMode="External"/><Relationship Id="rId56" Type="http://schemas.openxmlformats.org/officeDocument/2006/relationships/hyperlink" Target="http://warehouse.orhideja.net/images/products/531-007_3.jpg" TargetMode="External"/><Relationship Id="rId1417" Type="http://schemas.openxmlformats.org/officeDocument/2006/relationships/hyperlink" Target="http://warehouse.orhideja.net/images/products/210-894-piony.jpg" TargetMode="External"/><Relationship Id="rId1831" Type="http://schemas.openxmlformats.org/officeDocument/2006/relationships/hyperlink" Target="http://warehouse.orhideja.net/images/products/175-290%20white_2.jpg" TargetMode="External"/><Relationship Id="rId4987" Type="http://schemas.openxmlformats.org/officeDocument/2006/relationships/hyperlink" Target="http://warehouse.orhideja.net/images/products/123-438%20peony.jpg" TargetMode="External"/><Relationship Id="rId3589" Type="http://schemas.openxmlformats.org/officeDocument/2006/relationships/hyperlink" Target="http://warehouse.orhideja.net/images/products/523-385%20_1.jpg" TargetMode="External"/><Relationship Id="rId6062" Type="http://schemas.openxmlformats.org/officeDocument/2006/relationships/hyperlink" Target="http://warehouse.orhideja.net/images/products/175-990,-255-990-black-pion_1.jpg" TargetMode="External"/><Relationship Id="rId577" Type="http://schemas.openxmlformats.org/officeDocument/2006/relationships/hyperlink" Target="http://warehouse.orhideja.net/images/products/652-208%20black.jpg" TargetMode="External"/><Relationship Id="rId2258" Type="http://schemas.openxmlformats.org/officeDocument/2006/relationships/hyperlink" Target="http://warehouse.orhideja.net/images/products/557-438,%20210-438_black-pion_6.jpg" TargetMode="External"/><Relationship Id="rId3656" Type="http://schemas.openxmlformats.org/officeDocument/2006/relationships/hyperlink" Target="http://warehouse.orhideja.net/images/products/624-147.jpg" TargetMode="External"/><Relationship Id="rId4707" Type="http://schemas.openxmlformats.org/officeDocument/2006/relationships/hyperlink" Target="http://warehouse.orhideja.net/images/products/557-438-vinograd-pion,-210-438-vinograd_1.jpg" TargetMode="External"/><Relationship Id="rId991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672" Type="http://schemas.openxmlformats.org/officeDocument/2006/relationships/hyperlink" Target="http://warehouse.orhideja.net/images/products/192-338%20pion.JPG" TargetMode="External"/><Relationship Id="rId3309" Type="http://schemas.openxmlformats.org/officeDocument/2006/relationships/hyperlink" Target="http://warehouse.orhideja.net/images/products/812-437-pion_1.jpg" TargetMode="External"/><Relationship Id="rId3723" Type="http://schemas.openxmlformats.org/officeDocument/2006/relationships/hyperlink" Target="http://warehouse.orhideja.net/images/products/516-147,-625-147-moloko_1.jpg" TargetMode="External"/><Relationship Id="rId644" Type="http://schemas.openxmlformats.org/officeDocument/2006/relationships/hyperlink" Target="http://warehouse.orhideja.net/images/products/116-208,%20613-208.jpg" TargetMode="External"/><Relationship Id="rId1274" Type="http://schemas.openxmlformats.org/officeDocument/2006/relationships/hyperlink" Target="http://warehouse.orhideja.net/images/products/535-146,%20207-146.jpg" TargetMode="External"/><Relationship Id="rId2325" Type="http://schemas.openxmlformats.org/officeDocument/2006/relationships/hyperlink" Target="http://warehouse.orhideja.net/images/products/103-003,-671-003-black_1.jpg" TargetMode="External"/><Relationship Id="rId5895" Type="http://schemas.openxmlformats.org/officeDocument/2006/relationships/hyperlink" Target="http://warehouse.orhideja.net/images/products/159-628,-733-628-black-pion_1.jpg" TargetMode="External"/><Relationship Id="rId711" Type="http://schemas.openxmlformats.org/officeDocument/2006/relationships/hyperlink" Target="http://warehouse.orhideja.net/images/products/124-208%20&#208;&#186;&#209;&#128;&#208;&#176;&#209;&#129;&#208;&#189;&#209;&#139;&#208;&#184;&#204;&#134;.jpg" TargetMode="External"/><Relationship Id="rId1341" Type="http://schemas.openxmlformats.org/officeDocument/2006/relationships/hyperlink" Target="http://warehouse.orhideja.net/images/products/604-894%20&#208;&#154;&#208;&#190;&#209;&#132;&#208;&#181;&#208;&#184;&#204;&#134;&#208;&#189;&#208;&#190;-&#209;&#128;&#208;&#190;&#208;&#183;&#208;&#190;&#208;&#178;&#209;&#139;&#208;&#184;&#204;&#134;.jpg" TargetMode="External"/><Relationship Id="rId4497" Type="http://schemas.openxmlformats.org/officeDocument/2006/relationships/hyperlink" Target="http://warehouse.orhideja.net/images/products/646-785-ivory.jpg" TargetMode="External"/><Relationship Id="rId5548" Type="http://schemas.openxmlformats.org/officeDocument/2006/relationships/hyperlink" Target="http://warehouse.orhideja.net/images/products/briefs_05_-_659-000_grape-nude_.jpg" TargetMode="External"/><Relationship Id="rId5962" Type="http://schemas.openxmlformats.org/officeDocument/2006/relationships/hyperlink" Target="http://warehouse.orhideja.net/images/products/159-628,-733-628-white_1.jpg" TargetMode="External"/><Relationship Id="rId3099" Type="http://schemas.openxmlformats.org/officeDocument/2006/relationships/hyperlink" Target="http://warehouse.orhideja.net/images/products/535-437,%20646-437%20black_6.jpg" TargetMode="External"/><Relationship Id="rId4564" Type="http://schemas.openxmlformats.org/officeDocument/2006/relationships/hyperlink" Target="http://warehouse.orhideja.net/images/products/508-170,-225-170-black_1.jpg" TargetMode="External"/><Relationship Id="rId5615" Type="http://schemas.openxmlformats.org/officeDocument/2006/relationships/hyperlink" Target="http://warehouse.orhideja.net/images/products/154-830-793-830-ivory_1.jpg" TargetMode="External"/><Relationship Id="rId3166" Type="http://schemas.openxmlformats.org/officeDocument/2006/relationships/hyperlink" Target="http://warehouse.orhideja.net/images/products/182-437,-733-437-black_1.jpg" TargetMode="External"/><Relationship Id="rId3580" Type="http://schemas.openxmlformats.org/officeDocument/2006/relationships/hyperlink" Target="http://warehouse.orhideja.net/images/products/5ba9ff6db9e39.jpg" TargetMode="External"/><Relationship Id="rId4217" Type="http://schemas.openxmlformats.org/officeDocument/2006/relationships/hyperlink" Target="http://warehouse.orhideja.net/images/products/Untitled-1_3.jpg" TargetMode="External"/><Relationship Id="rId2182" Type="http://schemas.openxmlformats.org/officeDocument/2006/relationships/hyperlink" Target="http://warehouse.orhideja.net/images/products/548-525_nude.jpg" TargetMode="External"/><Relationship Id="rId3233" Type="http://schemas.openxmlformats.org/officeDocument/2006/relationships/hyperlink" Target="http://warehouse.orhideja.net/images/products/587-437,%20201-437.jpg" TargetMode="External"/><Relationship Id="rId4631" Type="http://schemas.openxmlformats.org/officeDocument/2006/relationships/hyperlink" Target="http://warehouse.orhideja.net/images/products/673-438%20black-peony.jpg" TargetMode="External"/><Relationship Id="rId6389" Type="http://schemas.openxmlformats.org/officeDocument/2006/relationships/hyperlink" Target="http://warehouse.orhideja.net/images/products/104-215.jpg" TargetMode="External"/><Relationship Id="rId154" Type="http://schemas.openxmlformats.org/officeDocument/2006/relationships/hyperlink" Target="http://warehouse.orhideja.net/images/products/941-000%20pion.jpg" TargetMode="External"/><Relationship Id="rId2999" Type="http://schemas.openxmlformats.org/officeDocument/2006/relationships/hyperlink" Target="http://warehouse.orhideja.net/images/products/368-004_4.jpg" TargetMode="External"/><Relationship Id="rId3300" Type="http://schemas.openxmlformats.org/officeDocument/2006/relationships/hyperlink" Target="http://warehouse.orhideja.net/images/products/182-437_ivory.jpg" TargetMode="External"/><Relationship Id="rId221" Type="http://schemas.openxmlformats.org/officeDocument/2006/relationships/hyperlink" Target="http://warehouse.orhideja.net/images/products/236-208-cofferose.jpg" TargetMode="External"/><Relationship Id="rId5058" Type="http://schemas.openxmlformats.org/officeDocument/2006/relationships/hyperlink" Target="http://warehouse.orhideja.net/images/products/608-100-ivory.jpg" TargetMode="External"/><Relationship Id="rId5472" Type="http://schemas.openxmlformats.org/officeDocument/2006/relationships/hyperlink" Target="http://warehouse.orhideja.net/images/products/653-000%20black-peony.jpg" TargetMode="External"/><Relationship Id="rId6109" Type="http://schemas.openxmlformats.org/officeDocument/2006/relationships/hyperlink" Target="http://warehouse.orhideja.net/images/products/130-267%20black-nude.jpg" TargetMode="External"/><Relationship Id="rId1668" Type="http://schemas.openxmlformats.org/officeDocument/2006/relationships/hyperlink" Target="http://warehouse.orhideja.net/images/products/635-290_2.jpg" TargetMode="External"/><Relationship Id="rId2719" Type="http://schemas.openxmlformats.org/officeDocument/2006/relationships/hyperlink" Target="http://warehouse.orhideja.net/images/products/557-996.jpg" TargetMode="External"/><Relationship Id="rId4074" Type="http://schemas.openxmlformats.org/officeDocument/2006/relationships/hyperlink" Target="http://warehouse.orhideja.net/images/products/558-147%20coffee%20rose.jpg" TargetMode="External"/><Relationship Id="rId5125" Type="http://schemas.openxmlformats.org/officeDocument/2006/relationships/hyperlink" Target="http://warehouse.orhideja.net/images/products/130-224-moloko.jpg" TargetMode="External"/><Relationship Id="rId3090" Type="http://schemas.openxmlformats.org/officeDocument/2006/relationships/hyperlink" Target="http://warehouse.orhideja.net/images/products/581-437%20&#208;&#177;&#209;&#131;&#209;&#128;&#208;&#179;&#209;&#131;&#208;&#189;&#208;&#180;&#208;&#184;.jpg" TargetMode="External"/><Relationship Id="rId4141" Type="http://schemas.openxmlformats.org/officeDocument/2006/relationships/hyperlink" Target="http://warehouse.orhideja.net/images/products/801-175.jpg" TargetMode="External"/><Relationship Id="rId1735" Type="http://schemas.openxmlformats.org/officeDocument/2006/relationships/hyperlink" Target="http://warehouse.orhideja.net/images/products/553-290-black-pion.jpg" TargetMode="External"/><Relationship Id="rId27" Type="http://schemas.openxmlformats.org/officeDocument/2006/relationships/hyperlink" Target="http://warehouse.orhideja.net/images/products/553-007-black_2.jpg" TargetMode="External"/><Relationship Id="rId1802" Type="http://schemas.openxmlformats.org/officeDocument/2006/relationships/hyperlink" Target="http://warehouse.orhideja.net/images/products/638-290-white.jpg" TargetMode="External"/><Relationship Id="rId4958" Type="http://schemas.openxmlformats.org/officeDocument/2006/relationships/hyperlink" Target="http://warehouse.orhideja.net/images/products/123-438%20peony.jpg" TargetMode="External"/><Relationship Id="rId3974" Type="http://schemas.openxmlformats.org/officeDocument/2006/relationships/hyperlink" Target="http://warehouse.orhideja.net/images/products/580-147%20&#195;&#152;&#194;&#174;&#195;&#134;&#226;&#137;&#160;.jpg" TargetMode="External"/><Relationship Id="rId6380" Type="http://schemas.openxmlformats.org/officeDocument/2006/relationships/hyperlink" Target="http://warehouse.orhideja.net/images/products/696-215.jpg" TargetMode="External"/><Relationship Id="rId895" Type="http://schemas.openxmlformats.org/officeDocument/2006/relationships/hyperlink" Target="http://warehouse.orhideja.net/images/products/0S4A8515-57.jpg" TargetMode="External"/><Relationship Id="rId2576" Type="http://schemas.openxmlformats.org/officeDocument/2006/relationships/hyperlink" Target="http://warehouse.orhideja.net/images/products/289-338_4.jpg" TargetMode="External"/><Relationship Id="rId2990" Type="http://schemas.openxmlformats.org/officeDocument/2006/relationships/hyperlink" Target="http://warehouse.orhideja.net/images/products/103-003,-671-003-white_1.jpg" TargetMode="External"/><Relationship Id="rId3627" Type="http://schemas.openxmlformats.org/officeDocument/2006/relationships/hyperlink" Target="http://warehouse.orhideja.net/images/products/439-495%20440-495%20%20ivory_2.jpg" TargetMode="External"/><Relationship Id="rId6033" Type="http://schemas.openxmlformats.org/officeDocument/2006/relationships/hyperlink" Target="http://warehouse.orhideja.net/images/products/118-991%20black.jpg" TargetMode="External"/><Relationship Id="rId548" Type="http://schemas.openxmlformats.org/officeDocument/2006/relationships/hyperlink" Target="http://warehouse.orhideja.net/images/products/652-208%20pion.jpg" TargetMode="External"/><Relationship Id="rId962" Type="http://schemas.openxmlformats.org/officeDocument/2006/relationships/hyperlink" Target="http://warehouse.orhideja.net/images/products/36.jpg" TargetMode="External"/><Relationship Id="rId1178" Type="http://schemas.openxmlformats.org/officeDocument/2006/relationships/hyperlink" Target="http://warehouse.orhideja.net/images/products/535-146,%20207-146%20black.jpg" TargetMode="External"/><Relationship Id="rId1592" Type="http://schemas.openxmlformats.org/officeDocument/2006/relationships/hyperlink" Target="http://warehouse.orhideja.net/images/products/136-894_4.jpg" TargetMode="External"/><Relationship Id="rId2229" Type="http://schemas.openxmlformats.org/officeDocument/2006/relationships/hyperlink" Target="http://warehouse.orhideja.net/images/products/101-506.jpg" TargetMode="External"/><Relationship Id="rId2643" Type="http://schemas.openxmlformats.org/officeDocument/2006/relationships/hyperlink" Target="http://warehouse.orhideja.net/images/products/196-338-pion.jpg" TargetMode="External"/><Relationship Id="rId5799" Type="http://schemas.openxmlformats.org/officeDocument/2006/relationships/hyperlink" Target="http://warehouse.orhideja.net/images/products/508-628,-246-628-pion_1.jpg" TargetMode="External"/><Relationship Id="rId6100" Type="http://schemas.openxmlformats.org/officeDocument/2006/relationships/hyperlink" Target="http://warehouse.orhideja.net/images/products/130-267%20black-nude.jpg" TargetMode="External"/><Relationship Id="rId615" Type="http://schemas.openxmlformats.org/officeDocument/2006/relationships/hyperlink" Target="http://warehouse.orhideja.net/images/products/532-208-black.jpg" TargetMode="External"/><Relationship Id="rId1245" Type="http://schemas.openxmlformats.org/officeDocument/2006/relationships/hyperlink" Target="http://warehouse.orhideja.net/images/products/535-146,%20207-146.jpg" TargetMode="External"/><Relationship Id="rId1312" Type="http://schemas.openxmlformats.org/officeDocument/2006/relationships/hyperlink" Target="http://warehouse.orhideja.net/images/products/arhideja-17.jpg" TargetMode="External"/><Relationship Id="rId2710" Type="http://schemas.openxmlformats.org/officeDocument/2006/relationships/hyperlink" Target="http://warehouse.orhideja.net/images/products/199-795-ivory%20copy.jpg" TargetMode="External"/><Relationship Id="rId4468" Type="http://schemas.openxmlformats.org/officeDocument/2006/relationships/hyperlink" Target="http://warehouse.orhideja.net/images/products/561-787,%20225-787%20pion.jpg" TargetMode="External"/><Relationship Id="rId5866" Type="http://schemas.openxmlformats.org/officeDocument/2006/relationships/hyperlink" Target="http://warehouse.orhideja.net/images/products/159-628,-246-628-black_1.jpg" TargetMode="External"/><Relationship Id="rId4882" Type="http://schemas.openxmlformats.org/officeDocument/2006/relationships/hyperlink" Target="http://warehouse.orhideja.net/images/products/652-438.jpg" TargetMode="External"/><Relationship Id="rId5519" Type="http://schemas.openxmlformats.org/officeDocument/2006/relationships/hyperlink" Target="http://warehouse.orhideja.net/images/products/103-000-655-000-ivory_1.jpg" TargetMode="External"/><Relationship Id="rId5933" Type="http://schemas.openxmlformats.org/officeDocument/2006/relationships/hyperlink" Target="http://warehouse.orhideja.net/images/products/159-628,-733-628-white_1.jpg" TargetMode="External"/><Relationship Id="rId2086" Type="http://schemas.openxmlformats.org/officeDocument/2006/relationships/hyperlink" Target="http://warehouse.orhideja.net/images/products/710-299%20_2.jpg" TargetMode="External"/><Relationship Id="rId3484" Type="http://schemas.openxmlformats.org/officeDocument/2006/relationships/hyperlink" Target="http://warehouse.orhideja.net/images/products/587-437dark-blue.jpg" TargetMode="External"/><Relationship Id="rId4535" Type="http://schemas.openxmlformats.org/officeDocument/2006/relationships/hyperlink" Target="http://warehouse.orhideja.net/images/products/508-170,-225-170-black_6.jpg" TargetMode="External"/><Relationship Id="rId3137" Type="http://schemas.openxmlformats.org/officeDocument/2006/relationships/hyperlink" Target="http://warehouse.orhideja.net/images/products/189-437,-210-437-black_1.jpg" TargetMode="External"/><Relationship Id="rId3551" Type="http://schemas.openxmlformats.org/officeDocument/2006/relationships/hyperlink" Target="http://warehouse.orhideja.net/images/products/581-437,%20210-437%20krem%20brule.jpg" TargetMode="External"/><Relationship Id="rId4602" Type="http://schemas.openxmlformats.org/officeDocument/2006/relationships/hyperlink" Target="http://warehouse.orhideja.net/images/products/508-170,-225-170-white_1.jpg" TargetMode="External"/><Relationship Id="rId472" Type="http://schemas.openxmlformats.org/officeDocument/2006/relationships/hyperlink" Target="http://warehouse.orhideja.net/images/products/116-208-213-208-ivory_6.jpg" TargetMode="External"/><Relationship Id="rId2153" Type="http://schemas.openxmlformats.org/officeDocument/2006/relationships/hyperlink" Target="http://warehouse.orhideja.net/images/products/575-299,-710-299-cvet.-rozovij_1.jpg" TargetMode="External"/><Relationship Id="rId3204" Type="http://schemas.openxmlformats.org/officeDocument/2006/relationships/hyperlink" Target="http://warehouse.orhideja.net/images/products/581-437.jpg" TargetMode="External"/><Relationship Id="rId125" Type="http://schemas.openxmlformats.org/officeDocument/2006/relationships/hyperlink" Target="http://warehouse.orhideja.net/images/products/969-000_3.jpg" TargetMode="External"/><Relationship Id="rId2220" Type="http://schemas.openxmlformats.org/officeDocument/2006/relationships/hyperlink" Target="http://warehouse.orhideja.net/images/products/152-511_3.jpg" TargetMode="External"/><Relationship Id="rId5376" Type="http://schemas.openxmlformats.org/officeDocument/2006/relationships/hyperlink" Target="http://warehouse.orhideja.net/images/products/112-275.jpeg" TargetMode="External"/><Relationship Id="rId5790" Type="http://schemas.openxmlformats.org/officeDocument/2006/relationships/hyperlink" Target="http://warehouse.orhideja.net/images/products/508-628,-246-628-pion_1.jpg" TargetMode="External"/><Relationship Id="rId4392" Type="http://schemas.openxmlformats.org/officeDocument/2006/relationships/hyperlink" Target="http://warehouse.orhideja.net/images/products/1_15.jpg" TargetMode="External"/><Relationship Id="rId5029" Type="http://schemas.openxmlformats.org/officeDocument/2006/relationships/hyperlink" Target="http://warehouse.orhideja.net/images/products/210-639.jpg" TargetMode="External"/><Relationship Id="rId5443" Type="http://schemas.openxmlformats.org/officeDocument/2006/relationships/hyperlink" Target="http://warehouse.orhideja.net/images/products/161-000%20231-000.jpg" TargetMode="External"/><Relationship Id="rId1986" Type="http://schemas.openxmlformats.org/officeDocument/2006/relationships/hyperlink" Target="http://warehouse.orhideja.net/images/products/509-299.jpg" TargetMode="External"/><Relationship Id="rId4045" Type="http://schemas.openxmlformats.org/officeDocument/2006/relationships/hyperlink" Target="http://warehouse.orhideja.net/images/products/289-147-dark-blue.jpg" TargetMode="External"/><Relationship Id="rId1639" Type="http://schemas.openxmlformats.org/officeDocument/2006/relationships/hyperlink" Target="http://warehouse.orhideja.net/images/products/197-518,%20225-518.jpg" TargetMode="External"/><Relationship Id="rId3061" Type="http://schemas.openxmlformats.org/officeDocument/2006/relationships/hyperlink" Target="http://warehouse.orhideja.net/images/products/210-437%20&#194;&#176;&#226;&#128;&#158;&#226;&#128;&#161;&#194;&#163;&#226;&#128;&#158;&#226;&#137;&#160;&#194;&#167;&#194;&#174;.jpg" TargetMode="External"/><Relationship Id="rId5510" Type="http://schemas.openxmlformats.org/officeDocument/2006/relationships/hyperlink" Target="http://warehouse.orhideja.net/images/products/103-000-655-000-ivory_1.jpg" TargetMode="External"/><Relationship Id="rId1706" Type="http://schemas.openxmlformats.org/officeDocument/2006/relationships/hyperlink" Target="http://warehouse.orhideja.net/images/products/635-290.jpg" TargetMode="External"/><Relationship Id="rId4112" Type="http://schemas.openxmlformats.org/officeDocument/2006/relationships/hyperlink" Target="http://warehouse.orhideja.net/images/products/516-147,-624-147-kofejno-rozovij_1.jpg" TargetMode="External"/><Relationship Id="rId3878" Type="http://schemas.openxmlformats.org/officeDocument/2006/relationships/hyperlink" Target="http://warehouse.orhideja.net/images/products/516-147,-289-147-black_1.jpg" TargetMode="External"/><Relationship Id="rId4929" Type="http://schemas.openxmlformats.org/officeDocument/2006/relationships/hyperlink" Target="http://warehouse.orhideja.net/images/products/bra_02_-_125-438_.jpg" TargetMode="External"/><Relationship Id="rId6284" Type="http://schemas.openxmlformats.org/officeDocument/2006/relationships/hyperlink" Target="http://warehouse.orhideja.net/images/products/952-000_nude.jpg" TargetMode="External"/><Relationship Id="rId799" Type="http://schemas.openxmlformats.org/officeDocument/2006/relationships/hyperlink" Target="http://warehouse.orhideja.net/images/products/180-208,-210-208-kvarc_1.jpg" TargetMode="External"/><Relationship Id="rId2894" Type="http://schemas.openxmlformats.org/officeDocument/2006/relationships/hyperlink" Target="http://warehouse.orhideja.net/images/products/180-003_ivory.jpg" TargetMode="External"/><Relationship Id="rId6351" Type="http://schemas.openxmlformats.org/officeDocument/2006/relationships/hyperlink" Target="http://warehouse.orhideja.net/images/products/129-000,-659-000-moloko-nude_1.jpg" TargetMode="External"/><Relationship Id="rId866" Type="http://schemas.openxmlformats.org/officeDocument/2006/relationships/hyperlink" Target="http://warehouse.orhideja.net/images/products/180-208%20&#209;&#128;&#209;&#131;&#208;&#177;&#208;&#184;&#208;&#189;.jpg" TargetMode="External"/><Relationship Id="rId1496" Type="http://schemas.openxmlformats.org/officeDocument/2006/relationships/hyperlink" Target="http://warehouse.orhideja.net/images/products/136-894.jpg" TargetMode="External"/><Relationship Id="rId2547" Type="http://schemas.openxmlformats.org/officeDocument/2006/relationships/hyperlink" Target="http://warehouse.orhideja.net/images/products/196-338%20black-peony.jpg" TargetMode="External"/><Relationship Id="rId3945" Type="http://schemas.openxmlformats.org/officeDocument/2006/relationships/hyperlink" Target="http://warehouse.orhideja.net/images/products/625-147%20_4.jpg" TargetMode="External"/><Relationship Id="rId6004" Type="http://schemas.openxmlformats.org/officeDocument/2006/relationships/hyperlink" Target="http://warehouse.orhideja.net/images/products/175-991%20black-pion.jpg" TargetMode="External"/><Relationship Id="rId519" Type="http://schemas.openxmlformats.org/officeDocument/2006/relationships/hyperlink" Target="http://warehouse.orhideja.net/images/products/116-208white.jpg" TargetMode="External"/><Relationship Id="rId1149" Type="http://schemas.openxmlformats.org/officeDocument/2006/relationships/hyperlink" Target="http://warehouse.orhideja.net/images/products/535-146,%20207-146%20pion_2.jpg" TargetMode="External"/><Relationship Id="rId2961" Type="http://schemas.openxmlformats.org/officeDocument/2006/relationships/hyperlink" Target="http://warehouse.orhideja.net/images/products/103-003,-671-003-white_1.jpg" TargetMode="External"/><Relationship Id="rId5020" Type="http://schemas.openxmlformats.org/officeDocument/2006/relationships/hyperlink" Target="http://warehouse.orhideja.net/images/products/130-405.jpg" TargetMode="External"/><Relationship Id="rId933" Type="http://schemas.openxmlformats.org/officeDocument/2006/relationships/hyperlink" Target="http://warehouse.orhideja.net/images/products/116-208%20&#209;&#134;&#208;&#178;&#208;&#181;&#209;&#130;&#208;&#190;&#209;&#135;&#208;&#189;&#208;&#190;-&#209;&#128;&#208;&#190;&#208;&#183;&#208;&#190;&#208;&#178;&#209;&#139;&#208;&#184;&#204;&#134;.JPG" TargetMode="External"/><Relationship Id="rId1563" Type="http://schemas.openxmlformats.org/officeDocument/2006/relationships/hyperlink" Target="http://warehouse.orhideja.net/images/products/180-000,-638-007-moloko_1_2.jpg" TargetMode="External"/><Relationship Id="rId2614" Type="http://schemas.openxmlformats.org/officeDocument/2006/relationships/hyperlink" Target="http://warehouse.orhideja.net/images/products/192-338_3.jpg" TargetMode="External"/><Relationship Id="rId1216" Type="http://schemas.openxmlformats.org/officeDocument/2006/relationships/hyperlink" Target="http://warehouse.orhideja.net/images/products/535-146,%20207-146%20black.jpg" TargetMode="External"/><Relationship Id="rId1630" Type="http://schemas.openxmlformats.org/officeDocument/2006/relationships/hyperlink" Target="http://warehouse.orhideja.net/images/products/197-518,%20225-518.jpg" TargetMode="External"/><Relationship Id="rId4786" Type="http://schemas.openxmlformats.org/officeDocument/2006/relationships/hyperlink" Target="http://warehouse.orhideja.net/images/products/557-438,%20646-438%20ivory.jpg" TargetMode="External"/><Relationship Id="rId5837" Type="http://schemas.openxmlformats.org/officeDocument/2006/relationships/hyperlink" Target="http://warehouse.orhideja.net/images/products/106-628%20peony.jpg" TargetMode="External"/><Relationship Id="rId3388" Type="http://schemas.openxmlformats.org/officeDocument/2006/relationships/hyperlink" Target="http://warehouse.orhideja.net/images/products/189-437,%20210-437%20pion.jpg" TargetMode="External"/><Relationship Id="rId4439" Type="http://schemas.openxmlformats.org/officeDocument/2006/relationships/hyperlink" Target="http://warehouse.orhideja.net/images/products/561-787,%20225-787%20pion.jpg" TargetMode="External"/><Relationship Id="rId4853" Type="http://schemas.openxmlformats.org/officeDocument/2006/relationships/hyperlink" Target="http://warehouse.orhideja.net/images/products/123-438%20ivory.jpg" TargetMode="External"/><Relationship Id="rId5904" Type="http://schemas.openxmlformats.org/officeDocument/2006/relationships/hyperlink" Target="http://warehouse.orhideja.net/images/products/102-628%20black-peony.jpg" TargetMode="External"/><Relationship Id="rId3455" Type="http://schemas.openxmlformats.org/officeDocument/2006/relationships/hyperlink" Target="http://warehouse.orhideja.net/images/products/189-437-pink.jpg" TargetMode="External"/><Relationship Id="rId4506" Type="http://schemas.openxmlformats.org/officeDocument/2006/relationships/hyperlink" Target="http://warehouse.orhideja.net/images/products/210-785-ivory_2.jpg" TargetMode="External"/><Relationship Id="rId376" Type="http://schemas.openxmlformats.org/officeDocument/2006/relationships/hyperlink" Target="http://warehouse.orhideja.net/images/products/532-208%20inory_3.jpg" TargetMode="External"/><Relationship Id="rId790" Type="http://schemas.openxmlformats.org/officeDocument/2006/relationships/hyperlink" Target="http://warehouse.orhideja.net/images/products/180-208,-210-208-kvarc_1.jpg" TargetMode="External"/><Relationship Id="rId2057" Type="http://schemas.openxmlformats.org/officeDocument/2006/relationships/hyperlink" Target="http://warehouse.orhideja.net/images/products/176-299-ivory.jpg" TargetMode="External"/><Relationship Id="rId2471" Type="http://schemas.openxmlformats.org/officeDocument/2006/relationships/hyperlink" Target="http://warehouse.orhideja.net/images/products/586-446.jpg" TargetMode="External"/><Relationship Id="rId3108" Type="http://schemas.openxmlformats.org/officeDocument/2006/relationships/hyperlink" Target="http://warehouse.orhideja.net/images/products/189-437,-210-437-black_6.jpg" TargetMode="External"/><Relationship Id="rId3522" Type="http://schemas.openxmlformats.org/officeDocument/2006/relationships/hyperlink" Target="http://warehouse.orhideja.net/images/products/201-437-krem-brule-ll.jpg" TargetMode="External"/><Relationship Id="rId4920" Type="http://schemas.openxmlformats.org/officeDocument/2006/relationships/hyperlink" Target="http://warehouse.orhideja.net/images/products/bra_02_-_125-438_.jpg" TargetMode="External"/><Relationship Id="rId443" Type="http://schemas.openxmlformats.org/officeDocument/2006/relationships/hyperlink" Target="http://warehouse.orhideja.net/images/products/116-208%20213-208%20ivory_3.jpg" TargetMode="External"/><Relationship Id="rId1073" Type="http://schemas.openxmlformats.org/officeDocument/2006/relationships/hyperlink" Target="http://warehouse.orhideja.net/images/products/180-208%20210-208%20krem%20brule.jpg" TargetMode="External"/><Relationship Id="rId2124" Type="http://schemas.openxmlformats.org/officeDocument/2006/relationships/hyperlink" Target="http://warehouse.orhideja.net/images/products/523-299_3.jpg" TargetMode="External"/><Relationship Id="rId1140" Type="http://schemas.openxmlformats.org/officeDocument/2006/relationships/hyperlink" Target="http://warehouse.orhideja.net/images/products/535-146,%20207-146%20pion_2.jpg" TargetMode="External"/><Relationship Id="rId4296" Type="http://schemas.openxmlformats.org/officeDocument/2006/relationships/hyperlink" Target="http://warehouse.orhideja.net/images/products/565-000.jpg" TargetMode="External"/><Relationship Id="rId5694" Type="http://schemas.openxmlformats.org/officeDocument/2006/relationships/hyperlink" Target="http://warehouse.orhideja.net/images/products/587-736%20t-sinij-pion.jpg" TargetMode="External"/><Relationship Id="rId510" Type="http://schemas.openxmlformats.org/officeDocument/2006/relationships/hyperlink" Target="http://warehouse.orhideja.net/images/products/180-208,-260-208-white_1.jpg" TargetMode="External"/><Relationship Id="rId5347" Type="http://schemas.openxmlformats.org/officeDocument/2006/relationships/hyperlink" Target="http://warehouse.orhideja.net/images/products/557-275_black.jpg" TargetMode="External"/><Relationship Id="rId5761" Type="http://schemas.openxmlformats.org/officeDocument/2006/relationships/hyperlink" Target="http://warehouse.orhideja.net/images/products/107-680%20white.jpg" TargetMode="External"/><Relationship Id="rId1957" Type="http://schemas.openxmlformats.org/officeDocument/2006/relationships/hyperlink" Target="http://warehouse.orhideja.net/images/products/1_14.jpg" TargetMode="External"/><Relationship Id="rId4363" Type="http://schemas.openxmlformats.org/officeDocument/2006/relationships/hyperlink" Target="http://warehouse.orhideja.net/images/products/157-592.jpg" TargetMode="External"/><Relationship Id="rId5414" Type="http://schemas.openxmlformats.org/officeDocument/2006/relationships/hyperlink" Target="http://warehouse.orhideja.net/images/products/522-000.jpg" TargetMode="External"/><Relationship Id="rId4016" Type="http://schemas.openxmlformats.org/officeDocument/2006/relationships/hyperlink" Target="http://warehouse.orhideja.net/images/products/516-147,%20210-147%20peony_1.jpg" TargetMode="External"/><Relationship Id="rId4430" Type="http://schemas.openxmlformats.org/officeDocument/2006/relationships/hyperlink" Target="http://warehouse.orhideja.net/images/products/225-787.jpg" TargetMode="External"/><Relationship Id="rId3032" Type="http://schemas.openxmlformats.org/officeDocument/2006/relationships/hyperlink" Target="http://warehouse.orhideja.net/images/products/180-001_2.jpg" TargetMode="External"/><Relationship Id="rId6188" Type="http://schemas.openxmlformats.org/officeDocument/2006/relationships/hyperlink" Target="http://warehouse.orhideja.net/images/products/130-267.jpg" TargetMode="External"/><Relationship Id="rId6255" Type="http://schemas.openxmlformats.org/officeDocument/2006/relationships/hyperlink" Target="http://warehouse.orhideja.net/images/products/154-515,-296-515_6.jpg" TargetMode="External"/><Relationship Id="rId2798" Type="http://schemas.openxmlformats.org/officeDocument/2006/relationships/hyperlink" Target="http://warehouse.orhideja.net/images/products/199-795-pion_2.jpg" TargetMode="External"/><Relationship Id="rId3849" Type="http://schemas.openxmlformats.org/officeDocument/2006/relationships/hyperlink" Target="http://warehouse.orhideja.net/images/products/557-147,%20210-147_black_1.jpg" TargetMode="External"/><Relationship Id="rId5271" Type="http://schemas.openxmlformats.org/officeDocument/2006/relationships/hyperlink" Target="http://warehouse.orhideja.net/images/products/104-213%20ivory.jpg" TargetMode="External"/><Relationship Id="rId2865" Type="http://schemas.openxmlformats.org/officeDocument/2006/relationships/hyperlink" Target="http://warehouse.orhideja.net/images/products/180-003,-672-003-pion_1.jpg" TargetMode="External"/><Relationship Id="rId3916" Type="http://schemas.openxmlformats.org/officeDocument/2006/relationships/hyperlink" Target="http://warehouse.orhideja.net/images/products/166-147,%20289-147%20black.jpg" TargetMode="External"/><Relationship Id="rId6322" Type="http://schemas.openxmlformats.org/officeDocument/2006/relationships/hyperlink" Target="http://warehouse.orhideja.net/images/products/129-000,-659-000-moloko-nude_1.jpg" TargetMode="External"/><Relationship Id="rId837" Type="http://schemas.openxmlformats.org/officeDocument/2006/relationships/hyperlink" Target="http://warehouse.orhideja.net/images/products/710-208.jpg" TargetMode="External"/><Relationship Id="rId1467" Type="http://schemas.openxmlformats.org/officeDocument/2006/relationships/hyperlink" Target="http://warehouse.orhideja.net/images/products/180-000,-638-007-moloko_1.jpg" TargetMode="External"/><Relationship Id="rId1881" Type="http://schemas.openxmlformats.org/officeDocument/2006/relationships/hyperlink" Target="http://warehouse.orhideja.net/images/products/0S4A8991.jpg" TargetMode="External"/><Relationship Id="rId2518" Type="http://schemas.openxmlformats.org/officeDocument/2006/relationships/hyperlink" Target="http://warehouse.orhideja.net/images/products/192-338.jpg" TargetMode="External"/><Relationship Id="rId2932" Type="http://schemas.openxmlformats.org/officeDocument/2006/relationships/hyperlink" Target="http://warehouse.orhideja.net/images/products/180-003,-672-003-white_1.jpg" TargetMode="External"/><Relationship Id="rId904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34" Type="http://schemas.openxmlformats.org/officeDocument/2006/relationships/hyperlink" Target="http://warehouse.orhideja.net/images/products/181-894white.jpg" TargetMode="External"/><Relationship Id="rId1601" Type="http://schemas.openxmlformats.org/officeDocument/2006/relationships/hyperlink" Target="http://warehouse.orhideja.net/images/products/181-894%20E&#204;&#130;&#194;&#162;&#226;&#128;&#162;&#226;&#128;&#154;&#195;&#134;A&#204;&#129;&#226;&#137;&#160;&#195;&#134;-&#226;&#128;&#161;&#195;&#134;&#195;&#159;&#195;&#134;&#194;&#162;I&#204;&#130;&#194;&#169;_2.jpg" TargetMode="External"/><Relationship Id="rId4757" Type="http://schemas.openxmlformats.org/officeDocument/2006/relationships/hyperlink" Target="http://warehouse.orhideja.net/images/products/210-438-moloko.jpg" TargetMode="External"/><Relationship Id="rId3359" Type="http://schemas.openxmlformats.org/officeDocument/2006/relationships/hyperlink" Target="http://warehouse.orhideja.net/images/products/581-437-pion_3.jpg" TargetMode="External"/><Relationship Id="rId5808" Type="http://schemas.openxmlformats.org/officeDocument/2006/relationships/hyperlink" Target="http://warehouse.orhideja.net/images/products/159-628,-733-628-pion_1_2.jpg" TargetMode="External"/><Relationship Id="rId694" Type="http://schemas.openxmlformats.org/officeDocument/2006/relationships/hyperlink" Target="http://warehouse.orhideja.net/images/products/532-208_2.jpg" TargetMode="External"/><Relationship Id="rId2375" Type="http://schemas.openxmlformats.org/officeDocument/2006/relationships/hyperlink" Target="http://warehouse.orhideja.net/images/products/180-000,-904-000-4ajka.jpg" TargetMode="External"/><Relationship Id="rId3773" Type="http://schemas.openxmlformats.org/officeDocument/2006/relationships/hyperlink" Target="http://warehouse.orhideja.net/images/products/198-147,-210-147-moloko_1_2.jpg" TargetMode="External"/><Relationship Id="rId4824" Type="http://schemas.openxmlformats.org/officeDocument/2006/relationships/hyperlink" Target="http://warehouse.orhideja.net/images/products/125-438_3.jpg" TargetMode="External"/><Relationship Id="rId347" Type="http://schemas.openxmlformats.org/officeDocument/2006/relationships/hyperlink" Target="http://warehouse.orhideja.net/images/products/613-208%20&#208;&#156;&#208;&#190;&#208;&#187;&#208;&#190;&#208;&#186;&#208;&#190;.jpg" TargetMode="External"/><Relationship Id="rId2028" Type="http://schemas.openxmlformats.org/officeDocument/2006/relationships/hyperlink" Target="http://warehouse.orhideja.net/images/products/523-299%20&#194;&#168;&#195;&#134;&#194;&#180;&#195;&#134;&#226;&#132;&#162;&#195;&#134;.jpg" TargetMode="External"/><Relationship Id="rId3426" Type="http://schemas.openxmlformats.org/officeDocument/2006/relationships/hyperlink" Target="http://warehouse.orhideja.net/images/products/210-437_3.jpg" TargetMode="External"/><Relationship Id="rId3840" Type="http://schemas.openxmlformats.org/officeDocument/2006/relationships/hyperlink" Target="http://warehouse.orhideja.net/images/products/580-147_2.jpg" TargetMode="External"/><Relationship Id="rId761" Type="http://schemas.openxmlformats.org/officeDocument/2006/relationships/hyperlink" Target="http://warehouse.orhideja.net/images/products/180-208,-210-208-t.-sinij_1.jpg" TargetMode="External"/><Relationship Id="rId1391" Type="http://schemas.openxmlformats.org/officeDocument/2006/relationships/hyperlink" Target="http://warehouse.orhideja.net/images/products/180-000,-904-000-black_1.jpg" TargetMode="External"/><Relationship Id="rId2442" Type="http://schemas.openxmlformats.org/officeDocument/2006/relationships/hyperlink" Target="http://warehouse.orhideja.net/images/products/571-148%20moloko-pion.JPG" TargetMode="External"/><Relationship Id="rId5598" Type="http://schemas.openxmlformats.org/officeDocument/2006/relationships/hyperlink" Target="http://warehouse.orhideja.net/images/products/103-000-655-000_1.jpg" TargetMode="External"/><Relationship Id="rId414" Type="http://schemas.openxmlformats.org/officeDocument/2006/relationships/hyperlink" Target="http://warehouse.orhideja.net/images/products/180-208-IVORY.jpg" TargetMode="External"/><Relationship Id="rId1044" Type="http://schemas.openxmlformats.org/officeDocument/2006/relationships/hyperlink" Target="http://warehouse.orhideja.net/images/products/181-208_creme-brulee.jpg" TargetMode="External"/><Relationship Id="rId5665" Type="http://schemas.openxmlformats.org/officeDocument/2006/relationships/hyperlink" Target="http://warehouse.orhideja.net/images/products/587-546.jpg" TargetMode="External"/><Relationship Id="rId1111" Type="http://schemas.openxmlformats.org/officeDocument/2006/relationships/hyperlink" Target="http://warehouse.orhideja.net/images/products/260-146-pion.jpg" TargetMode="External"/><Relationship Id="rId4267" Type="http://schemas.openxmlformats.org/officeDocument/2006/relationships/hyperlink" Target="http://warehouse.orhideja.net/images/products/531-371.jpg" TargetMode="External"/><Relationship Id="rId4681" Type="http://schemas.openxmlformats.org/officeDocument/2006/relationships/hyperlink" Target="http://warehouse.orhideja.net/images/products/125-438-vonograd.-nud,-263-438-vinograd_6.jpg" TargetMode="External"/><Relationship Id="rId5318" Type="http://schemas.openxmlformats.org/officeDocument/2006/relationships/hyperlink" Target="http://warehouse.orhideja.net/images/products/733-275.jpeg" TargetMode="External"/><Relationship Id="rId5732" Type="http://schemas.openxmlformats.org/officeDocument/2006/relationships/hyperlink" Target="http://warehouse.orhideja.net/images/products/192-680%20white.jpg" TargetMode="External"/><Relationship Id="rId3283" Type="http://schemas.openxmlformats.org/officeDocument/2006/relationships/hyperlink" Target="http://warehouse.orhideja.net/images/products/189-437,%20231-007%20.jpg" TargetMode="External"/><Relationship Id="rId4334" Type="http://schemas.openxmlformats.org/officeDocument/2006/relationships/hyperlink" Target="http://warehouse.orhideja.net/images/products/161-000-904-000_1.jpg" TargetMode="External"/><Relationship Id="rId1928" Type="http://schemas.openxmlformats.org/officeDocument/2006/relationships/hyperlink" Target="http://warehouse.orhideja.net/images/products/291-299.jpg" TargetMode="External"/><Relationship Id="rId3350" Type="http://schemas.openxmlformats.org/officeDocument/2006/relationships/hyperlink" Target="http://warehouse.orhideja.net/images/products/581-437-pion_3.jpg" TargetMode="External"/><Relationship Id="rId271" Type="http://schemas.openxmlformats.org/officeDocument/2006/relationships/hyperlink" Target="http://warehouse.orhideja.net/images/products/116-208-coffee-rose.jpg" TargetMode="External"/><Relationship Id="rId3003" Type="http://schemas.openxmlformats.org/officeDocument/2006/relationships/hyperlink" Target="http://warehouse.orhideja.net/images/products/180-001%20ivory.jpg" TargetMode="External"/><Relationship Id="rId4401" Type="http://schemas.openxmlformats.org/officeDocument/2006/relationships/hyperlink" Target="http://warehouse.orhideja.net/images/products/1_15.jpg" TargetMode="External"/><Relationship Id="rId6159" Type="http://schemas.openxmlformats.org/officeDocument/2006/relationships/hyperlink" Target="http://warehouse.orhideja.net/images/products/587-267.jpg" TargetMode="External"/><Relationship Id="rId2769" Type="http://schemas.openxmlformats.org/officeDocument/2006/relationships/hyperlink" Target="http://warehouse.orhideja.net/images/products/199-795_2.jpg" TargetMode="External"/><Relationship Id="rId5175" Type="http://schemas.openxmlformats.org/officeDocument/2006/relationships/hyperlink" Target="http://warehouse.orhideja.net/images/products/123-213%20black-nude.jpg" TargetMode="External"/><Relationship Id="rId6226" Type="http://schemas.openxmlformats.org/officeDocument/2006/relationships/hyperlink" Target="http://warehouse.orhideja.net/images/products/114-267%20nude.jpg" TargetMode="External"/><Relationship Id="rId1785" Type="http://schemas.openxmlformats.org/officeDocument/2006/relationships/hyperlink" Target="http://warehouse.orhideja.net/images/products/1_10.jpg" TargetMode="External"/><Relationship Id="rId2836" Type="http://schemas.openxmlformats.org/officeDocument/2006/relationships/hyperlink" Target="http://warehouse.orhideja.net/images/products/670-003%20black_2.jpg" TargetMode="External"/><Relationship Id="rId4191" Type="http://schemas.openxmlformats.org/officeDocument/2006/relationships/hyperlink" Target="http://warehouse.orhideja.net/images/products/195-187-662-187-pion_6.jpg" TargetMode="External"/><Relationship Id="rId5242" Type="http://schemas.openxmlformats.org/officeDocument/2006/relationships/hyperlink" Target="http://warehouse.orhideja.net/images/products/123-213%20ivory.jpg" TargetMode="External"/><Relationship Id="rId77" Type="http://schemas.openxmlformats.org/officeDocument/2006/relationships/hyperlink" Target="http://warehouse.orhideja.net/images/products/638-007-piony.jpg" TargetMode="External"/><Relationship Id="rId808" Type="http://schemas.openxmlformats.org/officeDocument/2006/relationships/hyperlink" Target="http://warehouse.orhideja.net/images/products/180-208,-210-208-kvarc_1.jpg" TargetMode="External"/><Relationship Id="rId1438" Type="http://schemas.openxmlformats.org/officeDocument/2006/relationships/hyperlink" Target="http://warehouse.orhideja.net/images/products/181-000,%20681-007%20pion.jpg" TargetMode="External"/><Relationship Id="rId1852" Type="http://schemas.openxmlformats.org/officeDocument/2006/relationships/hyperlink" Target="http://warehouse.orhideja.net/images/products/175-290%20white_2.jpg" TargetMode="External"/><Relationship Id="rId2903" Type="http://schemas.openxmlformats.org/officeDocument/2006/relationships/hyperlink" Target="http://warehouse.orhideja.net/images/products/180-003_ivory.jpg" TargetMode="External"/><Relationship Id="rId1505" Type="http://schemas.openxmlformats.org/officeDocument/2006/relationships/hyperlink" Target="http://warehouse.orhideja.net/images/products/124-894_2.jpg" TargetMode="External"/><Relationship Id="rId6083" Type="http://schemas.openxmlformats.org/officeDocument/2006/relationships/hyperlink" Target="http://warehouse.orhideja.net/images/products/107-267,-246-267-black-peony_6.jpg" TargetMode="External"/><Relationship Id="rId3677" Type="http://schemas.openxmlformats.org/officeDocument/2006/relationships/hyperlink" Target="http://warehouse.orhideja.net/images/products/558-147%20_7.jpg" TargetMode="External"/><Relationship Id="rId4728" Type="http://schemas.openxmlformats.org/officeDocument/2006/relationships/hyperlink" Target="http://warehouse.orhideja.net/images/products/125-438%20grape%20wine%20NEW.jpg" TargetMode="External"/><Relationship Id="rId598" Type="http://schemas.openxmlformats.org/officeDocument/2006/relationships/hyperlink" Target="http://warehouse.orhideja.net/images/products/535-208%20black1.jpg" TargetMode="External"/><Relationship Id="rId2279" Type="http://schemas.openxmlformats.org/officeDocument/2006/relationships/hyperlink" Target="http://warehouse.orhideja.net/images/products/188-000%20kofejno-rozovij.jpg" TargetMode="External"/><Relationship Id="rId2693" Type="http://schemas.openxmlformats.org/officeDocument/2006/relationships/hyperlink" Target="http://warehouse.orhideja.net/images/products/199-795-ivory%20copy.jpg" TargetMode="External"/><Relationship Id="rId3744" Type="http://schemas.openxmlformats.org/officeDocument/2006/relationships/hyperlink" Target="http://warehouse.orhideja.net/images/products/506-147%20moloko.JPG" TargetMode="External"/><Relationship Id="rId6150" Type="http://schemas.openxmlformats.org/officeDocument/2006/relationships/hyperlink" Target="http://warehouse.orhideja.net/images/products/801-267.jpg" TargetMode="External"/><Relationship Id="rId665" Type="http://schemas.openxmlformats.org/officeDocument/2006/relationships/hyperlink" Target="http://warehouse.orhideja.net/images/products/110-208-black.jpg" TargetMode="External"/><Relationship Id="rId1295" Type="http://schemas.openxmlformats.org/officeDocument/2006/relationships/hyperlink" Target="http://warehouse.orhideja.net/images/products/181-894,-283-894-moloko_1.jpg" TargetMode="External"/><Relationship Id="rId2346" Type="http://schemas.openxmlformats.org/officeDocument/2006/relationships/hyperlink" Target="http://warehouse.orhideja.net/images/products/103-003,-671-003-black_1.jpg" TargetMode="External"/><Relationship Id="rId2760" Type="http://schemas.openxmlformats.org/officeDocument/2006/relationships/hyperlink" Target="http://warehouse.orhideja.net/images/products/199-795_2.jpg" TargetMode="External"/><Relationship Id="rId3811" Type="http://schemas.openxmlformats.org/officeDocument/2006/relationships/hyperlink" Target="http://warehouse.orhideja.net/images/products/624-147-black.jpg" TargetMode="External"/><Relationship Id="rId318" Type="http://schemas.openxmlformats.org/officeDocument/2006/relationships/hyperlink" Target="http://warehouse.orhideja.net/images/products/180-208perec.jpg" TargetMode="External"/><Relationship Id="rId732" Type="http://schemas.openxmlformats.org/officeDocument/2006/relationships/hyperlink" Target="http://warehouse.orhideja.net/images/products/110-208%20corall.jpg" TargetMode="External"/><Relationship Id="rId1362" Type="http://schemas.openxmlformats.org/officeDocument/2006/relationships/hyperlink" Target="http://warehouse.orhideja.net/images/products/604-894-black.jpg" TargetMode="External"/><Relationship Id="rId2413" Type="http://schemas.openxmlformats.org/officeDocument/2006/relationships/hyperlink" Target="http://warehouse.orhideja.net/images/products/181-000,-231-000-krem-brule_6.jpg" TargetMode="External"/><Relationship Id="rId5569" Type="http://schemas.openxmlformats.org/officeDocument/2006/relationships/hyperlink" Target="http://warehouse.orhideja.net/images/products/103-000-655-000_1.jpg" TargetMode="External"/><Relationship Id="rId1015" Type="http://schemas.openxmlformats.org/officeDocument/2006/relationships/hyperlink" Target="http://warehouse.orhideja.net/images/products/613-208-krem-brule.jpg" TargetMode="External"/><Relationship Id="rId4585" Type="http://schemas.openxmlformats.org/officeDocument/2006/relationships/hyperlink" Target="http://warehouse.orhideja.net/images/products/508-170,-225-170-white_6.jpg" TargetMode="External"/><Relationship Id="rId5983" Type="http://schemas.openxmlformats.org/officeDocument/2006/relationships/hyperlink" Target="http://warehouse.orhideja.net/images/products/102-628_white.jpg" TargetMode="External"/><Relationship Id="rId3187" Type="http://schemas.openxmlformats.org/officeDocument/2006/relationships/hyperlink" Target="http://warehouse.orhideja.net/images/products/182-437,-733-437-black_1.jpg" TargetMode="External"/><Relationship Id="rId4238" Type="http://schemas.openxmlformats.org/officeDocument/2006/relationships/hyperlink" Target="http://warehouse.orhideja.net/images/products/195-187-662-187-pion_1.jpg" TargetMode="External"/><Relationship Id="rId5636" Type="http://schemas.openxmlformats.org/officeDocument/2006/relationships/hyperlink" Target="http://warehouse.orhideja.net/images/products/152-830,-799-830_1.jpg" TargetMode="External"/><Relationship Id="rId4652" Type="http://schemas.openxmlformats.org/officeDocument/2006/relationships/hyperlink" Target="http://warehouse.orhideja.net/images/products/557-438-FIN.jpg" TargetMode="External"/><Relationship Id="rId5703" Type="http://schemas.openxmlformats.org/officeDocument/2006/relationships/hyperlink" Target="http://warehouse.orhideja.net/images/products/733-680%20white.jpg" TargetMode="External"/><Relationship Id="rId175" Type="http://schemas.openxmlformats.org/officeDocument/2006/relationships/hyperlink" Target="http://warehouse.orhideja.net/images/products/904-000_nude.jpg" TargetMode="External"/><Relationship Id="rId3254" Type="http://schemas.openxmlformats.org/officeDocument/2006/relationships/hyperlink" Target="http://warehouse.orhideja.net/images/products/581-437,%20299-437.jpg" TargetMode="External"/><Relationship Id="rId4305" Type="http://schemas.openxmlformats.org/officeDocument/2006/relationships/hyperlink" Target="http://warehouse.orhideja.net/images/products/161-000-904-000_1.jpg" TargetMode="External"/><Relationship Id="rId2270" Type="http://schemas.openxmlformats.org/officeDocument/2006/relationships/hyperlink" Target="http://warehouse.orhideja.net/images/products/819-438.jpg" TargetMode="External"/><Relationship Id="rId3321" Type="http://schemas.openxmlformats.org/officeDocument/2006/relationships/hyperlink" Target="http://warehouse.orhideja.net/images/products/182-437,-733-437-pion_6.jpg" TargetMode="External"/><Relationship Id="rId242" Type="http://schemas.openxmlformats.org/officeDocument/2006/relationships/hyperlink" Target="http://warehouse.orhideja.net/images/products/180-208,-210-208-kofejno-roz._1.jpg" TargetMode="External"/><Relationship Id="rId5079" Type="http://schemas.openxmlformats.org/officeDocument/2006/relationships/hyperlink" Target="http://warehouse.orhideja.net/images/products/587-429.jpg" TargetMode="External"/><Relationship Id="rId5493" Type="http://schemas.openxmlformats.org/officeDocument/2006/relationships/hyperlink" Target="http://warehouse.orhideja.net/images/products/103-000-655-000-ivory_6.jpg" TargetMode="External"/><Relationship Id="rId1689" Type="http://schemas.openxmlformats.org/officeDocument/2006/relationships/hyperlink" Target="http://warehouse.orhideja.net/images/products/703-290%20_4.jpg" TargetMode="External"/><Relationship Id="rId4095" Type="http://schemas.openxmlformats.org/officeDocument/2006/relationships/hyperlink" Target="http://warehouse.orhideja.net/images/products/516-147,-624-147-kofejno-rozovij_1.jpg" TargetMode="External"/><Relationship Id="rId5146" Type="http://schemas.openxmlformats.org/officeDocument/2006/relationships/hyperlink" Target="http://warehouse.orhideja.net/images/products/802-213%20black.jpg" TargetMode="External"/><Relationship Id="rId5560" Type="http://schemas.openxmlformats.org/officeDocument/2006/relationships/hyperlink" Target="http://warehouse.orhideja.net/images/products/103-000-655-000_1.jpg" TargetMode="External"/><Relationship Id="rId4162" Type="http://schemas.openxmlformats.org/officeDocument/2006/relationships/hyperlink" Target="http://warehouse.orhideja.net/images/products/195-187,%20223-187.jpg" TargetMode="External"/><Relationship Id="rId5213" Type="http://schemas.openxmlformats.org/officeDocument/2006/relationships/hyperlink" Target="http://warehouse.orhideja.net/images/products/802-213%20ivory.jpg" TargetMode="External"/><Relationship Id="rId1756" Type="http://schemas.openxmlformats.org/officeDocument/2006/relationships/hyperlink" Target="http://warehouse.orhideja.net/images/products/635-290-moloko_.jpg" TargetMode="External"/><Relationship Id="rId2807" Type="http://schemas.openxmlformats.org/officeDocument/2006/relationships/hyperlink" Target="http://warehouse.orhideja.net/images/products/199-795-pion_2.jpg" TargetMode="External"/><Relationship Id="rId48" Type="http://schemas.openxmlformats.org/officeDocument/2006/relationships/hyperlink" Target="http://warehouse.orhideja.net/images/products/531-007_3.jpg" TargetMode="External"/><Relationship Id="rId1409" Type="http://schemas.openxmlformats.org/officeDocument/2006/relationships/hyperlink" Target="http://warehouse.orhideja.net/images/products/604-894%20piony.jpg" TargetMode="External"/><Relationship Id="rId1823" Type="http://schemas.openxmlformats.org/officeDocument/2006/relationships/hyperlink" Target="http://warehouse.orhideja.net/images/products/553-290-white_2.jpg" TargetMode="External"/><Relationship Id="rId4979" Type="http://schemas.openxmlformats.org/officeDocument/2006/relationships/hyperlink" Target="http://warehouse.orhideja.net/images/products/123-438%20peony.jpg" TargetMode="External"/><Relationship Id="rId3995" Type="http://schemas.openxmlformats.org/officeDocument/2006/relationships/hyperlink" Target="http://warehouse.orhideja.net/images/products/557-147,%20289-147%20pion_1.jpg" TargetMode="External"/><Relationship Id="rId2597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648" Type="http://schemas.openxmlformats.org/officeDocument/2006/relationships/hyperlink" Target="http://warehouse.orhideja.net/images/products/34_2.jpg" TargetMode="External"/><Relationship Id="rId6054" Type="http://schemas.openxmlformats.org/officeDocument/2006/relationships/hyperlink" Target="http://warehouse.orhideja.net/images/products/255-991%20peony.jpg" TargetMode="External"/><Relationship Id="rId569" Type="http://schemas.openxmlformats.org/officeDocument/2006/relationships/hyperlink" Target="http://warehouse.orhideja.net/images/products/532-208-piony_2.jpg" TargetMode="External"/><Relationship Id="rId983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1199" Type="http://schemas.openxmlformats.org/officeDocument/2006/relationships/hyperlink" Target="http://warehouse.orhideja.net/images/products/535-146,%20207-146%20black.jpg" TargetMode="External"/><Relationship Id="rId2664" Type="http://schemas.openxmlformats.org/officeDocument/2006/relationships/hyperlink" Target="http://warehouse.orhideja.net/images/products/192-338%20pion.JPG" TargetMode="External"/><Relationship Id="rId5070" Type="http://schemas.openxmlformats.org/officeDocument/2006/relationships/hyperlink" Target="http://warehouse.orhideja.net/images/products/587-429.jpg" TargetMode="External"/><Relationship Id="rId6121" Type="http://schemas.openxmlformats.org/officeDocument/2006/relationships/hyperlink" Target="http://warehouse.orhideja.net/images/products/114-267,-733-267-black-peony_1.jpg" TargetMode="External"/><Relationship Id="rId636" Type="http://schemas.openxmlformats.org/officeDocument/2006/relationships/hyperlink" Target="http://warehouse.orhideja.net/images/products/132-208%20&#209;&#135;&#208;&#181;&#209;&#128;&#208;&#189;&#209;&#139;&#208;&#184;&#204;&#134;_2.jpg" TargetMode="External"/><Relationship Id="rId1266" Type="http://schemas.openxmlformats.org/officeDocument/2006/relationships/hyperlink" Target="http://warehouse.orhideja.net/images/products/535-146,%20207-146.jpg" TargetMode="External"/><Relationship Id="rId2317" Type="http://schemas.openxmlformats.org/officeDocument/2006/relationships/hyperlink" Target="http://warehouse.orhideja.net/images/products/103-003,-671-003-red_1.jpg" TargetMode="External"/><Relationship Id="rId3715" Type="http://schemas.openxmlformats.org/officeDocument/2006/relationships/hyperlink" Target="http://warehouse.orhideja.net/images/products/516-147,-625-147-moloko_1.jpg" TargetMode="External"/><Relationship Id="rId1680" Type="http://schemas.openxmlformats.org/officeDocument/2006/relationships/hyperlink" Target="http://warehouse.orhideja.net/images/products/531-290,%20703-290%20pion.jpg" TargetMode="External"/><Relationship Id="rId2731" Type="http://schemas.openxmlformats.org/officeDocument/2006/relationships/hyperlink" Target="http://warehouse.orhideja.net/images/products/733-856.jpg" TargetMode="External"/><Relationship Id="rId5887" Type="http://schemas.openxmlformats.org/officeDocument/2006/relationships/hyperlink" Target="http://warehouse.orhideja.net/images/products/159-628,-733-628-black-pion_1.jpg" TargetMode="External"/><Relationship Id="rId703" Type="http://schemas.openxmlformats.org/officeDocument/2006/relationships/hyperlink" Target="http://warehouse.orhideja.net/images/products/132-208-red.jpg" TargetMode="External"/><Relationship Id="rId1333" Type="http://schemas.openxmlformats.org/officeDocument/2006/relationships/hyperlink" Target="http://warehouse.orhideja.net/images/products/181-000,-231-000-t-sinij_1.jpg" TargetMode="External"/><Relationship Id="rId4489" Type="http://schemas.openxmlformats.org/officeDocument/2006/relationships/hyperlink" Target="http://warehouse.orhideja.net/images/products/513-785%20cveto4no%20rozovij.jpeg" TargetMode="External"/><Relationship Id="rId5954" Type="http://schemas.openxmlformats.org/officeDocument/2006/relationships/hyperlink" Target="http://warehouse.orhideja.net/images/products/159-628,-733-628-white_1.jpg" TargetMode="External"/><Relationship Id="rId1400" Type="http://schemas.openxmlformats.org/officeDocument/2006/relationships/hyperlink" Target="http://warehouse.orhideja.net/images/products/180-000,-904-000-black_1.jpg" TargetMode="External"/><Relationship Id="rId4556" Type="http://schemas.openxmlformats.org/officeDocument/2006/relationships/hyperlink" Target="http://warehouse.orhideja.net/images/products/508-170,-225-170-black_1.jpg" TargetMode="External"/><Relationship Id="rId4970" Type="http://schemas.openxmlformats.org/officeDocument/2006/relationships/hyperlink" Target="http://warehouse.orhideja.net/images/products/123-438%20peony.jpg" TargetMode="External"/><Relationship Id="rId5607" Type="http://schemas.openxmlformats.org/officeDocument/2006/relationships/hyperlink" Target="http://warehouse.orhideja.net/images/products/154-830-793-830-ivory_6.jpg" TargetMode="External"/><Relationship Id="rId3158" Type="http://schemas.openxmlformats.org/officeDocument/2006/relationships/hyperlink" Target="http://warehouse.orhideja.net/images/products/182-437,-733-437-black_1.jpg" TargetMode="External"/><Relationship Id="rId3572" Type="http://schemas.openxmlformats.org/officeDocument/2006/relationships/hyperlink" Target="http://warehouse.orhideja.net/images/products/539-385%20&#208;&#188;&#208;&#190;&#208;&#187;&#208;&#190;&#208;&#186;&#208;&#190;-&#208;&#191;&#208;&#184;&#208;&#190;&#208;&#189;_2.jpg" TargetMode="External"/><Relationship Id="rId4209" Type="http://schemas.openxmlformats.org/officeDocument/2006/relationships/hyperlink" Target="http://warehouse.orhideja.net/images/products/Untitled-1_3.jpg" TargetMode="External"/><Relationship Id="rId4623" Type="http://schemas.openxmlformats.org/officeDocument/2006/relationships/hyperlink" Target="http://warehouse.orhideja.net/images/products/557-438.jpg" TargetMode="External"/><Relationship Id="rId493" Type="http://schemas.openxmlformats.org/officeDocument/2006/relationships/hyperlink" Target="http://warehouse.orhideja.net/images/products/180-208,-260-208-white_1.jpg" TargetMode="External"/><Relationship Id="rId2174" Type="http://schemas.openxmlformats.org/officeDocument/2006/relationships/hyperlink" Target="http://warehouse.orhideja.net/images/products/677-525_black.jpg" TargetMode="External"/><Relationship Id="rId3225" Type="http://schemas.openxmlformats.org/officeDocument/2006/relationships/hyperlink" Target="http://warehouse.orhideja.net/images/products/201-437%20&#194;&#168;&#195;&#134;&#194;&#180;&#195;&#134;&#226;&#132;&#162;&#195;&#134;.jpg" TargetMode="External"/><Relationship Id="rId146" Type="http://schemas.openxmlformats.org/officeDocument/2006/relationships/hyperlink" Target="http://warehouse.orhideja.net/images/products/968-000_4.jpg" TargetMode="External"/><Relationship Id="rId560" Type="http://schemas.openxmlformats.org/officeDocument/2006/relationships/hyperlink" Target="http://warehouse.orhideja.net/images/products/537-208.jpg" TargetMode="External"/><Relationship Id="rId1190" Type="http://schemas.openxmlformats.org/officeDocument/2006/relationships/hyperlink" Target="http://warehouse.orhideja.net/images/products/535-146,%20207-146%20black.jpg" TargetMode="External"/><Relationship Id="rId2241" Type="http://schemas.openxmlformats.org/officeDocument/2006/relationships/hyperlink" Target="http://warehouse.orhideja.net/images/products/101-506.jpg" TargetMode="External"/><Relationship Id="rId5397" Type="http://schemas.openxmlformats.org/officeDocument/2006/relationships/hyperlink" Target="http://warehouse.orhideja.net/images/products/125-533.jpg" TargetMode="External"/><Relationship Id="rId213" Type="http://schemas.openxmlformats.org/officeDocument/2006/relationships/hyperlink" Target="http://warehouse.orhideja.net/images/products/613-208-coffe%20rose.jpg" TargetMode="External"/><Relationship Id="rId4066" Type="http://schemas.openxmlformats.org/officeDocument/2006/relationships/hyperlink" Target="http://warehouse.orhideja.net/images/products/557-147,-210-147-kofejno-rozovij_6.jpg" TargetMode="External"/><Relationship Id="rId5464" Type="http://schemas.openxmlformats.org/officeDocument/2006/relationships/hyperlink" Target="http://warehouse.orhideja.net/images/products/655-000_1.jpg" TargetMode="External"/><Relationship Id="rId4480" Type="http://schemas.openxmlformats.org/officeDocument/2006/relationships/hyperlink" Target="http://warehouse.orhideja.net/images/products/561-787,%20225-787%20pion.jpg" TargetMode="External"/><Relationship Id="rId5117" Type="http://schemas.openxmlformats.org/officeDocument/2006/relationships/hyperlink" Target="http://warehouse.orhideja.net/images/products/289-224%20ivory.jpg" TargetMode="External"/><Relationship Id="rId5531" Type="http://schemas.openxmlformats.org/officeDocument/2006/relationships/hyperlink" Target="http://warehouse.orhideja.net/images/products/103-000-655-000-ivory_1.jpg" TargetMode="External"/><Relationship Id="rId1727" Type="http://schemas.openxmlformats.org/officeDocument/2006/relationships/hyperlink" Target="http://warehouse.orhideja.net/images/products/635-290-black_3.jpg" TargetMode="External"/><Relationship Id="rId3082" Type="http://schemas.openxmlformats.org/officeDocument/2006/relationships/hyperlink" Target="http://warehouse.orhideja.net/images/products/587-437_4.jpg" TargetMode="External"/><Relationship Id="rId4133" Type="http://schemas.openxmlformats.org/officeDocument/2006/relationships/hyperlink" Target="http://warehouse.orhideja.net/images/products/801-175.jpg" TargetMode="External"/><Relationship Id="rId19" Type="http://schemas.openxmlformats.org/officeDocument/2006/relationships/hyperlink" Target="http://warehouse.orhideja.net/images/products/231-007_3.jpg" TargetMode="External"/><Relationship Id="rId3899" Type="http://schemas.openxmlformats.org/officeDocument/2006/relationships/hyperlink" Target="http://warehouse.orhideja.net/images/products/506-147.jpg" TargetMode="External"/><Relationship Id="rId4200" Type="http://schemas.openxmlformats.org/officeDocument/2006/relationships/hyperlink" Target="http://warehouse.orhideja.net/images/products/194-187-223-187-pion_6.jpg" TargetMode="External"/><Relationship Id="rId6372" Type="http://schemas.openxmlformats.org/officeDocument/2006/relationships/hyperlink" Target="http://warehouse.orhideja.net/images/products/698-215.jpg" TargetMode="External"/><Relationship Id="rId3966" Type="http://schemas.openxmlformats.org/officeDocument/2006/relationships/hyperlink" Target="http://warehouse.orhideja.net/images/products/580-147%20&#195;&#152;&#194;&#174;&#195;&#134;&#226;&#137;&#160;.jpg" TargetMode="External"/><Relationship Id="rId6025" Type="http://schemas.openxmlformats.org/officeDocument/2006/relationships/hyperlink" Target="http://warehouse.orhideja.net/images/products/118-991%20black.jpg" TargetMode="External"/><Relationship Id="rId3" Type="http://schemas.openxmlformats.org/officeDocument/2006/relationships/hyperlink" Target="http://warehouse.orhideja.net/images/products/686-007_.jpg" TargetMode="External"/><Relationship Id="rId887" Type="http://schemas.openxmlformats.org/officeDocument/2006/relationships/hyperlink" Target="http://warehouse.orhideja.net/images/products/0S4A8505-53.jpg" TargetMode="External"/><Relationship Id="rId2568" Type="http://schemas.openxmlformats.org/officeDocument/2006/relationships/hyperlink" Target="http://warehouse.orhideja.net/images/products/192-338%20black-peony.jpg" TargetMode="External"/><Relationship Id="rId2982" Type="http://schemas.openxmlformats.org/officeDocument/2006/relationships/hyperlink" Target="http://warehouse.orhideja.net/images/products/103-003,-671-003-white_1.jpg" TargetMode="External"/><Relationship Id="rId3619" Type="http://schemas.openxmlformats.org/officeDocument/2006/relationships/hyperlink" Target="http://warehouse.orhideja.net/images/products/439-868,%20440-868.jpg" TargetMode="External"/><Relationship Id="rId5041" Type="http://schemas.openxmlformats.org/officeDocument/2006/relationships/hyperlink" Target="http://warehouse.orhideja.net/images/products/523-639_2.jpg" TargetMode="External"/><Relationship Id="rId954" Type="http://schemas.openxmlformats.org/officeDocument/2006/relationships/hyperlink" Target="http://warehouse.orhideja.net/images/products/116-208-pink-colored.jpg" TargetMode="External"/><Relationship Id="rId1584" Type="http://schemas.openxmlformats.org/officeDocument/2006/relationships/hyperlink" Target="http://warehouse.orhideja.net/images/products/180-000,-638-007-moloko_1_2.jpg" TargetMode="External"/><Relationship Id="rId2635" Type="http://schemas.openxmlformats.org/officeDocument/2006/relationships/hyperlink" Target="http://warehouse.orhideja.net/images/products/39_2.JPG" TargetMode="External"/><Relationship Id="rId607" Type="http://schemas.openxmlformats.org/officeDocument/2006/relationships/hyperlink" Target="http://warehouse.orhideja.net/images/products/532-208-black_2.jpg" TargetMode="External"/><Relationship Id="rId1237" Type="http://schemas.openxmlformats.org/officeDocument/2006/relationships/hyperlink" Target="http://warehouse.orhideja.net/images/products/535-146,%20207-146.jpg" TargetMode="External"/><Relationship Id="rId1651" Type="http://schemas.openxmlformats.org/officeDocument/2006/relationships/hyperlink" Target="http://warehouse.orhideja.net/images/products/101-269.jpg" TargetMode="External"/><Relationship Id="rId2702" Type="http://schemas.openxmlformats.org/officeDocument/2006/relationships/hyperlink" Target="http://warehouse.orhideja.net/images/products/199-795-ivory%20copy.jpg" TargetMode="External"/><Relationship Id="rId5858" Type="http://schemas.openxmlformats.org/officeDocument/2006/relationships/hyperlink" Target="http://warehouse.orhideja.net/images/products/159-628,-246-628-black_1.jpg" TargetMode="External"/><Relationship Id="rId1304" Type="http://schemas.openxmlformats.org/officeDocument/2006/relationships/hyperlink" Target="http://warehouse.orhideja.net/images/products/181-894%20pepper.JPG" TargetMode="External"/><Relationship Id="rId4874" Type="http://schemas.openxmlformats.org/officeDocument/2006/relationships/hyperlink" Target="http://warehouse.orhideja.net/images/products/123-438%20ivory.jpg" TargetMode="External"/><Relationship Id="rId3476" Type="http://schemas.openxmlformats.org/officeDocument/2006/relationships/hyperlink" Target="http://warehouse.orhideja.net/images/products/587-437dark-blue.jpg" TargetMode="External"/><Relationship Id="rId4527" Type="http://schemas.openxmlformats.org/officeDocument/2006/relationships/hyperlink" Target="http://warehouse.orhideja.net/images/products/291-785-red.jpg" TargetMode="External"/><Relationship Id="rId5925" Type="http://schemas.openxmlformats.org/officeDocument/2006/relationships/hyperlink" Target="http://warehouse.orhideja.net/images/products/159-628,-733-628-white_1.jpg" TargetMode="External"/><Relationship Id="rId10" Type="http://schemas.openxmlformats.org/officeDocument/2006/relationships/hyperlink" Target="http://warehouse.orhideja.net/images/products/531-007,%20681-007%20black_2.jpg" TargetMode="External"/><Relationship Id="rId397" Type="http://schemas.openxmlformats.org/officeDocument/2006/relationships/hyperlink" Target="http://warehouse.orhideja.net/images/products/180-208-IVORY.jpg" TargetMode="External"/><Relationship Id="rId2078" Type="http://schemas.openxmlformats.org/officeDocument/2006/relationships/hyperlink" Target="http://warehouse.orhideja.net/images/products/523-299,%20291-299%20&#208;&#186;&#209;&#128;&#208;&#176;&#209;&#129;&#208;&#189;&#209;&#139;&#208;&#184;&#204;&#134;.JPG" TargetMode="External"/><Relationship Id="rId2492" Type="http://schemas.openxmlformats.org/officeDocument/2006/relationships/hyperlink" Target="http://warehouse.orhideja.net/images/products/196-338.jpg" TargetMode="External"/><Relationship Id="rId3129" Type="http://schemas.openxmlformats.org/officeDocument/2006/relationships/hyperlink" Target="http://warehouse.orhideja.net/images/products/581-347-black.jpg" TargetMode="External"/><Relationship Id="rId3890" Type="http://schemas.openxmlformats.org/officeDocument/2006/relationships/hyperlink" Target="http://warehouse.orhideja.net/images/products/506-147.jpg" TargetMode="External"/><Relationship Id="rId4941" Type="http://schemas.openxmlformats.org/officeDocument/2006/relationships/hyperlink" Target="http://warehouse.orhideja.net/images/products/bra_02_-_125-438_.jpg" TargetMode="External"/><Relationship Id="rId464" Type="http://schemas.openxmlformats.org/officeDocument/2006/relationships/hyperlink" Target="http://warehouse.orhideja.net/images/products/299-208%20white1.jpg" TargetMode="External"/><Relationship Id="rId1094" Type="http://schemas.openxmlformats.org/officeDocument/2006/relationships/hyperlink" Target="http://warehouse.orhideja.net/images/products/180-208,%20210-208%20shokolad.jpg" TargetMode="External"/><Relationship Id="rId2145" Type="http://schemas.openxmlformats.org/officeDocument/2006/relationships/hyperlink" Target="http://warehouse.orhideja.net/images/products/504-299%20241-299_rose1_2.jpg" TargetMode="External"/><Relationship Id="rId3543" Type="http://schemas.openxmlformats.org/officeDocument/2006/relationships/hyperlink" Target="http://warehouse.orhideja.net/images/products/581-437,%20210-437%20krem%20brule.jpg" TargetMode="External"/><Relationship Id="rId117" Type="http://schemas.openxmlformats.org/officeDocument/2006/relationships/hyperlink" Target="http://warehouse.orhideja.net/images/products/638-007-white.jpg" TargetMode="External"/><Relationship Id="rId3610" Type="http://schemas.openxmlformats.org/officeDocument/2006/relationships/hyperlink" Target="http://warehouse.orhideja.net/images/products/539-385-moloko-pion_3.jpg" TargetMode="External"/><Relationship Id="rId531" Type="http://schemas.openxmlformats.org/officeDocument/2006/relationships/hyperlink" Target="http://warehouse.orhideja.net/images/products/116-208white.jpg" TargetMode="External"/><Relationship Id="rId1161" Type="http://schemas.openxmlformats.org/officeDocument/2006/relationships/hyperlink" Target="http://warehouse.orhideja.net/images/products/535-146,%20207-146%20pion_2.jpg" TargetMode="External"/><Relationship Id="rId2212" Type="http://schemas.openxmlformats.org/officeDocument/2006/relationships/hyperlink" Target="http://warehouse.orhideja.net/images/products/bra_04.jpg" TargetMode="External"/><Relationship Id="rId5368" Type="http://schemas.openxmlformats.org/officeDocument/2006/relationships/hyperlink" Target="http://warehouse.orhideja.net/images/products/585-275.jpeg" TargetMode="External"/><Relationship Id="rId5782" Type="http://schemas.openxmlformats.org/officeDocument/2006/relationships/hyperlink" Target="http://warehouse.orhideja.net/images/products/575-628_peony.jpg" TargetMode="External"/><Relationship Id="rId6419" Type="http://schemas.openxmlformats.org/officeDocument/2006/relationships/hyperlink" Target="http://warehouse.orhideja.net/images/products/101-215.jpg" TargetMode="External"/><Relationship Id="rId1978" Type="http://schemas.openxmlformats.org/officeDocument/2006/relationships/hyperlink" Target="http://warehouse.orhideja.net/images/products/523-299.jpg" TargetMode="External"/><Relationship Id="rId4384" Type="http://schemas.openxmlformats.org/officeDocument/2006/relationships/hyperlink" Target="http://warehouse.orhideja.net/images/products/225-787-black_.jpg" TargetMode="External"/><Relationship Id="rId5435" Type="http://schemas.openxmlformats.org/officeDocument/2006/relationships/hyperlink" Target="http://warehouse.orhideja.net/images/products/161-000%20231-000.jpg" TargetMode="External"/><Relationship Id="rId4037" Type="http://schemas.openxmlformats.org/officeDocument/2006/relationships/hyperlink" Target="http://warehouse.orhideja.net/images/products/166-147,%20210-147%20pion.jpg" TargetMode="External"/><Relationship Id="rId4451" Type="http://schemas.openxmlformats.org/officeDocument/2006/relationships/hyperlink" Target="http://warehouse.orhideja.net/images/products/561-787,%20225-787%20pion.jpg" TargetMode="External"/><Relationship Id="rId5502" Type="http://schemas.openxmlformats.org/officeDocument/2006/relationships/hyperlink" Target="http://warehouse.orhideja.net/images/products/103-000-655-000-ivory_1.jpg" TargetMode="External"/><Relationship Id="rId3053" Type="http://schemas.openxmlformats.org/officeDocument/2006/relationships/hyperlink" Target="http://warehouse.orhideja.net/images/products/299-437%20&#194;&#176;&#226;&#128;&#158;&#226;&#128;&#161;&#194;&#163;&#226;&#128;&#158;&#226;&#137;&#160;&#194;&#167;&#194;&#174;.jpg" TargetMode="External"/><Relationship Id="rId4104" Type="http://schemas.openxmlformats.org/officeDocument/2006/relationships/hyperlink" Target="http://warehouse.orhideja.net/images/products/516-147,-624-147-kofejno-rozovij_1.jpg" TargetMode="External"/><Relationship Id="rId3120" Type="http://schemas.openxmlformats.org/officeDocument/2006/relationships/hyperlink" Target="http://warehouse.orhideja.net/images/products/581-347-black.jpg" TargetMode="External"/><Relationship Id="rId6276" Type="http://schemas.openxmlformats.org/officeDocument/2006/relationships/hyperlink" Target="http://warehouse.orhideja.net/images/products/952-000_black.jpg" TargetMode="External"/><Relationship Id="rId2886" Type="http://schemas.openxmlformats.org/officeDocument/2006/relationships/hyperlink" Target="http://warehouse.orhideja.net/images/products/103-003,-671-003-moloko.jpg" TargetMode="External"/><Relationship Id="rId3937" Type="http://schemas.openxmlformats.org/officeDocument/2006/relationships/hyperlink" Target="http://warehouse.orhideja.net/images/products/166-147,%20289-147-black_peony_1.jpg" TargetMode="External"/><Relationship Id="rId5292" Type="http://schemas.openxmlformats.org/officeDocument/2006/relationships/hyperlink" Target="http://warehouse.orhideja.net/images/products/803-428.jpeg" TargetMode="External"/><Relationship Id="rId6343" Type="http://schemas.openxmlformats.org/officeDocument/2006/relationships/hyperlink" Target="http://warehouse.orhideja.net/images/products/129-000,-659-000-moloko-nude_1.jpg" TargetMode="External"/><Relationship Id="rId858" Type="http://schemas.openxmlformats.org/officeDocument/2006/relationships/hyperlink" Target="http://warehouse.orhideja.net/images/products/180-208%20&#209;&#128;&#209;&#131;&#208;&#177;&#208;&#184;&#208;&#189;.jpg" TargetMode="External"/><Relationship Id="rId1488" Type="http://schemas.openxmlformats.org/officeDocument/2006/relationships/hyperlink" Target="http://warehouse.orhideja.net/images/products/136-894.jpg" TargetMode="External"/><Relationship Id="rId2539" Type="http://schemas.openxmlformats.org/officeDocument/2006/relationships/hyperlink" Target="http://warehouse.orhideja.net/images/products/192-338.jpg" TargetMode="External"/><Relationship Id="rId2953" Type="http://schemas.openxmlformats.org/officeDocument/2006/relationships/hyperlink" Target="http://warehouse.orhideja.net/images/products/180-003,-672-003-white_1.jpg" TargetMode="External"/><Relationship Id="rId6410" Type="http://schemas.openxmlformats.org/officeDocument/2006/relationships/hyperlink" Target="http://warehouse.orhideja.net/images/products/101-215.jpg" TargetMode="External"/><Relationship Id="rId925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55" Type="http://schemas.openxmlformats.org/officeDocument/2006/relationships/hyperlink" Target="http://warehouse.orhideja.net/images/products/181-000_2.jpg" TargetMode="External"/><Relationship Id="rId2606" Type="http://schemas.openxmlformats.org/officeDocument/2006/relationships/hyperlink" Target="http://warehouse.orhideja.net/images/products/196-338%20&#194;&#168;&#195;&#134;&#194;&#180;&#195;&#134;&#226;&#132;&#162;&#195;&#134;.jpg" TargetMode="External"/><Relationship Id="rId5012" Type="http://schemas.openxmlformats.org/officeDocument/2006/relationships/hyperlink" Target="http://warehouse.orhideja.net/images/products/557-405.jpg" TargetMode="External"/><Relationship Id="rId1208" Type="http://schemas.openxmlformats.org/officeDocument/2006/relationships/hyperlink" Target="http://warehouse.orhideja.net/images/products/535-146,%20207-146%20black.jpg" TargetMode="External"/><Relationship Id="rId1622" Type="http://schemas.openxmlformats.org/officeDocument/2006/relationships/hyperlink" Target="http://warehouse.orhideja.net/images/products/574-518,%20225-518.jpg" TargetMode="External"/><Relationship Id="rId4778" Type="http://schemas.openxmlformats.org/officeDocument/2006/relationships/hyperlink" Target="http://warehouse.orhideja.net/images/products/557-438,%20646-438%20ivory.jpg" TargetMode="External"/><Relationship Id="rId5829" Type="http://schemas.openxmlformats.org/officeDocument/2006/relationships/hyperlink" Target="http://warehouse.orhideja.net/images/products/106-628%20peony.jpg" TargetMode="External"/><Relationship Id="rId3794" Type="http://schemas.openxmlformats.org/officeDocument/2006/relationships/hyperlink" Target="http://warehouse.orhideja.net/images/products/166-147,%20210-147%20ivory_1.jpg" TargetMode="External"/><Relationship Id="rId4845" Type="http://schemas.openxmlformats.org/officeDocument/2006/relationships/hyperlink" Target="http://warehouse.orhideja.net/images/products/125-438_3.jpg" TargetMode="External"/><Relationship Id="rId2396" Type="http://schemas.openxmlformats.org/officeDocument/2006/relationships/hyperlink" Target="http://warehouse.orhideja.net/images/products/188-000_belij.jpg" TargetMode="External"/><Relationship Id="rId3447" Type="http://schemas.openxmlformats.org/officeDocument/2006/relationships/hyperlink" Target="http://warehouse.orhideja.net/images/products/581-437-cv-roz_2.jpg" TargetMode="External"/><Relationship Id="rId3861" Type="http://schemas.openxmlformats.org/officeDocument/2006/relationships/hyperlink" Target="http://warehouse.orhideja.net/images/products/516-147,-289-147-black_1.jpg" TargetMode="External"/><Relationship Id="rId4912" Type="http://schemas.openxmlformats.org/officeDocument/2006/relationships/hyperlink" Target="http://warehouse.orhideja.net/images/products/bra_02_-_125-438_.jpg" TargetMode="External"/><Relationship Id="rId368" Type="http://schemas.openxmlformats.org/officeDocument/2006/relationships/hyperlink" Target="http://warehouse.orhideja.net/images/products/0S4A8464-37.jpg" TargetMode="External"/><Relationship Id="rId782" Type="http://schemas.openxmlformats.org/officeDocument/2006/relationships/hyperlink" Target="http://warehouse.orhideja.net/images/products/236-208%20kvarc_2.jpg" TargetMode="External"/><Relationship Id="rId2049" Type="http://schemas.openxmlformats.org/officeDocument/2006/relationships/hyperlink" Target="http://warehouse.orhideja.net/images/products/176-299-ivory.jpg" TargetMode="External"/><Relationship Id="rId2463" Type="http://schemas.openxmlformats.org/officeDocument/2006/relationships/hyperlink" Target="http://warehouse.orhideja.net/images/products/803-446-293-446-black-pion_1.jpg" TargetMode="External"/><Relationship Id="rId3514" Type="http://schemas.openxmlformats.org/officeDocument/2006/relationships/hyperlink" Target="http://warehouse.orhideja.net/images/products/299-437-krem-brule.jpg" TargetMode="External"/><Relationship Id="rId435" Type="http://schemas.openxmlformats.org/officeDocument/2006/relationships/hyperlink" Target="http://warehouse.orhideja.net/images/products/116-208%20213-208%20ivory_3.jpg" TargetMode="External"/><Relationship Id="rId1065" Type="http://schemas.openxmlformats.org/officeDocument/2006/relationships/hyperlink" Target="http://warehouse.orhideja.net/images/products/180-208%20210-208%20krem%20brule.jpg" TargetMode="External"/><Relationship Id="rId2116" Type="http://schemas.openxmlformats.org/officeDocument/2006/relationships/hyperlink" Target="http://warehouse.orhideja.net/images/products/523-299_3.jpg" TargetMode="External"/><Relationship Id="rId2530" Type="http://schemas.openxmlformats.org/officeDocument/2006/relationships/hyperlink" Target="http://warehouse.orhideja.net/images/products/192-338.jpg" TargetMode="External"/><Relationship Id="rId5686" Type="http://schemas.openxmlformats.org/officeDocument/2006/relationships/hyperlink" Target="http://warehouse.orhideja.net/images/products/587-736%20t-sinij-pion.jpg" TargetMode="External"/><Relationship Id="rId502" Type="http://schemas.openxmlformats.org/officeDocument/2006/relationships/hyperlink" Target="http://warehouse.orhideja.net/images/products/180-208,-260-208-white_1.jpg" TargetMode="External"/><Relationship Id="rId1132" Type="http://schemas.openxmlformats.org/officeDocument/2006/relationships/hyperlink" Target="http://warehouse.orhideja.net/images/products/535-146,%20207-146%20pion_2.jpg" TargetMode="External"/><Relationship Id="rId4288" Type="http://schemas.openxmlformats.org/officeDocument/2006/relationships/hyperlink" Target="http://warehouse.orhideja.net/images/products/662-186.jpg" TargetMode="External"/><Relationship Id="rId5339" Type="http://schemas.openxmlformats.org/officeDocument/2006/relationships/hyperlink" Target="http://warehouse.orhideja.net/images/products/801-275_black.jpg" TargetMode="External"/><Relationship Id="rId4355" Type="http://schemas.openxmlformats.org/officeDocument/2006/relationships/hyperlink" Target="http://warehouse.orhideja.net/images/products/591-592.jpg" TargetMode="External"/><Relationship Id="rId5753" Type="http://schemas.openxmlformats.org/officeDocument/2006/relationships/hyperlink" Target="http://warehouse.orhideja.net/images/products/107-680%20white.jpg" TargetMode="External"/><Relationship Id="rId1949" Type="http://schemas.openxmlformats.org/officeDocument/2006/relationships/hyperlink" Target="http://warehouse.orhideja.net/images/products/42.jpg" TargetMode="External"/><Relationship Id="rId4008" Type="http://schemas.openxmlformats.org/officeDocument/2006/relationships/hyperlink" Target="http://warehouse.orhideja.net/images/products/516-147,%20210-147%20peony_1.jpg" TargetMode="External"/><Relationship Id="rId5406" Type="http://schemas.openxmlformats.org/officeDocument/2006/relationships/hyperlink" Target="http://warehouse.orhideja.net/images/products/199-493-793-493_1.jpg" TargetMode="External"/><Relationship Id="rId5820" Type="http://schemas.openxmlformats.org/officeDocument/2006/relationships/hyperlink" Target="http://warehouse.orhideja.net/images/products/106-628%20peony.jpg" TargetMode="External"/><Relationship Id="rId292" Type="http://schemas.openxmlformats.org/officeDocument/2006/relationships/hyperlink" Target="http://warehouse.orhideja.net/images/products/116-208-coffee-rose.jpg" TargetMode="External"/><Relationship Id="rId3371" Type="http://schemas.openxmlformats.org/officeDocument/2006/relationships/hyperlink" Target="http://warehouse.orhideja.net/images/products/581-437-pion_3.jpg" TargetMode="External"/><Relationship Id="rId4422" Type="http://schemas.openxmlformats.org/officeDocument/2006/relationships/hyperlink" Target="http://warehouse.orhideja.net/images/products/1_15.jpg" TargetMode="External"/><Relationship Id="rId3024" Type="http://schemas.openxmlformats.org/officeDocument/2006/relationships/hyperlink" Target="http://warehouse.orhideja.net/images/products/180-001_2.jpg" TargetMode="External"/><Relationship Id="rId2040" Type="http://schemas.openxmlformats.org/officeDocument/2006/relationships/hyperlink" Target="http://warehouse.orhideja.net/images/products/509-299.JPG" TargetMode="External"/><Relationship Id="rId5196" Type="http://schemas.openxmlformats.org/officeDocument/2006/relationships/hyperlink" Target="http://warehouse.orhideja.net/images/products/678-213%20ivory.jpg" TargetMode="External"/><Relationship Id="rId6247" Type="http://schemas.openxmlformats.org/officeDocument/2006/relationships/hyperlink" Target="http://warehouse.orhideja.net/images/products/105-515,-746-515_6.jpg" TargetMode="External"/><Relationship Id="rId5263" Type="http://schemas.openxmlformats.org/officeDocument/2006/relationships/hyperlink" Target="http://warehouse.orhideja.net/images/products/104-213%20ivory.jpg" TargetMode="External"/><Relationship Id="rId6314" Type="http://schemas.openxmlformats.org/officeDocument/2006/relationships/hyperlink" Target="http://warehouse.orhideja.net/images/products/129-000,-658-000-black-nud_1.jpg" TargetMode="External"/><Relationship Id="rId1459" Type="http://schemas.openxmlformats.org/officeDocument/2006/relationships/hyperlink" Target="http://warehouse.orhideja.net/images/products/180-000,-638-007-moloko_1.jpg" TargetMode="External"/><Relationship Id="rId2857" Type="http://schemas.openxmlformats.org/officeDocument/2006/relationships/hyperlink" Target="http://warehouse.orhideja.net/images/products/180-003,-672-003-pion_1.jpg" TargetMode="External"/><Relationship Id="rId3908" Type="http://schemas.openxmlformats.org/officeDocument/2006/relationships/hyperlink" Target="http://warehouse.orhideja.net/images/products/506-147.jpg" TargetMode="External"/><Relationship Id="rId5330" Type="http://schemas.openxmlformats.org/officeDocument/2006/relationships/hyperlink" Target="http://warehouse.orhideja.net/images/products/289-275_black.jpg" TargetMode="External"/><Relationship Id="rId98" Type="http://schemas.openxmlformats.org/officeDocument/2006/relationships/hyperlink" Target="http://warehouse.orhideja.net/images/products/553-007%20moloko.jpg" TargetMode="External"/><Relationship Id="rId829" Type="http://schemas.openxmlformats.org/officeDocument/2006/relationships/hyperlink" Target="http://warehouse.orhideja.net/images/products/532-208%204ajka.jpg" TargetMode="External"/><Relationship Id="rId1873" Type="http://schemas.openxmlformats.org/officeDocument/2006/relationships/hyperlink" Target="http://warehouse.orhideja.net/images/products/236-250.jpg" TargetMode="External"/><Relationship Id="rId2924" Type="http://schemas.openxmlformats.org/officeDocument/2006/relationships/hyperlink" Target="http://warehouse.orhideja.net/images/products/180-003,-672-003-white_1.jpg" TargetMode="External"/><Relationship Id="rId1526" Type="http://schemas.openxmlformats.org/officeDocument/2006/relationships/hyperlink" Target="http://warehouse.orhideja.net/images/products/529-894-white-1.jpg" TargetMode="External"/><Relationship Id="rId1940" Type="http://schemas.openxmlformats.org/officeDocument/2006/relationships/hyperlink" Target="http://warehouse.orhideja.net/images/products/575-299_2.jpg" TargetMode="External"/><Relationship Id="rId3698" Type="http://schemas.openxmlformats.org/officeDocument/2006/relationships/hyperlink" Target="http://warehouse.orhideja.net/images/products/557-147,%20625-147%20ivory_1.jpg" TargetMode="External"/><Relationship Id="rId4749" Type="http://schemas.openxmlformats.org/officeDocument/2006/relationships/hyperlink" Target="http://warehouse.orhideja.net/images/products/646-438%20ivory.jpg" TargetMode="External"/><Relationship Id="rId3765" Type="http://schemas.openxmlformats.org/officeDocument/2006/relationships/hyperlink" Target="http://warehouse.orhideja.net/images/products/198-147,-210-147-moloko_1_2.jpg" TargetMode="External"/><Relationship Id="rId4816" Type="http://schemas.openxmlformats.org/officeDocument/2006/relationships/hyperlink" Target="http://warehouse.orhideja.net/images/products/125-438_3.jpg" TargetMode="External"/><Relationship Id="rId6171" Type="http://schemas.openxmlformats.org/officeDocument/2006/relationships/hyperlink" Target="http://warehouse.orhideja.net/images/products/575-267.jpg" TargetMode="External"/><Relationship Id="rId686" Type="http://schemas.openxmlformats.org/officeDocument/2006/relationships/hyperlink" Target="http://warehouse.orhideja.net/images/products/180-208,-210-208-red_6.jpg" TargetMode="External"/><Relationship Id="rId2367" Type="http://schemas.openxmlformats.org/officeDocument/2006/relationships/hyperlink" Target="http://warehouse.orhideja.net/images/products/103-003,-671-003-black_1.jpg" TargetMode="External"/><Relationship Id="rId2781" Type="http://schemas.openxmlformats.org/officeDocument/2006/relationships/hyperlink" Target="http://warehouse.orhideja.net/images/products/163-795.jpg" TargetMode="External"/><Relationship Id="rId3418" Type="http://schemas.openxmlformats.org/officeDocument/2006/relationships/hyperlink" Target="http://warehouse.orhideja.net/images/products/182-437,-733-437-pion_1.jpg" TargetMode="External"/><Relationship Id="rId339" Type="http://schemas.openxmlformats.org/officeDocument/2006/relationships/hyperlink" Target="http://warehouse.orhideja.net/images/products/652-208_ivory.jpg" TargetMode="External"/><Relationship Id="rId753" Type="http://schemas.openxmlformats.org/officeDocument/2006/relationships/hyperlink" Target="http://warehouse.orhideja.net/images/products/110-208-blue_2.jpg" TargetMode="External"/><Relationship Id="rId1383" Type="http://schemas.openxmlformats.org/officeDocument/2006/relationships/hyperlink" Target="http://warehouse.orhideja.net/images/products/181-000,%20638-007.jpg" TargetMode="External"/><Relationship Id="rId2434" Type="http://schemas.openxmlformats.org/officeDocument/2006/relationships/hyperlink" Target="http://warehouse.orhideja.net/images/products/164-148.jpg" TargetMode="External"/><Relationship Id="rId3832" Type="http://schemas.openxmlformats.org/officeDocument/2006/relationships/hyperlink" Target="http://warehouse.orhideja.net/images/products/580-147_2.jpg" TargetMode="External"/><Relationship Id="rId406" Type="http://schemas.openxmlformats.org/officeDocument/2006/relationships/hyperlink" Target="http://warehouse.orhideja.net/images/products/180-208-IVORY.jpg" TargetMode="External"/><Relationship Id="rId1036" Type="http://schemas.openxmlformats.org/officeDocument/2006/relationships/hyperlink" Target="http://warehouse.orhideja.net/images/products/181-208_creme-brulee.jpg" TargetMode="External"/><Relationship Id="rId820" Type="http://schemas.openxmlformats.org/officeDocument/2006/relationships/hyperlink" Target="http://warehouse.orhideja.net/images/products/116-208,%20299-208-kvarc_1.jpg" TargetMode="External"/><Relationship Id="rId1450" Type="http://schemas.openxmlformats.org/officeDocument/2006/relationships/hyperlink" Target="http://warehouse.orhideja.net/images/products/181-000,904-000_1.jpg" TargetMode="External"/><Relationship Id="rId2501" Type="http://schemas.openxmlformats.org/officeDocument/2006/relationships/hyperlink" Target="http://warehouse.orhideja.net/images/products/196-338.jpg" TargetMode="External"/><Relationship Id="rId5657" Type="http://schemas.openxmlformats.org/officeDocument/2006/relationships/hyperlink" Target="http://warehouse.orhideja.net/images/products/709-546.jpg" TargetMode="External"/><Relationship Id="rId1103" Type="http://schemas.openxmlformats.org/officeDocument/2006/relationships/hyperlink" Target="http://warehouse.orhideja.net/images/products/210-635_2.jpg" TargetMode="External"/><Relationship Id="rId4259" Type="http://schemas.openxmlformats.org/officeDocument/2006/relationships/hyperlink" Target="http://warehouse.orhideja.net/images/products/195-187-662-187-pion_1.jpg" TargetMode="External"/><Relationship Id="rId4673" Type="http://schemas.openxmlformats.org/officeDocument/2006/relationships/hyperlink" Target="http://warehouse.orhideja.net/images/products/652-438%20vinograd.jpg" TargetMode="External"/><Relationship Id="rId5724" Type="http://schemas.openxmlformats.org/officeDocument/2006/relationships/hyperlink" Target="http://warehouse.orhideja.net/images/products/192-680%20white.jpg" TargetMode="External"/><Relationship Id="rId3275" Type="http://schemas.openxmlformats.org/officeDocument/2006/relationships/hyperlink" Target="http://warehouse.orhideja.net/images/products/189-437,%20231-007%20.jpg" TargetMode="External"/><Relationship Id="rId4326" Type="http://schemas.openxmlformats.org/officeDocument/2006/relationships/hyperlink" Target="http://warehouse.orhideja.net/images/products/161-000-904-000_1.jpg" TargetMode="External"/><Relationship Id="rId4740" Type="http://schemas.openxmlformats.org/officeDocument/2006/relationships/hyperlink" Target="http://warehouse.orhideja.net/images/products/673-438%20ivory.jpg" TargetMode="External"/><Relationship Id="rId196" Type="http://schemas.openxmlformats.org/officeDocument/2006/relationships/hyperlink" Target="http://warehouse.orhideja.net/images/products/137-000%20&#209;&#135;&#208;&#181;&#209;&#128;&#208;&#189;&#209;&#139;&#208;&#184;&#204;&#134;.jpg" TargetMode="External"/><Relationship Id="rId2291" Type="http://schemas.openxmlformats.org/officeDocument/2006/relationships/hyperlink" Target="http://warehouse.orhideja.net/images/products/670-003%20red.jpg" TargetMode="External"/><Relationship Id="rId3342" Type="http://schemas.openxmlformats.org/officeDocument/2006/relationships/hyperlink" Target="http://warehouse.orhideja.net/images/products/201-437%20&#195;&#152;&#194;&#174;&#195;&#134;&#226;&#137;&#160;-19.JPG" TargetMode="External"/><Relationship Id="rId263" Type="http://schemas.openxmlformats.org/officeDocument/2006/relationships/hyperlink" Target="http://warehouse.orhideja.net/images/products/180-208,-210-208-kofejno-roz._1.jpg" TargetMode="External"/><Relationship Id="rId330" Type="http://schemas.openxmlformats.org/officeDocument/2006/relationships/hyperlink" Target="http://warehouse.orhideja.net/images/products/180-208perec.jpg" TargetMode="External"/><Relationship Id="rId2011" Type="http://schemas.openxmlformats.org/officeDocument/2006/relationships/hyperlink" Target="http://warehouse.orhideja.net/images/products/Untitled-2%20copy.jpg" TargetMode="External"/><Relationship Id="rId5167" Type="http://schemas.openxmlformats.org/officeDocument/2006/relationships/hyperlink" Target="http://warehouse.orhideja.net/images/products/123-213%20black-nude.jpg" TargetMode="External"/><Relationship Id="rId6218" Type="http://schemas.openxmlformats.org/officeDocument/2006/relationships/hyperlink" Target="http://warehouse.orhideja.net/images/products/733-267%20nude.jpg" TargetMode="External"/><Relationship Id="rId4183" Type="http://schemas.openxmlformats.org/officeDocument/2006/relationships/hyperlink" Target="http://warehouse.orhideja.net/images/products/554-187black:pion.jpg" TargetMode="External"/><Relationship Id="rId5581" Type="http://schemas.openxmlformats.org/officeDocument/2006/relationships/hyperlink" Target="http://warehouse.orhideja.net/images/products/103-000-655-000_1.jpg" TargetMode="External"/><Relationship Id="rId1777" Type="http://schemas.openxmlformats.org/officeDocument/2006/relationships/hyperlink" Target="http://warehouse.orhideja.net/images/products/1_10.jpg" TargetMode="External"/><Relationship Id="rId2828" Type="http://schemas.openxmlformats.org/officeDocument/2006/relationships/hyperlink" Target="http://warehouse.orhideja.net/images/products/180-003,-672-003-black_6.jpg" TargetMode="External"/><Relationship Id="rId5234" Type="http://schemas.openxmlformats.org/officeDocument/2006/relationships/hyperlink" Target="http://warehouse.orhideja.net/images/products/123-213%20ivory.jpg" TargetMode="External"/><Relationship Id="rId69" Type="http://schemas.openxmlformats.org/officeDocument/2006/relationships/hyperlink" Target="http://warehouse.orhideja.net/images/products/180-000,-686-007-pion_6.jpg" TargetMode="External"/><Relationship Id="rId1844" Type="http://schemas.openxmlformats.org/officeDocument/2006/relationships/hyperlink" Target="http://warehouse.orhideja.net/images/products/175-290%20white_2.jpg" TargetMode="External"/><Relationship Id="rId4250" Type="http://schemas.openxmlformats.org/officeDocument/2006/relationships/hyperlink" Target="http://warehouse.orhideja.net/images/products/195-187-662-187-pion_1.jpg" TargetMode="External"/><Relationship Id="rId5301" Type="http://schemas.openxmlformats.org/officeDocument/2006/relationships/hyperlink" Target="http://warehouse.orhideja.net/images/products/803-428.jpeg" TargetMode="External"/><Relationship Id="rId1911" Type="http://schemas.openxmlformats.org/officeDocument/2006/relationships/hyperlink" Target="http://warehouse.orhideja.net/images/products/563-390.jpg" TargetMode="External"/><Relationship Id="rId3669" Type="http://schemas.openxmlformats.org/officeDocument/2006/relationships/hyperlink" Target="http://warehouse.orhideja.net/images/products/580-147-ivory.jpg" TargetMode="External"/><Relationship Id="rId6075" Type="http://schemas.openxmlformats.org/officeDocument/2006/relationships/hyperlink" Target="http://warehouse.orhideja.net/images/products/114-267,-733-267-black-peony_6.jpg" TargetMode="External"/><Relationship Id="rId5091" Type="http://schemas.openxmlformats.org/officeDocument/2006/relationships/hyperlink" Target="http://warehouse.orhideja.net/images/products/289-224_2.jpg" TargetMode="External"/><Relationship Id="rId6142" Type="http://schemas.openxmlformats.org/officeDocument/2006/relationships/hyperlink" Target="http://warehouse.orhideja.net/images/products/246-267_.jpg" TargetMode="External"/><Relationship Id="rId1287" Type="http://schemas.openxmlformats.org/officeDocument/2006/relationships/hyperlink" Target="http://warehouse.orhideja.net/images/products/604-894%20_2.jpg" TargetMode="External"/><Relationship Id="rId2685" Type="http://schemas.openxmlformats.org/officeDocument/2006/relationships/hyperlink" Target="http://warehouse.orhideja.net/images/products/192-338%20pion.JPG" TargetMode="External"/><Relationship Id="rId3736" Type="http://schemas.openxmlformats.org/officeDocument/2006/relationships/hyperlink" Target="http://warehouse.orhideja.net/images/products/506-147%20moloko.JPG" TargetMode="External"/><Relationship Id="rId657" Type="http://schemas.openxmlformats.org/officeDocument/2006/relationships/hyperlink" Target="http://warehouse.orhideja.net/images/products/116-208,%20613-208.jpg" TargetMode="External"/><Relationship Id="rId2338" Type="http://schemas.openxmlformats.org/officeDocument/2006/relationships/hyperlink" Target="http://warehouse.orhideja.net/images/products/103-003,-671-003-black_1.jpg" TargetMode="External"/><Relationship Id="rId2752" Type="http://schemas.openxmlformats.org/officeDocument/2006/relationships/hyperlink" Target="http://warehouse.orhideja.net/images/products/223-795.jpg" TargetMode="External"/><Relationship Id="rId3803" Type="http://schemas.openxmlformats.org/officeDocument/2006/relationships/hyperlink" Target="http://warehouse.orhideja.net/images/products/813-147.jpeg" TargetMode="External"/><Relationship Id="rId724" Type="http://schemas.openxmlformats.org/officeDocument/2006/relationships/hyperlink" Target="http://warehouse.orhideja.net/images/products/soft-cup-bra-isabel-coral-1_3.jpg" TargetMode="External"/><Relationship Id="rId1354" Type="http://schemas.openxmlformats.org/officeDocument/2006/relationships/hyperlink" Target="http://warehouse.orhideja.net/images/products/181-894%20coffee%20rose_2.JPG" TargetMode="External"/><Relationship Id="rId2405" Type="http://schemas.openxmlformats.org/officeDocument/2006/relationships/hyperlink" Target="http://warehouse.orhideja.net/images/products/23.jpg" TargetMode="External"/><Relationship Id="rId5975" Type="http://schemas.openxmlformats.org/officeDocument/2006/relationships/hyperlink" Target="http://warehouse.orhideja.net/images/products/102-628_white.jpg" TargetMode="External"/><Relationship Id="rId60" Type="http://schemas.openxmlformats.org/officeDocument/2006/relationships/hyperlink" Target="http://warehouse.orhideja.net/images/products/531-007_3.jpg" TargetMode="External"/><Relationship Id="rId1007" Type="http://schemas.openxmlformats.org/officeDocument/2006/relationships/hyperlink" Target="http://warehouse.orhideja.net/images/products/116-208,%20299-208-burgundy_1.jpg" TargetMode="External"/><Relationship Id="rId1421" Type="http://schemas.openxmlformats.org/officeDocument/2006/relationships/hyperlink" Target="http://warehouse.orhideja.net/images/products/181-894.jpg" TargetMode="External"/><Relationship Id="rId4577" Type="http://schemas.openxmlformats.org/officeDocument/2006/relationships/hyperlink" Target="http://warehouse.orhideja.net/images/products/508-170,-225-170-white_1_2.jpg" TargetMode="External"/><Relationship Id="rId4991" Type="http://schemas.openxmlformats.org/officeDocument/2006/relationships/hyperlink" Target="http://warehouse.orhideja.net/images/products/123-438%20peony.jpg" TargetMode="External"/><Relationship Id="rId5628" Type="http://schemas.openxmlformats.org/officeDocument/2006/relationships/hyperlink" Target="http://warehouse.orhideja.net/images/products/154-830-793-830-ivory_1.jpg" TargetMode="External"/><Relationship Id="rId3179" Type="http://schemas.openxmlformats.org/officeDocument/2006/relationships/hyperlink" Target="http://warehouse.orhideja.net/images/products/182-437,-733-437-black_1.jpg" TargetMode="External"/><Relationship Id="rId3593" Type="http://schemas.openxmlformats.org/officeDocument/2006/relationships/hyperlink" Target="http://warehouse.orhideja.net/images/products/174-385%20_1.jpg" TargetMode="External"/><Relationship Id="rId4644" Type="http://schemas.openxmlformats.org/officeDocument/2006/relationships/hyperlink" Target="http://warehouse.orhideja.net/images/products/557-438-FIN.jpg" TargetMode="External"/><Relationship Id="rId2195" Type="http://schemas.openxmlformats.org/officeDocument/2006/relationships/hyperlink" Target="http://warehouse.orhideja.net/images/products/bra_04.jpg" TargetMode="External"/><Relationship Id="rId3246" Type="http://schemas.openxmlformats.org/officeDocument/2006/relationships/hyperlink" Target="http://warehouse.orhideja.net/images/products/587-437,%20201-437.jpg" TargetMode="External"/><Relationship Id="rId167" Type="http://schemas.openxmlformats.org/officeDocument/2006/relationships/hyperlink" Target="http://warehouse.orhideja.net/images/products/941-000-black_2.jpg" TargetMode="External"/><Relationship Id="rId581" Type="http://schemas.openxmlformats.org/officeDocument/2006/relationships/hyperlink" Target="http://warehouse.orhideja.net/images/products/613-208-black.jpg" TargetMode="External"/><Relationship Id="rId2262" Type="http://schemas.openxmlformats.org/officeDocument/2006/relationships/hyperlink" Target="http://warehouse.orhideja.net/images/products/819-438.jpg" TargetMode="External"/><Relationship Id="rId3660" Type="http://schemas.openxmlformats.org/officeDocument/2006/relationships/hyperlink" Target="http://warehouse.orhideja.net/images/products/198-147,-210-147-moloko_6.jpg" TargetMode="External"/><Relationship Id="rId4711" Type="http://schemas.openxmlformats.org/officeDocument/2006/relationships/hyperlink" Target="http://warehouse.orhideja.net/images/products/557-438-vinograd-pion,-210-438-vinograd_1.jpg" TargetMode="External"/><Relationship Id="rId234" Type="http://schemas.openxmlformats.org/officeDocument/2006/relationships/hyperlink" Target="http://warehouse.orhideja.net/images/products/532-208-coffee--rose-_2.jpg" TargetMode="External"/><Relationship Id="rId3313" Type="http://schemas.openxmlformats.org/officeDocument/2006/relationships/hyperlink" Target="http://warehouse.orhideja.net/images/products/812-437-pion_1.jpg" TargetMode="External"/><Relationship Id="rId5485" Type="http://schemas.openxmlformats.org/officeDocument/2006/relationships/hyperlink" Target="http://warehouse.orhideja.net/images/products/Untitled-39.jpg" TargetMode="External"/><Relationship Id="rId301" Type="http://schemas.openxmlformats.org/officeDocument/2006/relationships/hyperlink" Target="http://warehouse.orhideja.net/images/products/613-208-pepper.jpg" TargetMode="External"/><Relationship Id="rId4087" Type="http://schemas.openxmlformats.org/officeDocument/2006/relationships/hyperlink" Target="http://warehouse.orhideja.net/images/products/557-147_2.jpg" TargetMode="External"/><Relationship Id="rId5138" Type="http://schemas.openxmlformats.org/officeDocument/2006/relationships/hyperlink" Target="http://warehouse.orhideja.net/images/products/802-213%20black.jpg" TargetMode="External"/><Relationship Id="rId5552" Type="http://schemas.openxmlformats.org/officeDocument/2006/relationships/hyperlink" Target="http://warehouse.orhideja.net/images/products/103-000-655-000_6.jpg" TargetMode="External"/><Relationship Id="rId1748" Type="http://schemas.openxmlformats.org/officeDocument/2006/relationships/hyperlink" Target="http://warehouse.orhideja.net/images/products/531-290_2.jpg" TargetMode="External"/><Relationship Id="rId4154" Type="http://schemas.openxmlformats.org/officeDocument/2006/relationships/hyperlink" Target="http://warehouse.orhideja.net/images/products/195-187,%20223-187.jpg" TargetMode="External"/><Relationship Id="rId5205" Type="http://schemas.openxmlformats.org/officeDocument/2006/relationships/hyperlink" Target="http://warehouse.orhideja.net/images/products/802-213%20ivory.jpg" TargetMode="External"/><Relationship Id="rId3170" Type="http://schemas.openxmlformats.org/officeDocument/2006/relationships/hyperlink" Target="http://warehouse.orhideja.net/images/products/182-437,-733-437-black_1.jpg" TargetMode="External"/><Relationship Id="rId4221" Type="http://schemas.openxmlformats.org/officeDocument/2006/relationships/hyperlink" Target="http://warehouse.orhideja.net/images/products/Untitled-1_3.jpg" TargetMode="External"/><Relationship Id="rId1815" Type="http://schemas.openxmlformats.org/officeDocument/2006/relationships/hyperlink" Target="http://warehouse.orhideja.net/images/products/553-290-white_2.jpg" TargetMode="External"/><Relationship Id="rId6393" Type="http://schemas.openxmlformats.org/officeDocument/2006/relationships/hyperlink" Target="http://warehouse.orhideja.net/images/products/104-215.jpg" TargetMode="External"/><Relationship Id="rId3987" Type="http://schemas.openxmlformats.org/officeDocument/2006/relationships/hyperlink" Target="http://warehouse.orhideja.net/images/products/558-147-210-147_1.jpg" TargetMode="External"/><Relationship Id="rId6046" Type="http://schemas.openxmlformats.org/officeDocument/2006/relationships/hyperlink" Target="http://warehouse.orhideja.net/images/products/695-991%20peony%20_1.jpg" TargetMode="External"/><Relationship Id="rId2589" Type="http://schemas.openxmlformats.org/officeDocument/2006/relationships/hyperlink" Target="http://warehouse.orhideja.net/images/products/196-338%20&#194;&#168;&#195;&#134;&#194;&#180;&#195;&#134;&#226;&#132;&#162;&#195;&#134;.jpg" TargetMode="External"/><Relationship Id="rId975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656" Type="http://schemas.openxmlformats.org/officeDocument/2006/relationships/hyperlink" Target="http://warehouse.orhideja.net/images/products/196-338-pion.jpg" TargetMode="External"/><Relationship Id="rId3707" Type="http://schemas.openxmlformats.org/officeDocument/2006/relationships/hyperlink" Target="http://warehouse.orhideja.net/images/products/516-147,-625-147-moloko_1.jpg" TargetMode="External"/><Relationship Id="rId5062" Type="http://schemas.openxmlformats.org/officeDocument/2006/relationships/hyperlink" Target="http://warehouse.orhideja.net/images/products/733-429.jpg" TargetMode="External"/><Relationship Id="rId6113" Type="http://schemas.openxmlformats.org/officeDocument/2006/relationships/hyperlink" Target="http://warehouse.orhideja.net/images/products/114-267,-733-267-black-peony_1.jpg" TargetMode="External"/><Relationship Id="rId628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1258" Type="http://schemas.openxmlformats.org/officeDocument/2006/relationships/hyperlink" Target="http://warehouse.orhideja.net/images/products/535-146,%20207-146.jpg" TargetMode="External"/><Relationship Id="rId1672" Type="http://schemas.openxmlformats.org/officeDocument/2006/relationships/hyperlink" Target="http://warehouse.orhideja.net/images/products/553-290:168.jpg" TargetMode="External"/><Relationship Id="rId2309" Type="http://schemas.openxmlformats.org/officeDocument/2006/relationships/hyperlink" Target="http://warehouse.orhideja.net/images/products/109-003%20red.jpg" TargetMode="External"/><Relationship Id="rId2723" Type="http://schemas.openxmlformats.org/officeDocument/2006/relationships/hyperlink" Target="http://warehouse.orhideja.net/images/products/557-996.jpg" TargetMode="External"/><Relationship Id="rId5879" Type="http://schemas.openxmlformats.org/officeDocument/2006/relationships/hyperlink" Target="http://warehouse.orhideja.net/images/products/159-628,-733-628-black-pion_1.jpg" TargetMode="External"/><Relationship Id="rId1325" Type="http://schemas.openxmlformats.org/officeDocument/2006/relationships/hyperlink" Target="http://warehouse.orhideja.net/images/products/181-894%20&#226;&#128;&#154;&#226;&#128;&#162;&#194;&#168;&#226;&#137;&#160;&#195;&#134;-&#194;&#183;&#194;&#174;&#226;&#137;&#160;&#194;&#174;&#194;&#169;.jpg" TargetMode="External"/><Relationship Id="rId3497" Type="http://schemas.openxmlformats.org/officeDocument/2006/relationships/hyperlink" Target="http://warehouse.orhideja.net/images/products/581-437,%20210-437%20dark%20blue.jpg" TargetMode="External"/><Relationship Id="rId4895" Type="http://schemas.openxmlformats.org/officeDocument/2006/relationships/hyperlink" Target="http://warehouse.orhideja.net/images/products/557-438_peony.jpg" TargetMode="External"/><Relationship Id="rId5946" Type="http://schemas.openxmlformats.org/officeDocument/2006/relationships/hyperlink" Target="http://warehouse.orhideja.net/images/products/159-628,-733-628-white_1.jpg" TargetMode="External"/><Relationship Id="rId31" Type="http://schemas.openxmlformats.org/officeDocument/2006/relationships/hyperlink" Target="http://warehouse.orhideja.net/images/products/553-007-black_2.jpg" TargetMode="External"/><Relationship Id="rId2099" Type="http://schemas.openxmlformats.org/officeDocument/2006/relationships/hyperlink" Target="http://warehouse.orhideja.net/images/products/291-299-pion_2.jpg" TargetMode="External"/><Relationship Id="rId4548" Type="http://schemas.openxmlformats.org/officeDocument/2006/relationships/hyperlink" Target="http://warehouse.orhideja.net/images/products/508-170,-225-170-black_1.jpg" TargetMode="External"/><Relationship Id="rId4962" Type="http://schemas.openxmlformats.org/officeDocument/2006/relationships/hyperlink" Target="http://warehouse.orhideja.net/images/products/123-438%20peony.jpg" TargetMode="External"/><Relationship Id="rId3564" Type="http://schemas.openxmlformats.org/officeDocument/2006/relationships/hyperlink" Target="http://warehouse.orhideja.net/images/products/581-437,%20210-437%20krem%20brule.jpg" TargetMode="External"/><Relationship Id="rId4615" Type="http://schemas.openxmlformats.org/officeDocument/2006/relationships/hyperlink" Target="http://warehouse.orhideja.net/images/products/652-438_black.jpg" TargetMode="External"/><Relationship Id="rId485" Type="http://schemas.openxmlformats.org/officeDocument/2006/relationships/hyperlink" Target="http://warehouse.orhideja.net/images/products/180-208,-260-208-white_1.jpg" TargetMode="External"/><Relationship Id="rId2166" Type="http://schemas.openxmlformats.org/officeDocument/2006/relationships/hyperlink" Target="http://warehouse.orhideja.net/images/products/101-535.jpg" TargetMode="External"/><Relationship Id="rId2580" Type="http://schemas.openxmlformats.org/officeDocument/2006/relationships/hyperlink" Target="http://warehouse.orhideja.net/images/products/268-338_2.jpg" TargetMode="External"/><Relationship Id="rId3217" Type="http://schemas.openxmlformats.org/officeDocument/2006/relationships/hyperlink" Target="http://warehouse.orhideja.net/images/products/299-437%20&#194;&#168;&#195;&#134;&#194;&#180;&#195;&#134;&#226;&#132;&#162;&#195;&#134;-29.JPG" TargetMode="External"/><Relationship Id="rId3631" Type="http://schemas.openxmlformats.org/officeDocument/2006/relationships/hyperlink" Target="http://warehouse.orhideja.net/images/products/440-868%20&#209;&#136;&#208;&#190;&#209;&#128;&#209;&#140;&#209;&#139;.jpg" TargetMode="External"/><Relationship Id="rId138" Type="http://schemas.openxmlformats.org/officeDocument/2006/relationships/hyperlink" Target="http://warehouse.orhideja.net/images/products/231-000-pepper.jpg" TargetMode="External"/><Relationship Id="rId552" Type="http://schemas.openxmlformats.org/officeDocument/2006/relationships/hyperlink" Target="http://warehouse.orhideja.net/images/products/236-208-piony.jpg" TargetMode="External"/><Relationship Id="rId1182" Type="http://schemas.openxmlformats.org/officeDocument/2006/relationships/hyperlink" Target="http://warehouse.orhideja.net/images/products/535-146,%20207-146%20black.jpg" TargetMode="External"/><Relationship Id="rId2233" Type="http://schemas.openxmlformats.org/officeDocument/2006/relationships/hyperlink" Target="http://warehouse.orhideja.net/images/products/101-506.jpg" TargetMode="External"/><Relationship Id="rId5389" Type="http://schemas.openxmlformats.org/officeDocument/2006/relationships/hyperlink" Target="http://warehouse.orhideja.net/images/products/125-533.jpg" TargetMode="External"/><Relationship Id="rId205" Type="http://schemas.openxmlformats.org/officeDocument/2006/relationships/hyperlink" Target="http://warehouse.orhideja.net/images/products/968-000-white.jpg" TargetMode="External"/><Relationship Id="rId2300" Type="http://schemas.openxmlformats.org/officeDocument/2006/relationships/hyperlink" Target="http://warehouse.orhideja.net/images/products/109-003%20red.jpg" TargetMode="External"/><Relationship Id="rId5456" Type="http://schemas.openxmlformats.org/officeDocument/2006/relationships/hyperlink" Target="http://warehouse.orhideja.net/images/products/656-000%20chjernij.jpeg" TargetMode="External"/><Relationship Id="rId1999" Type="http://schemas.openxmlformats.org/officeDocument/2006/relationships/hyperlink" Target="http://warehouse.orhideja.net/images/products/1_12.jpg" TargetMode="External"/><Relationship Id="rId4058" Type="http://schemas.openxmlformats.org/officeDocument/2006/relationships/hyperlink" Target="http://warehouse.orhideja.net/images/products/557-147-dark-blue.jpg" TargetMode="External"/><Relationship Id="rId4472" Type="http://schemas.openxmlformats.org/officeDocument/2006/relationships/hyperlink" Target="http://warehouse.orhideja.net/images/products/561-787,%20225-787%20pion.jpg" TargetMode="External"/><Relationship Id="rId5109" Type="http://schemas.openxmlformats.org/officeDocument/2006/relationships/hyperlink" Target="http://warehouse.orhideja.net/images/products/102-224%20733-224_2.jpg" TargetMode="External"/><Relationship Id="rId5870" Type="http://schemas.openxmlformats.org/officeDocument/2006/relationships/hyperlink" Target="http://warehouse.orhideja.net/images/products/159-628,-246-628-black_1.jpg" TargetMode="External"/><Relationship Id="rId3074" Type="http://schemas.openxmlformats.org/officeDocument/2006/relationships/hyperlink" Target="http://warehouse.orhideja.net/images/products/587-437_4.jpg" TargetMode="External"/><Relationship Id="rId4125" Type="http://schemas.openxmlformats.org/officeDocument/2006/relationships/hyperlink" Target="http://warehouse.orhideja.net/images/products/166-147,-289-147-kofejno-rozovij_1.jpg" TargetMode="External"/><Relationship Id="rId5523" Type="http://schemas.openxmlformats.org/officeDocument/2006/relationships/hyperlink" Target="http://warehouse.orhideja.net/images/products/103-000-655-000-ivory_1.jpg" TargetMode="External"/><Relationship Id="rId1719" Type="http://schemas.openxmlformats.org/officeDocument/2006/relationships/hyperlink" Target="http://warehouse.orhideja.net/images/products/553-290-beige.jpg" TargetMode="External"/><Relationship Id="rId2090" Type="http://schemas.openxmlformats.org/officeDocument/2006/relationships/hyperlink" Target="http://warehouse.orhideja.net/images/products/710-299%20_2.jpg" TargetMode="External"/><Relationship Id="rId3141" Type="http://schemas.openxmlformats.org/officeDocument/2006/relationships/hyperlink" Target="http://warehouse.orhideja.net/images/products/189-437,-210-437-black_1.jpg" TargetMode="External"/><Relationship Id="rId6297" Type="http://schemas.openxmlformats.org/officeDocument/2006/relationships/hyperlink" Target="http://warehouse.orhideja.net/images/products/129-000,-658-000-black-nud_1.jpg" TargetMode="External"/><Relationship Id="rId3958" Type="http://schemas.openxmlformats.org/officeDocument/2006/relationships/hyperlink" Target="http://warehouse.orhideja.net/images/products/580-147%20&#195;&#152;&#194;&#174;&#195;&#134;&#226;&#137;&#160;.jpg" TargetMode="External"/><Relationship Id="rId6364" Type="http://schemas.openxmlformats.org/officeDocument/2006/relationships/hyperlink" Target="http://warehouse.orhideja.net/images/products/129-000%20nude%20_1.jpg" TargetMode="External"/><Relationship Id="rId879" Type="http://schemas.openxmlformats.org/officeDocument/2006/relationships/hyperlink" Target="http://warehouse.orhideja.net/images/products/116-208%20&#226;&#128;&#161;&#226;&#128;&#158;&#194;&#176;&#194;&#174;&#226;&#137;&#160;.jpg" TargetMode="External"/><Relationship Id="rId5380" Type="http://schemas.openxmlformats.org/officeDocument/2006/relationships/hyperlink" Target="http://warehouse.orhideja.net/images/products/746-533_168_1.jpg" TargetMode="External"/><Relationship Id="rId6017" Type="http://schemas.openxmlformats.org/officeDocument/2006/relationships/hyperlink" Target="http://warehouse.orhideja.net/images/products/118-991%20black.jpg" TargetMode="External"/><Relationship Id="rId1576" Type="http://schemas.openxmlformats.org/officeDocument/2006/relationships/hyperlink" Target="http://warehouse.orhideja.net/images/products/180-000,-638-007-moloko_1_2.jpg" TargetMode="External"/><Relationship Id="rId2974" Type="http://schemas.openxmlformats.org/officeDocument/2006/relationships/hyperlink" Target="http://warehouse.orhideja.net/images/products/103-003,-671-003-white_1.jpg" TargetMode="External"/><Relationship Id="rId5033" Type="http://schemas.openxmlformats.org/officeDocument/2006/relationships/hyperlink" Target="http://warehouse.orhideja.net/images/products/199-639%20289-639.jpg" TargetMode="External"/><Relationship Id="rId946" Type="http://schemas.openxmlformats.org/officeDocument/2006/relationships/hyperlink" Target="http://warehouse.orhideja.net/images/products/116-208-pink-colored.jpg" TargetMode="External"/><Relationship Id="rId1229" Type="http://schemas.openxmlformats.org/officeDocument/2006/relationships/hyperlink" Target="http://warehouse.orhideja.net/images/products/535-146,%20207-146.jpg" TargetMode="External"/><Relationship Id="rId1990" Type="http://schemas.openxmlformats.org/officeDocument/2006/relationships/hyperlink" Target="http://warehouse.orhideja.net/images/products/509-299.jpg" TargetMode="External"/><Relationship Id="rId2627" Type="http://schemas.openxmlformats.org/officeDocument/2006/relationships/hyperlink" Target="http://warehouse.orhideja.net/images/products/192-338_3.jpg" TargetMode="External"/><Relationship Id="rId5100" Type="http://schemas.openxmlformats.org/officeDocument/2006/relationships/hyperlink" Target="http://warehouse.orhideja.net/images/products/575-224-black-pion.jpg" TargetMode="External"/><Relationship Id="rId1643" Type="http://schemas.openxmlformats.org/officeDocument/2006/relationships/hyperlink" Target="http://warehouse.orhideja.net/images/products/101-269.jpg" TargetMode="External"/><Relationship Id="rId4799" Type="http://schemas.openxmlformats.org/officeDocument/2006/relationships/hyperlink" Target="http://warehouse.orhideja.net/images/products/125-438_3.jpg" TargetMode="External"/><Relationship Id="rId1710" Type="http://schemas.openxmlformats.org/officeDocument/2006/relationships/hyperlink" Target="http://warehouse.orhideja.net/images/products/635-290.jpg" TargetMode="External"/><Relationship Id="rId4866" Type="http://schemas.openxmlformats.org/officeDocument/2006/relationships/hyperlink" Target="http://warehouse.orhideja.net/images/products/123-438%20ivory.jpg" TargetMode="External"/><Relationship Id="rId5917" Type="http://schemas.openxmlformats.org/officeDocument/2006/relationships/hyperlink" Target="http://warehouse.orhideja.net/images/products/293-628%20white.jpg" TargetMode="External"/><Relationship Id="rId3468" Type="http://schemas.openxmlformats.org/officeDocument/2006/relationships/hyperlink" Target="http://warehouse.orhideja.net/images/products/210-437-dark-blue.jpg" TargetMode="External"/><Relationship Id="rId3882" Type="http://schemas.openxmlformats.org/officeDocument/2006/relationships/hyperlink" Target="http://warehouse.orhideja.net/images/products/516-147,-289-147-black_1.jpg" TargetMode="External"/><Relationship Id="rId4519" Type="http://schemas.openxmlformats.org/officeDocument/2006/relationships/hyperlink" Target="http://warehouse.orhideja.net/images/products/291-785%20beige.jpg" TargetMode="External"/><Relationship Id="rId4933" Type="http://schemas.openxmlformats.org/officeDocument/2006/relationships/hyperlink" Target="http://warehouse.orhideja.net/images/products/bra_02_-_125-438_.jpg" TargetMode="External"/><Relationship Id="rId389" Type="http://schemas.openxmlformats.org/officeDocument/2006/relationships/hyperlink" Target="http://warehouse.orhideja.net/images/products/180-208-IVORY.jpg" TargetMode="External"/><Relationship Id="rId2484" Type="http://schemas.openxmlformats.org/officeDocument/2006/relationships/hyperlink" Target="http://warehouse.orhideja.net/images/products/546-338_black.jpg" TargetMode="External"/><Relationship Id="rId3535" Type="http://schemas.openxmlformats.org/officeDocument/2006/relationships/hyperlink" Target="http://warehouse.orhideja.net/images/products/587-437,%20210-437%20krem-brule.jpg" TargetMode="External"/><Relationship Id="rId456" Type="http://schemas.openxmlformats.org/officeDocument/2006/relationships/hyperlink" Target="http://warehouse.orhideja.net/images/products/613-208-white.jpg" TargetMode="External"/><Relationship Id="rId870" Type="http://schemas.openxmlformats.org/officeDocument/2006/relationships/hyperlink" Target="http://warehouse.orhideja.net/images/products/180-208%20&#209;&#128;&#209;&#131;&#208;&#177;&#208;&#184;&#208;&#189;.jpg" TargetMode="External"/><Relationship Id="rId1086" Type="http://schemas.openxmlformats.org/officeDocument/2006/relationships/hyperlink" Target="http://warehouse.orhideja.net/images/products/180-208,-210-208-shokolad_6.jpg" TargetMode="External"/><Relationship Id="rId2137" Type="http://schemas.openxmlformats.org/officeDocument/2006/relationships/hyperlink" Target="http://warehouse.orhideja.net/images/products/130-299,-241-299-white_1.jpg" TargetMode="External"/><Relationship Id="rId2551" Type="http://schemas.openxmlformats.org/officeDocument/2006/relationships/hyperlink" Target="http://warehouse.orhideja.net/images/products/196-338%20black-peony.jpg" TargetMode="External"/><Relationship Id="rId109" Type="http://schemas.openxmlformats.org/officeDocument/2006/relationships/hyperlink" Target="http://warehouse.orhideja.net/images/products/531-007-milk.jpg" TargetMode="External"/><Relationship Id="rId523" Type="http://schemas.openxmlformats.org/officeDocument/2006/relationships/hyperlink" Target="http://warehouse.orhideja.net/images/products/116-208white.jpg" TargetMode="External"/><Relationship Id="rId1153" Type="http://schemas.openxmlformats.org/officeDocument/2006/relationships/hyperlink" Target="http://warehouse.orhideja.net/images/products/535-146,%20207-146%20pion_2.jpg" TargetMode="External"/><Relationship Id="rId2204" Type="http://schemas.openxmlformats.org/officeDocument/2006/relationships/hyperlink" Target="http://warehouse.orhideja.net/images/products/bra_04.jpg" TargetMode="External"/><Relationship Id="rId3602" Type="http://schemas.openxmlformats.org/officeDocument/2006/relationships/hyperlink" Target="http://warehouse.orhideja.net/images/products/539-385%20&#194;&#176;&#226;&#128;&#158;&#226;&#128;&#161;&#194;&#163;&#226;&#128;&#158;&#226;&#137;&#160;&#194;&#167;&#194;&#174;-&#195;&#152;&#194;&#174;&#195;&#134;&#226;&#137;&#160;.jpg" TargetMode="External"/><Relationship Id="rId5774" Type="http://schemas.openxmlformats.org/officeDocument/2006/relationships/hyperlink" Target="http://warehouse.orhideja.net/images/products/159-628,-733-628-pion_6.jpg" TargetMode="External"/><Relationship Id="rId1220" Type="http://schemas.openxmlformats.org/officeDocument/2006/relationships/hyperlink" Target="http://warehouse.orhideja.net/images/products/207-146%20white.JPG" TargetMode="External"/><Relationship Id="rId4376" Type="http://schemas.openxmlformats.org/officeDocument/2006/relationships/hyperlink" Target="http://warehouse.orhideja.net/images/products/150-592.jpg" TargetMode="External"/><Relationship Id="rId4790" Type="http://schemas.openxmlformats.org/officeDocument/2006/relationships/hyperlink" Target="http://warehouse.orhideja.net/images/products/125-438_3.jpg" TargetMode="External"/><Relationship Id="rId5427" Type="http://schemas.openxmlformats.org/officeDocument/2006/relationships/hyperlink" Target="http://warehouse.orhideja.net/images/products/161-000%20231-000.jpg" TargetMode="External"/><Relationship Id="rId5841" Type="http://schemas.openxmlformats.org/officeDocument/2006/relationships/hyperlink" Target="http://warehouse.orhideja.net/images/products/106-628%20peony.jpg" TargetMode="External"/><Relationship Id="rId3392" Type="http://schemas.openxmlformats.org/officeDocument/2006/relationships/hyperlink" Target="http://warehouse.orhideja.net/images/products/189-437,%20210-437%20pion.jpg" TargetMode="External"/><Relationship Id="rId4029" Type="http://schemas.openxmlformats.org/officeDocument/2006/relationships/hyperlink" Target="http://warehouse.orhideja.net/images/products/516-147,%20210-147%20peony_1.jpg" TargetMode="External"/><Relationship Id="rId4443" Type="http://schemas.openxmlformats.org/officeDocument/2006/relationships/hyperlink" Target="http://warehouse.orhideja.net/images/products/561-787,%20225-787%20pion.jpg" TargetMode="External"/><Relationship Id="rId3045" Type="http://schemas.openxmlformats.org/officeDocument/2006/relationships/hyperlink" Target="http://warehouse.orhideja.net/images/products/225-518%20white.jpeg" TargetMode="External"/><Relationship Id="rId4510" Type="http://schemas.openxmlformats.org/officeDocument/2006/relationships/hyperlink" Target="http://warehouse.orhideja.net/images/products/801-785-ivory.jpg" TargetMode="External"/><Relationship Id="rId380" Type="http://schemas.openxmlformats.org/officeDocument/2006/relationships/hyperlink" Target="http://warehouse.orhideja.net/images/products/532-208%20inory_3.jpg" TargetMode="External"/><Relationship Id="rId2061" Type="http://schemas.openxmlformats.org/officeDocument/2006/relationships/hyperlink" Target="http://warehouse.orhideja.net/images/products/504-299-moloko.jpg" TargetMode="External"/><Relationship Id="rId3112" Type="http://schemas.openxmlformats.org/officeDocument/2006/relationships/hyperlink" Target="http://warehouse.orhideja.net/images/products/201-437-black.jpg" TargetMode="External"/><Relationship Id="rId6268" Type="http://schemas.openxmlformats.org/officeDocument/2006/relationships/hyperlink" Target="http://warehouse.orhideja.net/images/products/105-515,-746-515_1.jpg" TargetMode="External"/><Relationship Id="rId5284" Type="http://schemas.openxmlformats.org/officeDocument/2006/relationships/hyperlink" Target="http://warehouse.orhideja.net/images/products/104-213%20ivory.jpg" TargetMode="External"/><Relationship Id="rId6335" Type="http://schemas.openxmlformats.org/officeDocument/2006/relationships/hyperlink" Target="http://warehouse.orhideja.net/images/products/129-000,-659-000-moloko-nude_1.jpg" TargetMode="External"/><Relationship Id="rId100" Type="http://schemas.openxmlformats.org/officeDocument/2006/relationships/hyperlink" Target="http://warehouse.orhideja.net/images/products/553-007%20moloko.jpg" TargetMode="External"/><Relationship Id="rId2878" Type="http://schemas.openxmlformats.org/officeDocument/2006/relationships/hyperlink" Target="http://warehouse.orhideja.net/images/products/180-003,-672-003-white_6_2.jpg" TargetMode="External"/><Relationship Id="rId3929" Type="http://schemas.openxmlformats.org/officeDocument/2006/relationships/hyperlink" Target="http://warehouse.orhideja.net/images/products/557-147%20289-147%20black:peony_1.jpg" TargetMode="External"/><Relationship Id="rId1894" Type="http://schemas.openxmlformats.org/officeDocument/2006/relationships/hyperlink" Target="http://warehouse.orhideja.net/images/products/803-750-black.jpg" TargetMode="External"/><Relationship Id="rId2945" Type="http://schemas.openxmlformats.org/officeDocument/2006/relationships/hyperlink" Target="http://warehouse.orhideja.net/images/products/180-003,-672-003-white_1.jpg" TargetMode="External"/><Relationship Id="rId5351" Type="http://schemas.openxmlformats.org/officeDocument/2006/relationships/hyperlink" Target="http://warehouse.orhideja.net/images/products/557-275_black.jpg" TargetMode="External"/><Relationship Id="rId6402" Type="http://schemas.openxmlformats.org/officeDocument/2006/relationships/hyperlink" Target="http://warehouse.orhideja.net/images/products/104-215.jpg" TargetMode="External"/><Relationship Id="rId917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47" Type="http://schemas.openxmlformats.org/officeDocument/2006/relationships/hyperlink" Target="http://warehouse.orhideja.net/images/products/181-000_2.jpg" TargetMode="External"/><Relationship Id="rId1961" Type="http://schemas.openxmlformats.org/officeDocument/2006/relationships/hyperlink" Target="http://warehouse.orhideja.net/images/products/1_14.jpg" TargetMode="External"/><Relationship Id="rId5004" Type="http://schemas.openxmlformats.org/officeDocument/2006/relationships/hyperlink" Target="http://warehouse.orhideja.net/images/products/733-405.jpg" TargetMode="External"/><Relationship Id="rId1614" Type="http://schemas.openxmlformats.org/officeDocument/2006/relationships/hyperlink" Target="http://warehouse.orhideja.net/images/products/536-342%20&#208;&#145;&#208;&#181;&#208;&#182;&#208;&#181;&#208;&#178;&#209;&#139;&#208;&#185;.jpg" TargetMode="External"/><Relationship Id="rId4020" Type="http://schemas.openxmlformats.org/officeDocument/2006/relationships/hyperlink" Target="http://warehouse.orhideja.net/images/products/516-147,%20210-147%20peony_1.jpg" TargetMode="External"/><Relationship Id="rId3786" Type="http://schemas.openxmlformats.org/officeDocument/2006/relationships/hyperlink" Target="http://warehouse.orhideja.net/images/products/166-147,%20210-147%20ivory_1.jpg" TargetMode="External"/><Relationship Id="rId6192" Type="http://schemas.openxmlformats.org/officeDocument/2006/relationships/hyperlink" Target="http://warehouse.orhideja.net/images/products/130-267.jpg" TargetMode="External"/><Relationship Id="rId2388" Type="http://schemas.openxmlformats.org/officeDocument/2006/relationships/hyperlink" Target="http://warehouse.orhideja.net/images/products/188-000-ivory-orhideja-shop-1_2.jpg" TargetMode="External"/><Relationship Id="rId3439" Type="http://schemas.openxmlformats.org/officeDocument/2006/relationships/hyperlink" Target="http://warehouse.orhideja.net/images/products/587-437,%20299-437.jpg" TargetMode="External"/><Relationship Id="rId4837" Type="http://schemas.openxmlformats.org/officeDocument/2006/relationships/hyperlink" Target="http://warehouse.orhideja.net/images/products/125-438_3.jpg" TargetMode="External"/><Relationship Id="rId3853" Type="http://schemas.openxmlformats.org/officeDocument/2006/relationships/hyperlink" Target="http://warehouse.orhideja.net/images/products/557-147,%20210-147_black_1.jpg" TargetMode="External"/><Relationship Id="rId4904" Type="http://schemas.openxmlformats.org/officeDocument/2006/relationships/hyperlink" Target="http://warehouse.orhideja.net/images/products/557-438_peony.jpg" TargetMode="External"/><Relationship Id="rId774" Type="http://schemas.openxmlformats.org/officeDocument/2006/relationships/hyperlink" Target="http://warehouse.orhideja.net/images/products/180-208,-210-208-t.-sinij_1.jpg" TargetMode="External"/><Relationship Id="rId1057" Type="http://schemas.openxmlformats.org/officeDocument/2006/relationships/hyperlink" Target="http://warehouse.orhideja.net/images/products/180-208%20210-208%20krem%20brule.jpg" TargetMode="External"/><Relationship Id="rId2455" Type="http://schemas.openxmlformats.org/officeDocument/2006/relationships/hyperlink" Target="http://warehouse.orhideja.net/images/products/566-446,-293-446-ivory_1.jpg" TargetMode="External"/><Relationship Id="rId3506" Type="http://schemas.openxmlformats.org/officeDocument/2006/relationships/hyperlink" Target="http://warehouse.orhideja.net/images/products/78899.jpg" TargetMode="External"/><Relationship Id="rId3920" Type="http://schemas.openxmlformats.org/officeDocument/2006/relationships/hyperlink" Target="http://warehouse.orhideja.net/images/products/166-147,%20289-147%20black.jpg" TargetMode="External"/><Relationship Id="rId427" Type="http://schemas.openxmlformats.org/officeDocument/2006/relationships/hyperlink" Target="http://warehouse.orhideja.net/images/products/116-208%20213-208%20ivory_3.jpg" TargetMode="External"/><Relationship Id="rId841" Type="http://schemas.openxmlformats.org/officeDocument/2006/relationships/hyperlink" Target="http://warehouse.orhideja.net/images/products/181-208_ruby.jpg" TargetMode="External"/><Relationship Id="rId1471" Type="http://schemas.openxmlformats.org/officeDocument/2006/relationships/hyperlink" Target="http://warehouse.orhideja.net/images/products/124-894.jpg" TargetMode="External"/><Relationship Id="rId2108" Type="http://schemas.openxmlformats.org/officeDocument/2006/relationships/hyperlink" Target="http://warehouse.orhideja.net/images/products/575-299-291-299-pion_1_2.jpg" TargetMode="External"/><Relationship Id="rId2522" Type="http://schemas.openxmlformats.org/officeDocument/2006/relationships/hyperlink" Target="http://warehouse.orhideja.net/images/products/192-338.jpg" TargetMode="External"/><Relationship Id="rId5678" Type="http://schemas.openxmlformats.org/officeDocument/2006/relationships/hyperlink" Target="http://warehouse.orhideja.net/images/products/557-024.jpeg" TargetMode="External"/><Relationship Id="rId1124" Type="http://schemas.openxmlformats.org/officeDocument/2006/relationships/hyperlink" Target="http://warehouse.orhideja.net/images/products/535-146,%20207-146%20pion_2.jpg" TargetMode="External"/><Relationship Id="rId4694" Type="http://schemas.openxmlformats.org/officeDocument/2006/relationships/hyperlink" Target="http://warehouse.orhideja.net/images/products/557-438-vinograd-pion,-210-438-vinograd_1.jpg" TargetMode="External"/><Relationship Id="rId5745" Type="http://schemas.openxmlformats.org/officeDocument/2006/relationships/hyperlink" Target="http://warehouse.orhideja.net/images/products/107-680%20white.jpg" TargetMode="External"/><Relationship Id="rId3296" Type="http://schemas.openxmlformats.org/officeDocument/2006/relationships/hyperlink" Target="http://warehouse.orhideja.net/images/products/182-437_ivory.jpg" TargetMode="External"/><Relationship Id="rId4347" Type="http://schemas.openxmlformats.org/officeDocument/2006/relationships/hyperlink" Target="http://warehouse.orhideja.net/images/products/591-592.jpg" TargetMode="External"/><Relationship Id="rId4761" Type="http://schemas.openxmlformats.org/officeDocument/2006/relationships/hyperlink" Target="http://warehouse.orhideja.net/images/products/810-438-ivory_1.jpg" TargetMode="External"/><Relationship Id="rId3363" Type="http://schemas.openxmlformats.org/officeDocument/2006/relationships/hyperlink" Target="http://warehouse.orhideja.net/images/products/581-437-pion_3.jpg" TargetMode="External"/><Relationship Id="rId4414" Type="http://schemas.openxmlformats.org/officeDocument/2006/relationships/hyperlink" Target="http://warehouse.orhideja.net/images/products/1_15.jpg" TargetMode="External"/><Relationship Id="rId5812" Type="http://schemas.openxmlformats.org/officeDocument/2006/relationships/hyperlink" Target="http://warehouse.orhideja.net/images/products/159-628,-733-628-pion_1_2.jpg" TargetMode="External"/><Relationship Id="rId284" Type="http://schemas.openxmlformats.org/officeDocument/2006/relationships/hyperlink" Target="http://warehouse.orhideja.net/images/products/116-208-coffee-rose.jpg" TargetMode="External"/><Relationship Id="rId3016" Type="http://schemas.openxmlformats.org/officeDocument/2006/relationships/hyperlink" Target="http://warehouse.orhideja.net/images/products/180-001%20ivory.jpg" TargetMode="External"/><Relationship Id="rId3430" Type="http://schemas.openxmlformats.org/officeDocument/2006/relationships/hyperlink" Target="http://warehouse.orhideja.net/images/products/201-437%20E&#204;&#130;&#194;&#162;&#226;&#128;&#162;&#226;&#128;&#154;&#195;&#134;A&#204;&#129;&#226;&#137;&#160;&#195;&#134;-&#226;&#128;&#161;&#195;&#134;&#195;&#159;&#195;&#134;&#194;&#162;I&#204;&#130;&#194;&#169;_2.jpg" TargetMode="External"/><Relationship Id="rId5188" Type="http://schemas.openxmlformats.org/officeDocument/2006/relationships/hyperlink" Target="http://warehouse.orhideja.net/images/products/123-213%20black-nude.jpg" TargetMode="External"/><Relationship Id="rId351" Type="http://schemas.openxmlformats.org/officeDocument/2006/relationships/hyperlink" Target="http://warehouse.orhideja.net/images/products/613-208%20&#208;&#156;&#208;&#190;&#208;&#187;&#208;&#190;&#208;&#186;&#208;&#190;.jpg" TargetMode="External"/><Relationship Id="rId2032" Type="http://schemas.openxmlformats.org/officeDocument/2006/relationships/hyperlink" Target="http://warehouse.orhideja.net/images/products/523-299%20&#194;&#168;&#195;&#134;&#194;&#180;&#195;&#134;&#226;&#132;&#162;&#195;&#134;.jpg" TargetMode="External"/><Relationship Id="rId6239" Type="http://schemas.openxmlformats.org/officeDocument/2006/relationships/hyperlink" Target="http://warehouse.orhideja.net/images/products/528-098,-241-098_1.jpg" TargetMode="External"/><Relationship Id="rId1798" Type="http://schemas.openxmlformats.org/officeDocument/2006/relationships/hyperlink" Target="http://warehouse.orhideja.net/images/products/695-290%20white.jpg" TargetMode="External"/><Relationship Id="rId2849" Type="http://schemas.openxmlformats.org/officeDocument/2006/relationships/hyperlink" Target="http://warehouse.orhideja.net/images/products/180-003,-672-003-pion_1.jpg" TargetMode="External"/><Relationship Id="rId5255" Type="http://schemas.openxmlformats.org/officeDocument/2006/relationships/hyperlink" Target="http://warehouse.orhideja.net/images/products/104-213%20ivory.jpg" TargetMode="External"/><Relationship Id="rId6306" Type="http://schemas.openxmlformats.org/officeDocument/2006/relationships/hyperlink" Target="http://warehouse.orhideja.net/images/products/129-000,-658-000-black-nud_1.jpg" TargetMode="External"/><Relationship Id="rId1865" Type="http://schemas.openxmlformats.org/officeDocument/2006/relationships/hyperlink" Target="http://warehouse.orhideja.net/images/products/817-250_2.jpg" TargetMode="External"/><Relationship Id="rId4271" Type="http://schemas.openxmlformats.org/officeDocument/2006/relationships/hyperlink" Target="http://warehouse.orhideja.net/images/products/531-371.jpg" TargetMode="External"/><Relationship Id="rId5322" Type="http://schemas.openxmlformats.org/officeDocument/2006/relationships/hyperlink" Target="http://warehouse.orhideja.net/images/products/293-275.jpeg" TargetMode="External"/><Relationship Id="rId1518" Type="http://schemas.openxmlformats.org/officeDocument/2006/relationships/hyperlink" Target="http://warehouse.orhideja.net/images/products/576-894-white.jpg" TargetMode="External"/><Relationship Id="rId2916" Type="http://schemas.openxmlformats.org/officeDocument/2006/relationships/hyperlink" Target="http://warehouse.orhideja.net/images/products/103-003,-671-003-white_6.jpg" TargetMode="External"/><Relationship Id="rId1932" Type="http://schemas.openxmlformats.org/officeDocument/2006/relationships/hyperlink" Target="http://warehouse.orhideja.net/images/products/575-299_2.jpg" TargetMode="External"/><Relationship Id="rId6096" Type="http://schemas.openxmlformats.org/officeDocument/2006/relationships/hyperlink" Target="http://warehouse.orhideja.net/images/products/801-267%20black-nude.jpg" TargetMode="External"/><Relationship Id="rId6163" Type="http://schemas.openxmlformats.org/officeDocument/2006/relationships/hyperlink" Target="http://warehouse.orhideja.net/images/products/587-267.jpg" TargetMode="External"/><Relationship Id="rId3757" Type="http://schemas.openxmlformats.org/officeDocument/2006/relationships/hyperlink" Target="http://warehouse.orhideja.net/images/products/198-147,-210-147-moloko_1_2.jpg" TargetMode="External"/><Relationship Id="rId4808" Type="http://schemas.openxmlformats.org/officeDocument/2006/relationships/hyperlink" Target="http://warehouse.orhideja.net/images/products/125-438_3.jpg" TargetMode="External"/><Relationship Id="rId678" Type="http://schemas.openxmlformats.org/officeDocument/2006/relationships/hyperlink" Target="http://warehouse.orhideja.net/images/products/110-208-black.jpg" TargetMode="External"/><Relationship Id="rId2359" Type="http://schemas.openxmlformats.org/officeDocument/2006/relationships/hyperlink" Target="http://warehouse.orhideja.net/images/products/103-003,-671-003-black_1.jpg" TargetMode="External"/><Relationship Id="rId2773" Type="http://schemas.openxmlformats.org/officeDocument/2006/relationships/hyperlink" Target="http://warehouse.orhideja.net/images/products/199-795_2.jpg" TargetMode="External"/><Relationship Id="rId3824" Type="http://schemas.openxmlformats.org/officeDocument/2006/relationships/hyperlink" Target="http://warehouse.orhideja.net/images/products/580-147_2.jpg" TargetMode="External"/><Relationship Id="rId6230" Type="http://schemas.openxmlformats.org/officeDocument/2006/relationships/hyperlink" Target="http://warehouse.orhideja.net/images/products/114-267%20nude.jpg" TargetMode="External"/><Relationship Id="rId745" Type="http://schemas.openxmlformats.org/officeDocument/2006/relationships/hyperlink" Target="http://warehouse.orhideja.net/images/products/116-208-213-208-dark-blue_6.jpg" TargetMode="External"/><Relationship Id="rId1375" Type="http://schemas.openxmlformats.org/officeDocument/2006/relationships/hyperlink" Target="http://warehouse.orhideja.net/images/products/181-894,-283-894-black_1_2.jpg" TargetMode="External"/><Relationship Id="rId2426" Type="http://schemas.openxmlformats.org/officeDocument/2006/relationships/hyperlink" Target="http://warehouse.orhideja.net/images/products/710-148-black.jpg" TargetMode="External"/><Relationship Id="rId5996" Type="http://schemas.openxmlformats.org/officeDocument/2006/relationships/hyperlink" Target="http://warehouse.orhideja.net/images/products/255-991%20black-pion.jpg" TargetMode="External"/><Relationship Id="rId81" Type="http://schemas.openxmlformats.org/officeDocument/2006/relationships/hyperlink" Target="http://warehouse.orhideja.net/images/products/231-007_4.jpg" TargetMode="External"/><Relationship Id="rId812" Type="http://schemas.openxmlformats.org/officeDocument/2006/relationships/hyperlink" Target="http://warehouse.orhideja.net/images/products/180-208,-210-208-kvarc_1.jpg" TargetMode="External"/><Relationship Id="rId1028" Type="http://schemas.openxmlformats.org/officeDocument/2006/relationships/hyperlink" Target="http://warehouse.orhideja.net/images/products/210-208-krem-brjule_.jpg" TargetMode="External"/><Relationship Id="rId1442" Type="http://schemas.openxmlformats.org/officeDocument/2006/relationships/hyperlink" Target="http://warehouse.orhideja.net/images/products/181-000,904-000_1.jpg" TargetMode="External"/><Relationship Id="rId2840" Type="http://schemas.openxmlformats.org/officeDocument/2006/relationships/hyperlink" Target="http://warehouse.orhideja.net/images/products/180-003,-672-003-pion_6.jpg" TargetMode="External"/><Relationship Id="rId4598" Type="http://schemas.openxmlformats.org/officeDocument/2006/relationships/hyperlink" Target="http://warehouse.orhideja.net/images/products/508-170,-225-170-white_1.jpg" TargetMode="External"/><Relationship Id="rId5649" Type="http://schemas.openxmlformats.org/officeDocument/2006/relationships/hyperlink" Target="http://warehouse.orhideja.net/images/products/152-830,-799-830_1.jpg" TargetMode="External"/><Relationship Id="rId3267" Type="http://schemas.openxmlformats.org/officeDocument/2006/relationships/hyperlink" Target="http://warehouse.orhideja.net/images/products/535-437%20ivory.jpg" TargetMode="External"/><Relationship Id="rId4665" Type="http://schemas.openxmlformats.org/officeDocument/2006/relationships/hyperlink" Target="http://warehouse.orhideja.net/images/products/557-438,-210-438-t-sinij_1.jpg" TargetMode="External"/><Relationship Id="rId5716" Type="http://schemas.openxmlformats.org/officeDocument/2006/relationships/hyperlink" Target="http://warehouse.orhideja.net/images/products/246-680%20white.jpg" TargetMode="External"/><Relationship Id="rId188" Type="http://schemas.openxmlformats.org/officeDocument/2006/relationships/hyperlink" Target="http://warehouse.orhideja.net/images/products/231-000-black_3.jpg" TargetMode="External"/><Relationship Id="rId3681" Type="http://schemas.openxmlformats.org/officeDocument/2006/relationships/hyperlink" Target="http://warehouse.orhideja.net/images/products/558-147%20_7.jpg" TargetMode="External"/><Relationship Id="rId4318" Type="http://schemas.openxmlformats.org/officeDocument/2006/relationships/hyperlink" Target="http://warehouse.orhideja.net/images/products/161-000-904-000_1.jpg" TargetMode="External"/><Relationship Id="rId4732" Type="http://schemas.openxmlformats.org/officeDocument/2006/relationships/hyperlink" Target="http://warehouse.orhideja.net/images/products/125-438%20grape%20wine%20NEW.jpg" TargetMode="External"/><Relationship Id="rId2283" Type="http://schemas.openxmlformats.org/officeDocument/2006/relationships/hyperlink" Target="http://warehouse.orhideja.net/images/products/180-003,-672-003-red_6.jpg" TargetMode="External"/><Relationship Id="rId3334" Type="http://schemas.openxmlformats.org/officeDocument/2006/relationships/hyperlink" Target="http://warehouse.orhideja.net/images/products/299-437%20pion.jpg" TargetMode="External"/><Relationship Id="rId255" Type="http://schemas.openxmlformats.org/officeDocument/2006/relationships/hyperlink" Target="http://warehouse.orhideja.net/images/products/180-208,-210-208-kofejno-roz._1.jpg" TargetMode="External"/><Relationship Id="rId2350" Type="http://schemas.openxmlformats.org/officeDocument/2006/relationships/hyperlink" Target="http://warehouse.orhideja.net/images/products/103-003,-671-003-black_1.jpg" TargetMode="External"/><Relationship Id="rId3401" Type="http://schemas.openxmlformats.org/officeDocument/2006/relationships/hyperlink" Target="http://warehouse.orhideja.net/images/products/182-437,-733-437-pion_1.jpg" TargetMode="External"/><Relationship Id="rId322" Type="http://schemas.openxmlformats.org/officeDocument/2006/relationships/hyperlink" Target="http://warehouse.orhideja.net/images/products/180-208perec.jpg" TargetMode="External"/><Relationship Id="rId2003" Type="http://schemas.openxmlformats.org/officeDocument/2006/relationships/hyperlink" Target="http://warehouse.orhideja.net/images/products/1_12.jpg" TargetMode="External"/><Relationship Id="rId5159" Type="http://schemas.openxmlformats.org/officeDocument/2006/relationships/hyperlink" Target="http://warehouse.orhideja.net/images/products/123-213%20black-nude.jpg" TargetMode="External"/><Relationship Id="rId5573" Type="http://schemas.openxmlformats.org/officeDocument/2006/relationships/hyperlink" Target="http://warehouse.orhideja.net/images/products/103-000-655-000_1.jpg" TargetMode="External"/><Relationship Id="rId4175" Type="http://schemas.openxmlformats.org/officeDocument/2006/relationships/hyperlink" Target="http://warehouse.orhideja.net/images/products/554-187black:pion.jpg" TargetMode="External"/><Relationship Id="rId5226" Type="http://schemas.openxmlformats.org/officeDocument/2006/relationships/hyperlink" Target="http://warehouse.orhideja.net/images/products/123-213%20ivory.jpg" TargetMode="External"/><Relationship Id="rId1769" Type="http://schemas.openxmlformats.org/officeDocument/2006/relationships/hyperlink" Target="http://warehouse.orhideja.net/images/products/1_10.jpg" TargetMode="External"/><Relationship Id="rId3191" Type="http://schemas.openxmlformats.org/officeDocument/2006/relationships/hyperlink" Target="http://warehouse.orhideja.net/images/products/581-437.jpg" TargetMode="External"/><Relationship Id="rId4242" Type="http://schemas.openxmlformats.org/officeDocument/2006/relationships/hyperlink" Target="http://warehouse.orhideja.net/images/products/195-187-662-187-pion_1.jpg" TargetMode="External"/><Relationship Id="rId5640" Type="http://schemas.openxmlformats.org/officeDocument/2006/relationships/hyperlink" Target="http://warehouse.orhideja.net/images/products/152-830,-799-830_1.jpg" TargetMode="External"/><Relationship Id="rId1836" Type="http://schemas.openxmlformats.org/officeDocument/2006/relationships/hyperlink" Target="http://warehouse.orhideja.net/images/products/175-290%20white_2.jpg" TargetMode="External"/><Relationship Id="rId1903" Type="http://schemas.openxmlformats.org/officeDocument/2006/relationships/hyperlink" Target="http://warehouse.orhideja.net/images/products/513-390,%20263-438%20&#208;&#188;&#208;&#190;&#208;&#187;&#208;&#190;&#208;&#186;&#208;&#190;.JPG" TargetMode="External"/><Relationship Id="rId6067" Type="http://schemas.openxmlformats.org/officeDocument/2006/relationships/hyperlink" Target="http://warehouse.orhideja.net/images/products/175-990,-255-990-black-pion_1.jpg" TargetMode="External"/><Relationship Id="rId996" Type="http://schemas.openxmlformats.org/officeDocument/2006/relationships/hyperlink" Target="http://warehouse.orhideja.net/images/products/116-208,%20299-208-burgundy_1.jpg" TargetMode="External"/><Relationship Id="rId2677" Type="http://schemas.openxmlformats.org/officeDocument/2006/relationships/hyperlink" Target="http://warehouse.orhideja.net/images/products/192-338%20pion.JPG" TargetMode="External"/><Relationship Id="rId3728" Type="http://schemas.openxmlformats.org/officeDocument/2006/relationships/hyperlink" Target="http://warehouse.orhideja.net/images/products/516-147,-625-147-moloko_1.jpg" TargetMode="External"/><Relationship Id="rId5083" Type="http://schemas.openxmlformats.org/officeDocument/2006/relationships/hyperlink" Target="http://warehouse.orhideja.net/images/products/581-429.jpg" TargetMode="External"/><Relationship Id="rId6134" Type="http://schemas.openxmlformats.org/officeDocument/2006/relationships/hyperlink" Target="http://warehouse.orhideja.net/images/products/293-267.jpg" TargetMode="External"/><Relationship Id="rId649" Type="http://schemas.openxmlformats.org/officeDocument/2006/relationships/hyperlink" Target="http://warehouse.orhideja.net/images/products/116-208,%20613-208.jpg" TargetMode="External"/><Relationship Id="rId1279" Type="http://schemas.openxmlformats.org/officeDocument/2006/relationships/hyperlink" Target="http://warehouse.orhideja.net/images/products/535-146,%20207-146.jpg" TargetMode="External"/><Relationship Id="rId5150" Type="http://schemas.openxmlformats.org/officeDocument/2006/relationships/hyperlink" Target="http://warehouse.orhideja.net/images/products/802-213%20black.jpg" TargetMode="External"/><Relationship Id="rId6201" Type="http://schemas.openxmlformats.org/officeDocument/2006/relationships/hyperlink" Target="http://warehouse.orhideja.net/images/products/114-267,%20733-267%20moloko-peony.jpg" TargetMode="External"/><Relationship Id="rId1346" Type="http://schemas.openxmlformats.org/officeDocument/2006/relationships/hyperlink" Target="http://warehouse.orhideja.net/images/products/181-894%20coffee%20rose_2.JPG" TargetMode="External"/><Relationship Id="rId1693" Type="http://schemas.openxmlformats.org/officeDocument/2006/relationships/hyperlink" Target="http://warehouse.orhideja.net/images/products/635-290%20A&#204;&#129;&#226;&#128;&#162;&#226;&#128;&#161;&#226;&#137;&#160;I&#204;&#130;&#194;&#169;.jpg" TargetMode="External"/><Relationship Id="rId2744" Type="http://schemas.openxmlformats.org/officeDocument/2006/relationships/hyperlink" Target="http://warehouse.orhideja.net/images/products/116-856.jpg" TargetMode="External"/><Relationship Id="rId716" Type="http://schemas.openxmlformats.org/officeDocument/2006/relationships/hyperlink" Target="http://warehouse.orhideja.net/images/products/705-208-koral_2.jpg" TargetMode="External"/><Relationship Id="rId1760" Type="http://schemas.openxmlformats.org/officeDocument/2006/relationships/hyperlink" Target="http://warehouse.orhideja.net/images/products/1_10.jpg" TargetMode="External"/><Relationship Id="rId2811" Type="http://schemas.openxmlformats.org/officeDocument/2006/relationships/hyperlink" Target="http://warehouse.orhideja.net/images/products/199-795-pion_2.jpg" TargetMode="External"/><Relationship Id="rId5967" Type="http://schemas.openxmlformats.org/officeDocument/2006/relationships/hyperlink" Target="http://warehouse.orhideja.net/images/products/106-628%20white.jpg" TargetMode="External"/><Relationship Id="rId52" Type="http://schemas.openxmlformats.org/officeDocument/2006/relationships/hyperlink" Target="http://warehouse.orhideja.net/images/products/531-007_3.jpg" TargetMode="External"/><Relationship Id="rId1413" Type="http://schemas.openxmlformats.org/officeDocument/2006/relationships/hyperlink" Target="http://warehouse.orhideja.net/images/products/517-894,-217-894-pion_6.jpg" TargetMode="External"/><Relationship Id="rId4569" Type="http://schemas.openxmlformats.org/officeDocument/2006/relationships/hyperlink" Target="http://warehouse.orhideja.net/images/products/225-170.jpg" TargetMode="External"/><Relationship Id="rId4983" Type="http://schemas.openxmlformats.org/officeDocument/2006/relationships/hyperlink" Target="http://warehouse.orhideja.net/images/products/123-438%20peony.jpg" TargetMode="External"/><Relationship Id="rId3585" Type="http://schemas.openxmlformats.org/officeDocument/2006/relationships/hyperlink" Target="http://warehouse.orhideja.net/images/products/5ba9ff6db9e39.jpg" TargetMode="External"/><Relationship Id="rId4636" Type="http://schemas.openxmlformats.org/officeDocument/2006/relationships/hyperlink" Target="http://warehouse.orhideja.net/images/products/646-438.jpg" TargetMode="External"/><Relationship Id="rId2187" Type="http://schemas.openxmlformats.org/officeDocument/2006/relationships/hyperlink" Target="http://warehouse.orhideja.net/images/products/548-525_nude.jpg" TargetMode="External"/><Relationship Id="rId3238" Type="http://schemas.openxmlformats.org/officeDocument/2006/relationships/hyperlink" Target="http://warehouse.orhideja.net/images/products/587-437,%20201-437.jpg" TargetMode="External"/><Relationship Id="rId3652" Type="http://schemas.openxmlformats.org/officeDocument/2006/relationships/hyperlink" Target="http://warehouse.orhideja.net/images/products/624-147.jpg" TargetMode="External"/><Relationship Id="rId4703" Type="http://schemas.openxmlformats.org/officeDocument/2006/relationships/hyperlink" Target="http://warehouse.orhideja.net/images/products/557-438-vinograd-pion,-210-438-vinograd_1.jpg" TargetMode="External"/><Relationship Id="rId159" Type="http://schemas.openxmlformats.org/officeDocument/2006/relationships/hyperlink" Target="http://warehouse.orhideja.net/images/products/942-000-black.jpg" TargetMode="External"/><Relationship Id="rId573" Type="http://schemas.openxmlformats.org/officeDocument/2006/relationships/hyperlink" Target="http://warehouse.orhideja.net/images/products/652-208%20black.jpg" TargetMode="External"/><Relationship Id="rId2254" Type="http://schemas.openxmlformats.org/officeDocument/2006/relationships/hyperlink" Target="http://warehouse.orhideja.net/images/products/557-438,%20263-438_6.jpg" TargetMode="External"/><Relationship Id="rId3305" Type="http://schemas.openxmlformats.org/officeDocument/2006/relationships/hyperlink" Target="http://warehouse.orhideja.net/images/products/182-437_ivory.jpg" TargetMode="External"/><Relationship Id="rId226" Type="http://schemas.openxmlformats.org/officeDocument/2006/relationships/hyperlink" Target="http://warehouse.orhideja.net/images/products/180-208,-210-208-kofejno-roz._6.jpg" TargetMode="External"/><Relationship Id="rId1270" Type="http://schemas.openxmlformats.org/officeDocument/2006/relationships/hyperlink" Target="http://warehouse.orhideja.net/images/products/535-146,%20207-146.jpg" TargetMode="External"/><Relationship Id="rId5477" Type="http://schemas.openxmlformats.org/officeDocument/2006/relationships/hyperlink" Target="http://warehouse.orhideja.net/images/products/653-000%20pion_2.jpg" TargetMode="External"/><Relationship Id="rId640" Type="http://schemas.openxmlformats.org/officeDocument/2006/relationships/hyperlink" Target="http://warehouse.orhideja.net/images/products/132-208%20&#209;&#135;&#208;&#181;&#209;&#128;&#208;&#189;&#209;&#139;&#208;&#184;&#204;&#134;_2.jpg" TargetMode="External"/><Relationship Id="rId2321" Type="http://schemas.openxmlformats.org/officeDocument/2006/relationships/hyperlink" Target="http://warehouse.orhideja.net/images/products/103-003,-671-003-red_1.jpg" TargetMode="External"/><Relationship Id="rId4079" Type="http://schemas.openxmlformats.org/officeDocument/2006/relationships/hyperlink" Target="http://warehouse.orhideja.net/images/products/557-147_2.jpg" TargetMode="External"/><Relationship Id="rId5891" Type="http://schemas.openxmlformats.org/officeDocument/2006/relationships/hyperlink" Target="http://warehouse.orhideja.net/images/products/159-628,-733-628-black-pion_1.jpg" TargetMode="External"/><Relationship Id="rId4493" Type="http://schemas.openxmlformats.org/officeDocument/2006/relationships/hyperlink" Target="http://warehouse.orhideja.net/images/products/513-785%20cveto4no%20rozovij.jpeg" TargetMode="External"/><Relationship Id="rId5544" Type="http://schemas.openxmlformats.org/officeDocument/2006/relationships/hyperlink" Target="http://warehouse.orhideja.net/images/products/103-000-655-000-ivory_1.jpg" TargetMode="External"/><Relationship Id="rId3095" Type="http://schemas.openxmlformats.org/officeDocument/2006/relationships/hyperlink" Target="http://warehouse.orhideja.net/images/products/182-437,-733-437-black_6.jpg" TargetMode="External"/><Relationship Id="rId4146" Type="http://schemas.openxmlformats.org/officeDocument/2006/relationships/hyperlink" Target="http://warehouse.orhideja.net/images/products/223-187.jpg" TargetMode="External"/><Relationship Id="rId4560" Type="http://schemas.openxmlformats.org/officeDocument/2006/relationships/hyperlink" Target="http://warehouse.orhideja.net/images/products/508-170,-225-170-black_1.jpg" TargetMode="External"/><Relationship Id="rId5611" Type="http://schemas.openxmlformats.org/officeDocument/2006/relationships/hyperlink" Target="http://warehouse.orhideja.net/images/products/154-830-793-830-ivory_1.jpg" TargetMode="External"/><Relationship Id="rId1807" Type="http://schemas.openxmlformats.org/officeDocument/2006/relationships/hyperlink" Target="http://warehouse.orhideja.net/images/products/553-290-white_2.jpg" TargetMode="External"/><Relationship Id="rId3162" Type="http://schemas.openxmlformats.org/officeDocument/2006/relationships/hyperlink" Target="http://warehouse.orhideja.net/images/products/182-437,-733-437-black_1.jpg" TargetMode="External"/><Relationship Id="rId4213" Type="http://schemas.openxmlformats.org/officeDocument/2006/relationships/hyperlink" Target="http://warehouse.orhideja.net/images/products/Untitled-1_3.jpg" TargetMode="External"/><Relationship Id="rId6385" Type="http://schemas.openxmlformats.org/officeDocument/2006/relationships/hyperlink" Target="http://warehouse.orhideja.net/images/products/104-215.jpg" TargetMode="External"/><Relationship Id="rId150" Type="http://schemas.openxmlformats.org/officeDocument/2006/relationships/hyperlink" Target="http://warehouse.orhideja.net/images/products/968-000_4.jpg" TargetMode="External"/><Relationship Id="rId3979" Type="http://schemas.openxmlformats.org/officeDocument/2006/relationships/hyperlink" Target="http://warehouse.orhideja.net/images/products/580-147%20&#195;&#152;&#194;&#174;&#195;&#134;&#226;&#137;&#160;.jpg" TargetMode="External"/><Relationship Id="rId6038" Type="http://schemas.openxmlformats.org/officeDocument/2006/relationships/hyperlink" Target="http://warehouse.orhideja.net/images/products/118-991%20black.jpg" TargetMode="External"/><Relationship Id="rId2995" Type="http://schemas.openxmlformats.org/officeDocument/2006/relationships/hyperlink" Target="http://warehouse.orhideja.net/images/products/368-004_4.jpg" TargetMode="External"/><Relationship Id="rId5054" Type="http://schemas.openxmlformats.org/officeDocument/2006/relationships/hyperlink" Target="http://warehouse.orhideja.net/images/products/508-100,%20638-100_6.jpg" TargetMode="External"/><Relationship Id="rId6105" Type="http://schemas.openxmlformats.org/officeDocument/2006/relationships/hyperlink" Target="http://warehouse.orhideja.net/images/products/130-267%20black-nude.jpg" TargetMode="External"/><Relationship Id="rId967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1597" Type="http://schemas.openxmlformats.org/officeDocument/2006/relationships/hyperlink" Target="http://warehouse.orhideja.net/images/products/217-894%20_3.jpg" TargetMode="External"/><Relationship Id="rId2648" Type="http://schemas.openxmlformats.org/officeDocument/2006/relationships/hyperlink" Target="http://warehouse.orhideja.net/images/products/196-338-pion.jpg" TargetMode="External"/><Relationship Id="rId1664" Type="http://schemas.openxmlformats.org/officeDocument/2006/relationships/hyperlink" Target="http://warehouse.orhideja.net/images/products/531-290,-638-290.jpg" TargetMode="External"/><Relationship Id="rId2715" Type="http://schemas.openxmlformats.org/officeDocument/2006/relationships/hyperlink" Target="http://warehouse.orhideja.net/images/products/293-996.jpg" TargetMode="External"/><Relationship Id="rId4070" Type="http://schemas.openxmlformats.org/officeDocument/2006/relationships/hyperlink" Target="http://warehouse.orhideja.net/images/products/557-147,-210-147-kofejno-rozovij_6.jpg" TargetMode="External"/><Relationship Id="rId5121" Type="http://schemas.openxmlformats.org/officeDocument/2006/relationships/hyperlink" Target="http://warehouse.orhideja.net/images/products/130-224-moloko.jpg" TargetMode="External"/><Relationship Id="rId1317" Type="http://schemas.openxmlformats.org/officeDocument/2006/relationships/hyperlink" Target="http://warehouse.orhideja.net/images/products/604-894%20dark%20blue.JPG" TargetMode="External"/><Relationship Id="rId1731" Type="http://schemas.openxmlformats.org/officeDocument/2006/relationships/hyperlink" Target="http://warehouse.orhideja.net/images/products/553-290-black-pion.jpg" TargetMode="External"/><Relationship Id="rId4887" Type="http://schemas.openxmlformats.org/officeDocument/2006/relationships/hyperlink" Target="http://warehouse.orhideja.net/images/products/646-438-peony.jpg" TargetMode="External"/><Relationship Id="rId5938" Type="http://schemas.openxmlformats.org/officeDocument/2006/relationships/hyperlink" Target="http://warehouse.orhideja.net/images/products/159-628,-733-628-white_1.jpg" TargetMode="External"/><Relationship Id="rId23" Type="http://schemas.openxmlformats.org/officeDocument/2006/relationships/hyperlink" Target="http://warehouse.orhideja.net/images/products/231-007_3.jpg" TargetMode="External"/><Relationship Id="rId3489" Type="http://schemas.openxmlformats.org/officeDocument/2006/relationships/hyperlink" Target="http://warehouse.orhideja.net/images/products/587-437dark-blue.jpg" TargetMode="External"/><Relationship Id="rId3556" Type="http://schemas.openxmlformats.org/officeDocument/2006/relationships/hyperlink" Target="http://warehouse.orhideja.net/images/products/581-437,%20210-437%20krem%20brule.jpg" TargetMode="External"/><Relationship Id="rId4954" Type="http://schemas.openxmlformats.org/officeDocument/2006/relationships/hyperlink" Target="http://warehouse.orhideja.net/images/products/bra_02_-_125-438_.jpg" TargetMode="External"/><Relationship Id="rId477" Type="http://schemas.openxmlformats.org/officeDocument/2006/relationships/hyperlink" Target="http://warehouse.orhideja.net/images/products/210-208-white.jpg" TargetMode="External"/><Relationship Id="rId2158" Type="http://schemas.openxmlformats.org/officeDocument/2006/relationships/hyperlink" Target="http://warehouse.orhideja.net/images/products/575-299,-710-299-cvet.-rozovij_1.jpg" TargetMode="External"/><Relationship Id="rId3209" Type="http://schemas.openxmlformats.org/officeDocument/2006/relationships/hyperlink" Target="http://warehouse.orhideja.net/images/products/581-437.jpg" TargetMode="External"/><Relationship Id="rId3970" Type="http://schemas.openxmlformats.org/officeDocument/2006/relationships/hyperlink" Target="http://warehouse.orhideja.net/images/products/580-147%20&#195;&#152;&#194;&#174;&#195;&#134;&#226;&#137;&#160;.jpg" TargetMode="External"/><Relationship Id="rId4607" Type="http://schemas.openxmlformats.org/officeDocument/2006/relationships/hyperlink" Target="http://warehouse.orhideja.net/images/products/508-170,-225-170-white_1.jpg" TargetMode="External"/><Relationship Id="rId891" Type="http://schemas.openxmlformats.org/officeDocument/2006/relationships/hyperlink" Target="http://warehouse.orhideja.net/images/products/0S4A8515-57.jpg" TargetMode="External"/><Relationship Id="rId2572" Type="http://schemas.openxmlformats.org/officeDocument/2006/relationships/hyperlink" Target="http://warehouse.orhideja.net/images/products/192-338%20black-peony.jpg" TargetMode="External"/><Relationship Id="rId3623" Type="http://schemas.openxmlformats.org/officeDocument/2006/relationships/hyperlink" Target="http://warehouse.orhideja.net/images/products/439-495%20440-495%20%20ivory.jpg" TargetMode="External"/><Relationship Id="rId544" Type="http://schemas.openxmlformats.org/officeDocument/2006/relationships/hyperlink" Target="http://warehouse.orhideja.net/images/products/652-208%20pion.jpg" TargetMode="External"/><Relationship Id="rId1174" Type="http://schemas.openxmlformats.org/officeDocument/2006/relationships/hyperlink" Target="http://warehouse.orhideja.net/images/products/535-146,%20207-146%20black.jpg" TargetMode="External"/><Relationship Id="rId2225" Type="http://schemas.openxmlformats.org/officeDocument/2006/relationships/hyperlink" Target="http://warehouse.orhideja.net/images/products/101-506.jpg" TargetMode="External"/><Relationship Id="rId5795" Type="http://schemas.openxmlformats.org/officeDocument/2006/relationships/hyperlink" Target="http://warehouse.orhideja.net/images/products/508-628,-246-628-pion_1.jpg" TargetMode="External"/><Relationship Id="rId611" Type="http://schemas.openxmlformats.org/officeDocument/2006/relationships/hyperlink" Target="http://warehouse.orhideja.net/images/products/532-208-black_2.jpg" TargetMode="External"/><Relationship Id="rId1241" Type="http://schemas.openxmlformats.org/officeDocument/2006/relationships/hyperlink" Target="http://warehouse.orhideja.net/images/products/535-146,%20207-146.jpg" TargetMode="External"/><Relationship Id="rId4397" Type="http://schemas.openxmlformats.org/officeDocument/2006/relationships/hyperlink" Target="http://warehouse.orhideja.net/images/products/1_15.jpg" TargetMode="External"/><Relationship Id="rId5448" Type="http://schemas.openxmlformats.org/officeDocument/2006/relationships/hyperlink" Target="http://warehouse.orhideja.net/images/products/161-000%20231-000.jpg" TargetMode="External"/><Relationship Id="rId5862" Type="http://schemas.openxmlformats.org/officeDocument/2006/relationships/hyperlink" Target="http://warehouse.orhideja.net/images/products/159-628,-246-628-black_1.jpg" TargetMode="External"/><Relationship Id="rId4464" Type="http://schemas.openxmlformats.org/officeDocument/2006/relationships/hyperlink" Target="http://warehouse.orhideja.net/images/products/561-787,%20225-787%20pion.jpg" TargetMode="External"/><Relationship Id="rId5515" Type="http://schemas.openxmlformats.org/officeDocument/2006/relationships/hyperlink" Target="http://warehouse.orhideja.net/images/products/103-000-655-000-ivory_1.jpg" TargetMode="External"/><Relationship Id="rId3066" Type="http://schemas.openxmlformats.org/officeDocument/2006/relationships/hyperlink" Target="http://warehouse.orhideja.net/images/products/587-437_4.jpg" TargetMode="External"/><Relationship Id="rId3480" Type="http://schemas.openxmlformats.org/officeDocument/2006/relationships/hyperlink" Target="http://warehouse.orhideja.net/images/products/587-437dark-blue.jpg" TargetMode="External"/><Relationship Id="rId4117" Type="http://schemas.openxmlformats.org/officeDocument/2006/relationships/hyperlink" Target="http://warehouse.orhideja.net/images/products/166-147,-289-147-kofejno-rozovij_1.jpg" TargetMode="External"/><Relationship Id="rId4531" Type="http://schemas.openxmlformats.org/officeDocument/2006/relationships/hyperlink" Target="http://warehouse.orhideja.net/images/products/557-785-red.jpg" TargetMode="External"/><Relationship Id="rId2082" Type="http://schemas.openxmlformats.org/officeDocument/2006/relationships/hyperlink" Target="http://warehouse.orhideja.net/images/products/523-299,%20291-299%20&#208;&#186;&#209;&#128;&#208;&#176;&#209;&#129;&#208;&#189;&#209;&#139;&#208;&#184;&#204;&#134;.JPG" TargetMode="External"/><Relationship Id="rId3133" Type="http://schemas.openxmlformats.org/officeDocument/2006/relationships/hyperlink" Target="http://warehouse.orhideja.net/images/products/581-347-black.jpg" TargetMode="External"/><Relationship Id="rId6289" Type="http://schemas.openxmlformats.org/officeDocument/2006/relationships/hyperlink" Target="http://warehouse.orhideja.net/images/products/129-000,-658-000-black-nud_1.jpg" TargetMode="External"/><Relationship Id="rId2899" Type="http://schemas.openxmlformats.org/officeDocument/2006/relationships/hyperlink" Target="http://warehouse.orhideja.net/images/products/180-003_ivory.jpg" TargetMode="External"/><Relationship Id="rId3200" Type="http://schemas.openxmlformats.org/officeDocument/2006/relationships/hyperlink" Target="http://warehouse.orhideja.net/images/products/581-437.jpg" TargetMode="External"/><Relationship Id="rId6356" Type="http://schemas.openxmlformats.org/officeDocument/2006/relationships/hyperlink" Target="http://warehouse.orhideja.net/images/products/129-000%20nude%20_1.jpg" TargetMode="External"/><Relationship Id="rId121" Type="http://schemas.openxmlformats.org/officeDocument/2006/relationships/hyperlink" Target="http://warehouse.orhideja.net/images/products/531-007-white_2.jpg" TargetMode="External"/><Relationship Id="rId2966" Type="http://schemas.openxmlformats.org/officeDocument/2006/relationships/hyperlink" Target="http://warehouse.orhideja.net/images/products/103-003,-671-003-white_1.jpg" TargetMode="External"/><Relationship Id="rId5372" Type="http://schemas.openxmlformats.org/officeDocument/2006/relationships/hyperlink" Target="http://warehouse.orhideja.net/images/products/112-275.jpeg" TargetMode="External"/><Relationship Id="rId6009" Type="http://schemas.openxmlformats.org/officeDocument/2006/relationships/hyperlink" Target="http://warehouse.orhideja.net/images/products/255-991_black.jpg" TargetMode="External"/><Relationship Id="rId6423" Type="http://schemas.openxmlformats.org/officeDocument/2006/relationships/hyperlink" Target="http://warehouse.orhideja.net/images/products/101-215.jpg" TargetMode="External"/><Relationship Id="rId938" Type="http://schemas.openxmlformats.org/officeDocument/2006/relationships/hyperlink" Target="http://warehouse.orhideja.net/images/products/116-208-pink-colored.jpg" TargetMode="External"/><Relationship Id="rId1568" Type="http://schemas.openxmlformats.org/officeDocument/2006/relationships/hyperlink" Target="http://warehouse.orhideja.net/images/products/180-000,-638-007-moloko_1_2.jpg" TargetMode="External"/><Relationship Id="rId2619" Type="http://schemas.openxmlformats.org/officeDocument/2006/relationships/hyperlink" Target="http://warehouse.orhideja.net/images/products/192-338_3.jpg" TargetMode="External"/><Relationship Id="rId5025" Type="http://schemas.openxmlformats.org/officeDocument/2006/relationships/hyperlink" Target="http://warehouse.orhideja.net/images/products/297-718.jpg" TargetMode="External"/><Relationship Id="rId1635" Type="http://schemas.openxmlformats.org/officeDocument/2006/relationships/hyperlink" Target="http://warehouse.orhideja.net/images/products/197-518,%20225-518.jpg" TargetMode="External"/><Relationship Id="rId1982" Type="http://schemas.openxmlformats.org/officeDocument/2006/relationships/hyperlink" Target="http://warehouse.orhideja.net/images/products/523-299.jpg" TargetMode="External"/><Relationship Id="rId4041" Type="http://schemas.openxmlformats.org/officeDocument/2006/relationships/hyperlink" Target="http://warehouse.orhideja.net/images/products/166-147,%20210-147%20pion.jpg" TargetMode="External"/><Relationship Id="rId1702" Type="http://schemas.openxmlformats.org/officeDocument/2006/relationships/hyperlink" Target="http://warehouse.orhideja.net/images/products/553-290%20A&#204;&#129;&#226;&#128;&#162;&#226;&#128;&#161;&#226;&#137;&#160;I&#204;&#130;&#194;&#169;.jpg" TargetMode="External"/><Relationship Id="rId4858" Type="http://schemas.openxmlformats.org/officeDocument/2006/relationships/hyperlink" Target="http://warehouse.orhideja.net/images/products/123-438%20ivory.jpg" TargetMode="External"/><Relationship Id="rId5909" Type="http://schemas.openxmlformats.org/officeDocument/2006/relationships/hyperlink" Target="http://warehouse.orhideja.net/images/products/102-628%20black-peony.jpg" TargetMode="External"/><Relationship Id="rId3874" Type="http://schemas.openxmlformats.org/officeDocument/2006/relationships/hyperlink" Target="http://warehouse.orhideja.net/images/products/516-147,-289-147-black_1.jpg" TargetMode="External"/><Relationship Id="rId4925" Type="http://schemas.openxmlformats.org/officeDocument/2006/relationships/hyperlink" Target="http://warehouse.orhideja.net/images/products/bra_02_-_125-438_.jpg" TargetMode="External"/><Relationship Id="rId6280" Type="http://schemas.openxmlformats.org/officeDocument/2006/relationships/hyperlink" Target="http://warehouse.orhideja.net/images/products/952-000_nude.jpg" TargetMode="External"/><Relationship Id="rId795" Type="http://schemas.openxmlformats.org/officeDocument/2006/relationships/hyperlink" Target="http://warehouse.orhideja.net/images/products/180-208,-210-208-kvarc_1.jpg" TargetMode="External"/><Relationship Id="rId2476" Type="http://schemas.openxmlformats.org/officeDocument/2006/relationships/hyperlink" Target="http://warehouse.orhideja.net/images/products/268-338.jpg" TargetMode="External"/><Relationship Id="rId2890" Type="http://schemas.openxmlformats.org/officeDocument/2006/relationships/hyperlink" Target="http://warehouse.orhideja.net/images/products/180-003_ivory.jpg" TargetMode="External"/><Relationship Id="rId3527" Type="http://schemas.openxmlformats.org/officeDocument/2006/relationships/hyperlink" Target="http://warehouse.orhideja.net/images/products/587-437,%20210-437%20krem-brule.jpg" TargetMode="External"/><Relationship Id="rId3941" Type="http://schemas.openxmlformats.org/officeDocument/2006/relationships/hyperlink" Target="http://warehouse.orhideja.net/images/products/166-147,%20289-147-black_peony_1.jpg" TargetMode="External"/><Relationship Id="rId448" Type="http://schemas.openxmlformats.org/officeDocument/2006/relationships/hyperlink" Target="http://warehouse.orhideja.net/images/products/652-208%20white.jpg" TargetMode="External"/><Relationship Id="rId862" Type="http://schemas.openxmlformats.org/officeDocument/2006/relationships/hyperlink" Target="http://warehouse.orhideja.net/images/products/180-208%20&#209;&#128;&#209;&#131;&#208;&#177;&#208;&#184;&#208;&#189;.jpg" TargetMode="External"/><Relationship Id="rId1078" Type="http://schemas.openxmlformats.org/officeDocument/2006/relationships/hyperlink" Target="http://warehouse.orhideja.net/images/products/180-208%20210-208%20krem%20brule.jpg" TargetMode="External"/><Relationship Id="rId1492" Type="http://schemas.openxmlformats.org/officeDocument/2006/relationships/hyperlink" Target="http://warehouse.orhideja.net/images/products/136-894.jpg" TargetMode="External"/><Relationship Id="rId2129" Type="http://schemas.openxmlformats.org/officeDocument/2006/relationships/hyperlink" Target="http://warehouse.orhideja.net/images/products/130-299-710-299-pion_1_2.jpg" TargetMode="External"/><Relationship Id="rId2543" Type="http://schemas.openxmlformats.org/officeDocument/2006/relationships/hyperlink" Target="http://warehouse.orhideja.net/images/products/192-338.jpg" TargetMode="External"/><Relationship Id="rId5699" Type="http://schemas.openxmlformats.org/officeDocument/2006/relationships/hyperlink" Target="http://warehouse.orhideja.net/images/products/179-736,-293-736-t-sinij-pion_1.jpg" TargetMode="External"/><Relationship Id="rId6000" Type="http://schemas.openxmlformats.org/officeDocument/2006/relationships/hyperlink" Target="http://warehouse.orhideja.net/images/products/175-991%20black-pion.jpg" TargetMode="External"/><Relationship Id="rId515" Type="http://schemas.openxmlformats.org/officeDocument/2006/relationships/hyperlink" Target="http://warehouse.orhideja.net/images/products/180-208,-260-208-white_1.jpg" TargetMode="External"/><Relationship Id="rId1145" Type="http://schemas.openxmlformats.org/officeDocument/2006/relationships/hyperlink" Target="http://warehouse.orhideja.net/images/products/535-146,%20207-146%20pion_2.jpg" TargetMode="External"/><Relationship Id="rId5766" Type="http://schemas.openxmlformats.org/officeDocument/2006/relationships/hyperlink" Target="http://warehouse.orhideja.net/images/products/107-680%20white.jpg" TargetMode="External"/><Relationship Id="rId1212" Type="http://schemas.openxmlformats.org/officeDocument/2006/relationships/hyperlink" Target="http://warehouse.orhideja.net/images/products/535-146,%20207-146%20black.jpg" TargetMode="External"/><Relationship Id="rId2610" Type="http://schemas.openxmlformats.org/officeDocument/2006/relationships/hyperlink" Target="http://warehouse.orhideja.net/images/products/192-338_3.jpg" TargetMode="External"/><Relationship Id="rId4368" Type="http://schemas.openxmlformats.org/officeDocument/2006/relationships/hyperlink" Target="http://warehouse.orhideja.net/images/products/157-592.jpg" TargetMode="External"/><Relationship Id="rId5419" Type="http://schemas.openxmlformats.org/officeDocument/2006/relationships/hyperlink" Target="http://warehouse.orhideja.net/images/products/522-000.jpg" TargetMode="External"/><Relationship Id="rId4782" Type="http://schemas.openxmlformats.org/officeDocument/2006/relationships/hyperlink" Target="http://warehouse.orhideja.net/images/products/557-438,%20646-438%20ivory.jpg" TargetMode="External"/><Relationship Id="rId5833" Type="http://schemas.openxmlformats.org/officeDocument/2006/relationships/hyperlink" Target="http://warehouse.orhideja.net/images/products/106-628%20peony.jpg" TargetMode="External"/><Relationship Id="rId3037" Type="http://schemas.openxmlformats.org/officeDocument/2006/relationships/hyperlink" Target="http://warehouse.orhideja.net/images/products/535-146,-260-146-black_6.jpg" TargetMode="External"/><Relationship Id="rId3384" Type="http://schemas.openxmlformats.org/officeDocument/2006/relationships/hyperlink" Target="http://warehouse.orhideja.net/images/products/189-437,%20210-437%20pion.jpg" TargetMode="External"/><Relationship Id="rId4435" Type="http://schemas.openxmlformats.org/officeDocument/2006/relationships/hyperlink" Target="http://warehouse.orhideja.net/images/products/225-787.jpg" TargetMode="External"/><Relationship Id="rId5900" Type="http://schemas.openxmlformats.org/officeDocument/2006/relationships/hyperlink" Target="http://warehouse.orhideja.net/images/products/102-628%20black-peony.jpg" TargetMode="External"/><Relationship Id="rId3451" Type="http://schemas.openxmlformats.org/officeDocument/2006/relationships/hyperlink" Target="http://warehouse.orhideja.net/images/products/189-437-pink.jpg" TargetMode="External"/><Relationship Id="rId4502" Type="http://schemas.openxmlformats.org/officeDocument/2006/relationships/hyperlink" Target="http://warehouse.orhideja.net/images/products/291-785-ivory.jpg" TargetMode="External"/><Relationship Id="rId372" Type="http://schemas.openxmlformats.org/officeDocument/2006/relationships/hyperlink" Target="http://warehouse.orhideja.net/images/products/535-208_ivory.jpg" TargetMode="External"/><Relationship Id="rId2053" Type="http://schemas.openxmlformats.org/officeDocument/2006/relationships/hyperlink" Target="http://warehouse.orhideja.net/images/products/176-299-ivory.jpg" TargetMode="External"/><Relationship Id="rId3104" Type="http://schemas.openxmlformats.org/officeDocument/2006/relationships/hyperlink" Target="http://warehouse.orhideja.net/images/products/299-437.jpg" TargetMode="External"/><Relationship Id="rId2120" Type="http://schemas.openxmlformats.org/officeDocument/2006/relationships/hyperlink" Target="http://warehouse.orhideja.net/images/products/523-299_3.jpg" TargetMode="External"/><Relationship Id="rId5276" Type="http://schemas.openxmlformats.org/officeDocument/2006/relationships/hyperlink" Target="http://warehouse.orhideja.net/images/products/104-213%20ivory.jpg" TargetMode="External"/><Relationship Id="rId5690" Type="http://schemas.openxmlformats.org/officeDocument/2006/relationships/hyperlink" Target="http://warehouse.orhideja.net/images/products/587-736%20t-sinij-pion.jpg" TargetMode="External"/><Relationship Id="rId6327" Type="http://schemas.openxmlformats.org/officeDocument/2006/relationships/hyperlink" Target="http://warehouse.orhideja.net/images/products/129-000,-659-000-moloko-nude_1.jpg" TargetMode="External"/><Relationship Id="rId4292" Type="http://schemas.openxmlformats.org/officeDocument/2006/relationships/hyperlink" Target="http://warehouse.orhideja.net/images/products/662-186-pion.jpg" TargetMode="External"/><Relationship Id="rId5343" Type="http://schemas.openxmlformats.org/officeDocument/2006/relationships/hyperlink" Target="http://warehouse.orhideja.net/images/products/557-275_black.jpg" TargetMode="External"/><Relationship Id="rId1886" Type="http://schemas.openxmlformats.org/officeDocument/2006/relationships/hyperlink" Target="http://warehouse.orhideja.net/images/products/817-250_3.jpg" TargetMode="External"/><Relationship Id="rId2937" Type="http://schemas.openxmlformats.org/officeDocument/2006/relationships/hyperlink" Target="http://warehouse.orhideja.net/images/products/180-003,-672-003-white_1.jpg" TargetMode="External"/><Relationship Id="rId909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39" Type="http://schemas.openxmlformats.org/officeDocument/2006/relationships/hyperlink" Target="http://warehouse.orhideja.net/images/products/181-894white.jpg" TargetMode="External"/><Relationship Id="rId1953" Type="http://schemas.openxmlformats.org/officeDocument/2006/relationships/hyperlink" Target="http://warehouse.orhideja.net/images/products/1_14.jpg" TargetMode="External"/><Relationship Id="rId5410" Type="http://schemas.openxmlformats.org/officeDocument/2006/relationships/hyperlink" Target="http://warehouse.orhideja.net/images/products/522-000.jpg" TargetMode="External"/><Relationship Id="rId1606" Type="http://schemas.openxmlformats.org/officeDocument/2006/relationships/hyperlink" Target="http://warehouse.orhideja.net/images/products/536-342%20&#208;&#145;&#208;&#181;&#208;&#182;&#208;&#181;&#208;&#178;&#209;&#139;&#208;&#185;.jpg" TargetMode="External"/><Relationship Id="rId4012" Type="http://schemas.openxmlformats.org/officeDocument/2006/relationships/hyperlink" Target="http://warehouse.orhideja.net/images/products/516-147,%20210-147%20peony_1.jpg" TargetMode="External"/><Relationship Id="rId3778" Type="http://schemas.openxmlformats.org/officeDocument/2006/relationships/hyperlink" Target="http://warehouse.orhideja.net/images/products/198-147,-210-147-moloko_1_2.jpg" TargetMode="External"/><Relationship Id="rId4829" Type="http://schemas.openxmlformats.org/officeDocument/2006/relationships/hyperlink" Target="http://warehouse.orhideja.net/images/products/125-438_3.jpg" TargetMode="External"/><Relationship Id="rId6184" Type="http://schemas.openxmlformats.org/officeDocument/2006/relationships/hyperlink" Target="http://warehouse.orhideja.net/images/products/557-267_918.jpg" TargetMode="External"/><Relationship Id="rId699" Type="http://schemas.openxmlformats.org/officeDocument/2006/relationships/hyperlink" Target="http://warehouse.orhideja.net/images/products/181-000,-231-000-red_1.jpg" TargetMode="External"/><Relationship Id="rId2794" Type="http://schemas.openxmlformats.org/officeDocument/2006/relationships/hyperlink" Target="http://warehouse.orhideja.net/images/products/199-795-pion_2.jpg" TargetMode="External"/><Relationship Id="rId3845" Type="http://schemas.openxmlformats.org/officeDocument/2006/relationships/hyperlink" Target="http://warehouse.orhideja.net/images/products/558-147%20_4.jpg" TargetMode="External"/><Relationship Id="rId6251" Type="http://schemas.openxmlformats.org/officeDocument/2006/relationships/hyperlink" Target="http://warehouse.orhideja.net/images/products/105-515,-746-515_6.jpg" TargetMode="External"/><Relationship Id="rId766" Type="http://schemas.openxmlformats.org/officeDocument/2006/relationships/hyperlink" Target="http://warehouse.orhideja.net/images/products/180-208,-210-208-t.-sinij_1.jpg" TargetMode="External"/><Relationship Id="rId1396" Type="http://schemas.openxmlformats.org/officeDocument/2006/relationships/hyperlink" Target="http://warehouse.orhideja.net/images/products/180-000,-904-000-black_1.jpg" TargetMode="External"/><Relationship Id="rId2447" Type="http://schemas.openxmlformats.org/officeDocument/2006/relationships/hyperlink" Target="http://warehouse.orhideja.net/images/products/571-148-roze-pion.jpg" TargetMode="External"/><Relationship Id="rId419" Type="http://schemas.openxmlformats.org/officeDocument/2006/relationships/hyperlink" Target="http://warehouse.orhideja.net/images/products/180-208-IVORY.jpg" TargetMode="External"/><Relationship Id="rId1049" Type="http://schemas.openxmlformats.org/officeDocument/2006/relationships/hyperlink" Target="http://warehouse.orhideja.net/images/products/181-208_creme-brulee.jpg" TargetMode="External"/><Relationship Id="rId2861" Type="http://schemas.openxmlformats.org/officeDocument/2006/relationships/hyperlink" Target="http://warehouse.orhideja.net/images/products/180-003,-672-003-pion_1.jpg" TargetMode="External"/><Relationship Id="rId3912" Type="http://schemas.openxmlformats.org/officeDocument/2006/relationships/hyperlink" Target="http://warehouse.orhideja.net/images/products/198-147%20black.jpeg" TargetMode="External"/><Relationship Id="rId833" Type="http://schemas.openxmlformats.org/officeDocument/2006/relationships/hyperlink" Target="http://warehouse.orhideja.net/images/products/110-208_2.jpg" TargetMode="External"/><Relationship Id="rId1116" Type="http://schemas.openxmlformats.org/officeDocument/2006/relationships/hyperlink" Target="http://warehouse.orhideja.net/images/products/207-146_3.jpg" TargetMode="External"/><Relationship Id="rId1463" Type="http://schemas.openxmlformats.org/officeDocument/2006/relationships/hyperlink" Target="http://warehouse.orhideja.net/images/products/180-000,-638-007-moloko_1.jpg" TargetMode="External"/><Relationship Id="rId2514" Type="http://schemas.openxmlformats.org/officeDocument/2006/relationships/hyperlink" Target="http://warehouse.orhideja.net/images/products/196-338.jpg" TargetMode="External"/><Relationship Id="rId900" Type="http://schemas.openxmlformats.org/officeDocument/2006/relationships/hyperlink" Target="http://warehouse.orhideja.net/images/products/210-208%20E&#204;&#130;&#194;&#162;&#226;&#128;&#162;&#226;&#128;&#154;&#195;&#134;A&#204;&#129;&#226;&#137;&#160;&#195;&#134;-&#226;&#128;&#161;&#195;&#134;&#195;&#159;&#195;&#134;&#194;&#162;I&#204;&#130;&#194;&#169;.jpg" TargetMode="External"/><Relationship Id="rId1530" Type="http://schemas.openxmlformats.org/officeDocument/2006/relationships/hyperlink" Target="http://warehouse.orhideja.net/images/products/529-894-white-1.jpg" TargetMode="External"/><Relationship Id="rId4686" Type="http://schemas.openxmlformats.org/officeDocument/2006/relationships/hyperlink" Target="http://warehouse.orhideja.net/images/products/557-438-vinograd-pion,-210-438-vinograd_6.jpg" TargetMode="External"/><Relationship Id="rId5737" Type="http://schemas.openxmlformats.org/officeDocument/2006/relationships/hyperlink" Target="http://warehouse.orhideja.net/images/products/192-680%20white.jpg" TargetMode="External"/><Relationship Id="rId3288" Type="http://schemas.openxmlformats.org/officeDocument/2006/relationships/hyperlink" Target="http://warehouse.orhideja.net/images/products/182-437_ivory.jpg" TargetMode="External"/><Relationship Id="rId4339" Type="http://schemas.openxmlformats.org/officeDocument/2006/relationships/hyperlink" Target="http://warehouse.orhideja.net/images/products/782-592.jpg" TargetMode="External"/><Relationship Id="rId4753" Type="http://schemas.openxmlformats.org/officeDocument/2006/relationships/hyperlink" Target="http://warehouse.orhideja.net/images/products/263-438%20moloko.jpg" TargetMode="External"/><Relationship Id="rId5804" Type="http://schemas.openxmlformats.org/officeDocument/2006/relationships/hyperlink" Target="http://warehouse.orhideja.net/images/products/159-628,-733-628-pion_1_2.jpg" TargetMode="External"/><Relationship Id="rId3355" Type="http://schemas.openxmlformats.org/officeDocument/2006/relationships/hyperlink" Target="http://warehouse.orhideja.net/images/products/581-437-pion_3.jpg" TargetMode="External"/><Relationship Id="rId4406" Type="http://schemas.openxmlformats.org/officeDocument/2006/relationships/hyperlink" Target="http://warehouse.orhideja.net/images/products/1_15.jpg" TargetMode="External"/><Relationship Id="rId276" Type="http://schemas.openxmlformats.org/officeDocument/2006/relationships/hyperlink" Target="http://warehouse.orhideja.net/images/products/116-208-coffee-rose.jpg" TargetMode="External"/><Relationship Id="rId690" Type="http://schemas.openxmlformats.org/officeDocument/2006/relationships/hyperlink" Target="http://warehouse.orhideja.net/images/products/180-208,-210-208-red_6.jpg" TargetMode="External"/><Relationship Id="rId2371" Type="http://schemas.openxmlformats.org/officeDocument/2006/relationships/hyperlink" Target="http://warehouse.orhideja.net/images/products/180-000,-904-000-4ajka.jpg" TargetMode="External"/><Relationship Id="rId3008" Type="http://schemas.openxmlformats.org/officeDocument/2006/relationships/hyperlink" Target="http://warehouse.orhideja.net/images/products/180-001%20ivory.jpg" TargetMode="External"/><Relationship Id="rId3422" Type="http://schemas.openxmlformats.org/officeDocument/2006/relationships/hyperlink" Target="http://warehouse.orhideja.net/images/products/299-437%20E&#204;&#130;&#194;&#162;&#226;&#128;&#162;&#226;&#128;&#154;&#195;&#134;A&#204;&#129;&#226;&#137;&#160;&#195;&#134;-&#226;&#128;&#161;&#195;&#134;&#195;&#159;&#195;&#134;&#194;&#162;I&#204;&#130;&#194;&#169;.jpg" TargetMode="External"/><Relationship Id="rId4820" Type="http://schemas.openxmlformats.org/officeDocument/2006/relationships/hyperlink" Target="http://warehouse.orhideja.net/images/products/125-438_3.jpg" TargetMode="External"/><Relationship Id="rId343" Type="http://schemas.openxmlformats.org/officeDocument/2006/relationships/hyperlink" Target="http://warehouse.orhideja.net/images/products/652-208_ivory.jpg" TargetMode="External"/><Relationship Id="rId2024" Type="http://schemas.openxmlformats.org/officeDocument/2006/relationships/hyperlink" Target="http://warehouse.orhideja.net/images/products/523-299%20&#194;&#168;&#195;&#134;&#194;&#180;&#195;&#134;&#226;&#132;&#162;&#195;&#134;.jpg" TargetMode="External"/><Relationship Id="rId1040" Type="http://schemas.openxmlformats.org/officeDocument/2006/relationships/hyperlink" Target="http://warehouse.orhideja.net/images/products/181-208_creme-brulee.jpg" TargetMode="External"/><Relationship Id="rId4196" Type="http://schemas.openxmlformats.org/officeDocument/2006/relationships/hyperlink" Target="http://warehouse.orhideja.net/images/products/195-187-662-187-pion_6.jpg" TargetMode="External"/><Relationship Id="rId5247" Type="http://schemas.openxmlformats.org/officeDocument/2006/relationships/hyperlink" Target="http://warehouse.orhideja.net/images/products/123-213%20ivory.jpg" TargetMode="External"/><Relationship Id="rId5594" Type="http://schemas.openxmlformats.org/officeDocument/2006/relationships/hyperlink" Target="http://warehouse.orhideja.net/images/products/103-000-655-000_1.jpg" TargetMode="External"/><Relationship Id="rId410" Type="http://schemas.openxmlformats.org/officeDocument/2006/relationships/hyperlink" Target="http://warehouse.orhideja.net/images/products/180-208-IVORY.jpg" TargetMode="External"/><Relationship Id="rId5661" Type="http://schemas.openxmlformats.org/officeDocument/2006/relationships/hyperlink" Target="http://warehouse.orhideja.net/images/products/587-546.jpg" TargetMode="External"/><Relationship Id="rId1857" Type="http://schemas.openxmlformats.org/officeDocument/2006/relationships/hyperlink" Target="http://warehouse.orhideja.net/images/products/299-250%20&#226;&#137;&#160;&#194;&#174;&#226;&#128;&#160;&#194;&#163;&#226;&#128;&#160;&#226;&#128;&#161;&#226;&#128;&#160;.jpg" TargetMode="External"/><Relationship Id="rId2908" Type="http://schemas.openxmlformats.org/officeDocument/2006/relationships/hyperlink" Target="http://warehouse.orhideja.net/images/products/180-003,-672-003-white_6.jpg" TargetMode="External"/><Relationship Id="rId4263" Type="http://schemas.openxmlformats.org/officeDocument/2006/relationships/hyperlink" Target="http://warehouse.orhideja.net/images/products/195-187-662-187-pion_1.jpg" TargetMode="External"/><Relationship Id="rId5314" Type="http://schemas.openxmlformats.org/officeDocument/2006/relationships/hyperlink" Target="http://warehouse.orhideja.net/images/products/803-428,%20293-428%20flowe%20rose%20b.jpg" TargetMode="External"/><Relationship Id="rId1924" Type="http://schemas.openxmlformats.org/officeDocument/2006/relationships/hyperlink" Target="http://warehouse.orhideja.net/images/products/710-299%20&#209;&#135;&#208;&#181;&#209;&#128;&#208;&#189;&#209;&#139;&#208;&#184;&#204;&#134;.JPG" TargetMode="External"/><Relationship Id="rId4330" Type="http://schemas.openxmlformats.org/officeDocument/2006/relationships/hyperlink" Target="http://warehouse.orhideja.net/images/products/161-000-904-000_1.jpg" TargetMode="External"/><Relationship Id="rId6088" Type="http://schemas.openxmlformats.org/officeDocument/2006/relationships/hyperlink" Target="http://warehouse.orhideja.net/images/products/801-267%20black-nude.jpg" TargetMode="External"/><Relationship Id="rId2698" Type="http://schemas.openxmlformats.org/officeDocument/2006/relationships/hyperlink" Target="http://warehouse.orhideja.net/images/products/199-795-ivory%20copy.jpg" TargetMode="External"/><Relationship Id="rId6155" Type="http://schemas.openxmlformats.org/officeDocument/2006/relationships/hyperlink" Target="http://warehouse.orhideja.net/images/products/587-267.jpg" TargetMode="External"/><Relationship Id="rId3749" Type="http://schemas.openxmlformats.org/officeDocument/2006/relationships/hyperlink" Target="http://warehouse.orhideja.net/images/products/198-147,-210-147-moloko_1_2.jpg" TargetMode="External"/><Relationship Id="rId5171" Type="http://schemas.openxmlformats.org/officeDocument/2006/relationships/hyperlink" Target="http://warehouse.orhideja.net/images/products/123-213%20black-nude.jpg" TargetMode="External"/><Relationship Id="rId6222" Type="http://schemas.openxmlformats.org/officeDocument/2006/relationships/hyperlink" Target="http://warehouse.orhideja.net/images/products/114-267%20nude.jpg" TargetMode="External"/><Relationship Id="rId2765" Type="http://schemas.openxmlformats.org/officeDocument/2006/relationships/hyperlink" Target="http://warehouse.orhideja.net/images/products/199-795_2.jpg" TargetMode="External"/><Relationship Id="rId3816" Type="http://schemas.openxmlformats.org/officeDocument/2006/relationships/hyperlink" Target="http://warehouse.orhideja.net/images/products/166-147,%20289-147%20black_6.jpg" TargetMode="External"/><Relationship Id="rId737" Type="http://schemas.openxmlformats.org/officeDocument/2006/relationships/hyperlink" Target="http://warehouse.orhideja.net/images/products/613-208-dark-blue.jpg" TargetMode="External"/><Relationship Id="rId1367" Type="http://schemas.openxmlformats.org/officeDocument/2006/relationships/hyperlink" Target="http://warehouse.orhideja.net/images/products/185-894_2.jpg" TargetMode="External"/><Relationship Id="rId1781" Type="http://schemas.openxmlformats.org/officeDocument/2006/relationships/hyperlink" Target="http://warehouse.orhideja.net/images/products/1_10.jpg" TargetMode="External"/><Relationship Id="rId2418" Type="http://schemas.openxmlformats.org/officeDocument/2006/relationships/hyperlink" Target="http://warehouse.orhideja.net/images/products/188-000%20&#209;&#134;&#208;&#178;&#208;&#181;&#209;&#130;&#208;&#190;&#209;&#135;&#208;&#189;&#208;&#190;-&#209;&#128;&#208;&#190;&#208;&#183;&#208;&#190;&#208;&#178;&#209;&#139;&#208;&#184;&#204;&#134;_2.JPG" TargetMode="External"/><Relationship Id="rId2832" Type="http://schemas.openxmlformats.org/officeDocument/2006/relationships/hyperlink" Target="http://warehouse.orhideja.net/images/products/103-003,-671-003-black_6.jpg" TargetMode="External"/><Relationship Id="rId5988" Type="http://schemas.openxmlformats.org/officeDocument/2006/relationships/hyperlink" Target="http://warehouse.orhideja.net/images/products/695-991%20black-peony.jpg" TargetMode="External"/><Relationship Id="rId73" Type="http://schemas.openxmlformats.org/officeDocument/2006/relationships/hyperlink" Target="http://warehouse.orhideja.net/images/products/638-007-piony.jpg" TargetMode="External"/><Relationship Id="rId804" Type="http://schemas.openxmlformats.org/officeDocument/2006/relationships/hyperlink" Target="http://warehouse.orhideja.net/images/products/180-208,-210-208-kvarc_1.jpg" TargetMode="External"/><Relationship Id="rId1434" Type="http://schemas.openxmlformats.org/officeDocument/2006/relationships/hyperlink" Target="http://warehouse.orhideja.net/images/products/181-000,%20681-007%20pion.jpg" TargetMode="External"/><Relationship Id="rId1501" Type="http://schemas.openxmlformats.org/officeDocument/2006/relationships/hyperlink" Target="http://warehouse.orhideja.net/images/products/124-894_2.jpg" TargetMode="External"/><Relationship Id="rId4657" Type="http://schemas.openxmlformats.org/officeDocument/2006/relationships/hyperlink" Target="http://warehouse.orhideja.net/images/products/263-438%20t.-sinij.jpg" TargetMode="External"/><Relationship Id="rId5708" Type="http://schemas.openxmlformats.org/officeDocument/2006/relationships/hyperlink" Target="http://warehouse.orhideja.net/images/products/empty.png" TargetMode="External"/><Relationship Id="rId3259" Type="http://schemas.openxmlformats.org/officeDocument/2006/relationships/hyperlink" Target="http://warehouse.orhideja.net/images/products/581-437,%20299-437.jpg" TargetMode="External"/><Relationship Id="rId594" Type="http://schemas.openxmlformats.org/officeDocument/2006/relationships/hyperlink" Target="http://warehouse.orhideja.net/images/products/535-208%20black1.jpg" TargetMode="External"/><Relationship Id="rId2275" Type="http://schemas.openxmlformats.org/officeDocument/2006/relationships/hyperlink" Target="http://warehouse.orhideja.net/images/products/188-000%20kofejno-rozovij.jpg" TargetMode="External"/><Relationship Id="rId3326" Type="http://schemas.openxmlformats.org/officeDocument/2006/relationships/hyperlink" Target="http://warehouse.orhideja.net/images/products/646-437-pion.jpg" TargetMode="External"/><Relationship Id="rId3673" Type="http://schemas.openxmlformats.org/officeDocument/2006/relationships/hyperlink" Target="http://warehouse.orhideja.net/images/products/558-147%20_7.jpg" TargetMode="External"/><Relationship Id="rId4724" Type="http://schemas.openxmlformats.org/officeDocument/2006/relationships/hyperlink" Target="http://warehouse.orhideja.net/images/products/125-438%20grape%20wine%20NEW.jpg" TargetMode="External"/><Relationship Id="rId247" Type="http://schemas.openxmlformats.org/officeDocument/2006/relationships/hyperlink" Target="http://warehouse.orhideja.net/images/products/180-208,-210-208-kofejno-roz._1.jpg" TargetMode="External"/><Relationship Id="rId3740" Type="http://schemas.openxmlformats.org/officeDocument/2006/relationships/hyperlink" Target="http://warehouse.orhideja.net/images/products/506-147%20moloko.JPG" TargetMode="External"/><Relationship Id="rId661" Type="http://schemas.openxmlformats.org/officeDocument/2006/relationships/hyperlink" Target="http://warehouse.orhideja.net/images/products/116-208,%20613-208.jpg" TargetMode="External"/><Relationship Id="rId1291" Type="http://schemas.openxmlformats.org/officeDocument/2006/relationships/hyperlink" Target="http://warehouse.orhideja.net/images/products/217-894-ivory.jpg" TargetMode="External"/><Relationship Id="rId2342" Type="http://schemas.openxmlformats.org/officeDocument/2006/relationships/hyperlink" Target="http://warehouse.orhideja.net/images/products/103-003,-671-003-black_1.jpg" TargetMode="External"/><Relationship Id="rId5498" Type="http://schemas.openxmlformats.org/officeDocument/2006/relationships/hyperlink" Target="http://warehouse.orhideja.net/images/products/653-000-white.jpg" TargetMode="External"/><Relationship Id="rId314" Type="http://schemas.openxmlformats.org/officeDocument/2006/relationships/hyperlink" Target="http://warehouse.orhideja.net/images/products/180-208perec.jpg" TargetMode="External"/><Relationship Id="rId5565" Type="http://schemas.openxmlformats.org/officeDocument/2006/relationships/hyperlink" Target="http://warehouse.orhideja.net/images/products/103-000-655-000_1.jpg" TargetMode="External"/><Relationship Id="rId1011" Type="http://schemas.openxmlformats.org/officeDocument/2006/relationships/hyperlink" Target="http://warehouse.orhideja.net/images/products/116-208,%20299-208-burgundy_1.jpg" TargetMode="External"/><Relationship Id="rId4167" Type="http://schemas.openxmlformats.org/officeDocument/2006/relationships/hyperlink" Target="http://warehouse.orhideja.net/images/products/195-187,%20223-187.jpg" TargetMode="External"/><Relationship Id="rId4581" Type="http://schemas.openxmlformats.org/officeDocument/2006/relationships/hyperlink" Target="http://warehouse.orhideja.net/images/products/508-170,-225-170-white_1_2.jpg" TargetMode="External"/><Relationship Id="rId5218" Type="http://schemas.openxmlformats.org/officeDocument/2006/relationships/hyperlink" Target="http://warehouse.orhideja.net/images/products/123-213%20ivory.jpg" TargetMode="External"/><Relationship Id="rId5632" Type="http://schemas.openxmlformats.org/officeDocument/2006/relationships/hyperlink" Target="http://warehouse.orhideja.net/images/products/152-830,-799-830_1.jpg" TargetMode="External"/><Relationship Id="rId3183" Type="http://schemas.openxmlformats.org/officeDocument/2006/relationships/hyperlink" Target="http://warehouse.orhideja.net/images/products/182-437,-733-437-black_1.jpg" TargetMode="External"/><Relationship Id="rId4234" Type="http://schemas.openxmlformats.org/officeDocument/2006/relationships/hyperlink" Target="http://warehouse.orhideja.net/images/products/195-187-662-187-pion_1.jpg" TargetMode="External"/><Relationship Id="rId1828" Type="http://schemas.openxmlformats.org/officeDocument/2006/relationships/hyperlink" Target="http://warehouse.orhideja.net/images/products/175-290%20white_2.jpg" TargetMode="External"/><Relationship Id="rId3250" Type="http://schemas.openxmlformats.org/officeDocument/2006/relationships/hyperlink" Target="http://warehouse.orhideja.net/images/products/587-437,%20201-437.jpg" TargetMode="External"/><Relationship Id="rId171" Type="http://schemas.openxmlformats.org/officeDocument/2006/relationships/hyperlink" Target="http://warehouse.orhideja.net/images/products/950-000,-905-000-nude-3%20_1.jpg" TargetMode="External"/><Relationship Id="rId4301" Type="http://schemas.openxmlformats.org/officeDocument/2006/relationships/hyperlink" Target="http://warehouse.orhideja.net/images/products/161-000-904-000_1.jpg" TargetMode="External"/><Relationship Id="rId6059" Type="http://schemas.openxmlformats.org/officeDocument/2006/relationships/hyperlink" Target="http://warehouse.orhideja.net/images/products/531-990,-638-990-black-pion_6.jpg" TargetMode="External"/><Relationship Id="rId988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669" Type="http://schemas.openxmlformats.org/officeDocument/2006/relationships/hyperlink" Target="http://warehouse.orhideja.net/images/products/192-338%20pion.JPG" TargetMode="External"/><Relationship Id="rId5075" Type="http://schemas.openxmlformats.org/officeDocument/2006/relationships/hyperlink" Target="http://warehouse.orhideja.net/images/products/587-429.jpg" TargetMode="External"/><Relationship Id="rId6126" Type="http://schemas.openxmlformats.org/officeDocument/2006/relationships/hyperlink" Target="http://warehouse.orhideja.net/images/products/114-267,-733-267-black-peony_1.jpg" TargetMode="External"/><Relationship Id="rId1685" Type="http://schemas.openxmlformats.org/officeDocument/2006/relationships/hyperlink" Target="http://warehouse.orhideja.net/images/products/638-290.jpg" TargetMode="External"/><Relationship Id="rId2736" Type="http://schemas.openxmlformats.org/officeDocument/2006/relationships/hyperlink" Target="http://warehouse.orhideja.net/images/products/260-856.jpg" TargetMode="External"/><Relationship Id="rId4091" Type="http://schemas.openxmlformats.org/officeDocument/2006/relationships/hyperlink" Target="http://warehouse.orhideja.net/images/products/557-147_2.jpg" TargetMode="External"/><Relationship Id="rId5142" Type="http://schemas.openxmlformats.org/officeDocument/2006/relationships/hyperlink" Target="http://warehouse.orhideja.net/images/products/802-213%20black.jpg" TargetMode="External"/><Relationship Id="rId708" Type="http://schemas.openxmlformats.org/officeDocument/2006/relationships/hyperlink" Target="http://warehouse.orhideja.net/images/products/124-208%20&#208;&#186;&#209;&#128;&#208;&#176;&#209;&#129;&#208;&#189;&#209;&#139;&#208;&#184;&#204;&#134;_2.jpg" TargetMode="External"/><Relationship Id="rId1338" Type="http://schemas.openxmlformats.org/officeDocument/2006/relationships/hyperlink" Target="http://warehouse.orhideja.net/images/products/181-000,-231-000-t-sinij_1.jpg" TargetMode="External"/><Relationship Id="rId1405" Type="http://schemas.openxmlformats.org/officeDocument/2006/relationships/hyperlink" Target="http://warehouse.orhideja.net/images/products/180-000,-904-000-black_1.jpg" TargetMode="External"/><Relationship Id="rId1752" Type="http://schemas.openxmlformats.org/officeDocument/2006/relationships/hyperlink" Target="http://warehouse.orhideja.net/images/products/703-290-moloko_2.jpg" TargetMode="External"/><Relationship Id="rId2803" Type="http://schemas.openxmlformats.org/officeDocument/2006/relationships/hyperlink" Target="http://warehouse.orhideja.net/images/products/199-795-pion_2.jpg" TargetMode="External"/><Relationship Id="rId5959" Type="http://schemas.openxmlformats.org/officeDocument/2006/relationships/hyperlink" Target="http://warehouse.orhideja.net/images/products/159-628,-733-628-white_1.jpg" TargetMode="External"/><Relationship Id="rId44" Type="http://schemas.openxmlformats.org/officeDocument/2006/relationships/hyperlink" Target="http://warehouse.orhideja.net/images/products/543-007.jpg" TargetMode="External"/><Relationship Id="rId4975" Type="http://schemas.openxmlformats.org/officeDocument/2006/relationships/hyperlink" Target="http://warehouse.orhideja.net/images/products/123-438%20peony.jpg" TargetMode="External"/><Relationship Id="rId498" Type="http://schemas.openxmlformats.org/officeDocument/2006/relationships/hyperlink" Target="http://warehouse.orhideja.net/images/products/180-208,-260-208-white_1.jpg" TargetMode="External"/><Relationship Id="rId2179" Type="http://schemas.openxmlformats.org/officeDocument/2006/relationships/hyperlink" Target="http://warehouse.orhideja.net/images/products/548-525_nude.jpg" TargetMode="External"/><Relationship Id="rId3577" Type="http://schemas.openxmlformats.org/officeDocument/2006/relationships/hyperlink" Target="http://warehouse.orhideja.net/images/products/710-385%20A&#204;&#129;&#226;&#128;&#162;&#226;&#128;&#161;&#226;&#137;&#160;I&#204;&#130;&#194;&#169;-&#195;&#152;&#194;&#174;&#195;&#134;&#226;&#137;&#160;.jpg" TargetMode="External"/><Relationship Id="rId3991" Type="http://schemas.openxmlformats.org/officeDocument/2006/relationships/hyperlink" Target="http://warehouse.orhideja.net/images/products/557-147,%20289-147%20pion_1.jpg" TargetMode="External"/><Relationship Id="rId4628" Type="http://schemas.openxmlformats.org/officeDocument/2006/relationships/hyperlink" Target="http://warehouse.orhideja.net/images/products/673-438%20black-peony.jpg" TargetMode="External"/><Relationship Id="rId2593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644" Type="http://schemas.openxmlformats.org/officeDocument/2006/relationships/hyperlink" Target="http://warehouse.orhideja.net/images/products/430-115%20&#208;&#188;&#208;&#190;&#208;&#187;&#208;&#190;&#208;&#186;&#208;&#190;.jpg" TargetMode="External"/><Relationship Id="rId6050" Type="http://schemas.openxmlformats.org/officeDocument/2006/relationships/hyperlink" Target="http://warehouse.orhideja.net/images/products/638-991%20peony.jpg" TargetMode="External"/><Relationship Id="rId565" Type="http://schemas.openxmlformats.org/officeDocument/2006/relationships/hyperlink" Target="http://warehouse.orhideja.net/images/products/532-208-piony_2.jpg" TargetMode="External"/><Relationship Id="rId1195" Type="http://schemas.openxmlformats.org/officeDocument/2006/relationships/hyperlink" Target="http://warehouse.orhideja.net/images/products/535-146,%20207-146%20black.jpg" TargetMode="External"/><Relationship Id="rId2246" Type="http://schemas.openxmlformats.org/officeDocument/2006/relationships/hyperlink" Target="http://warehouse.orhideja.net/images/products/101-506.jpg" TargetMode="External"/><Relationship Id="rId2660" Type="http://schemas.openxmlformats.org/officeDocument/2006/relationships/hyperlink" Target="http://warehouse.orhideja.net/images/products/196-338-pion.jpg" TargetMode="External"/><Relationship Id="rId3711" Type="http://schemas.openxmlformats.org/officeDocument/2006/relationships/hyperlink" Target="http://warehouse.orhideja.net/images/products/516-147,-625-147-moloko_1.jpg" TargetMode="External"/><Relationship Id="rId218" Type="http://schemas.openxmlformats.org/officeDocument/2006/relationships/hyperlink" Target="http://warehouse.orhideja.net/images/products/236-208-cofferose.jpg" TargetMode="External"/><Relationship Id="rId632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1262" Type="http://schemas.openxmlformats.org/officeDocument/2006/relationships/hyperlink" Target="http://warehouse.orhideja.net/images/products/535-146,%20207-146.jpg" TargetMode="External"/><Relationship Id="rId2313" Type="http://schemas.openxmlformats.org/officeDocument/2006/relationships/hyperlink" Target="http://warehouse.orhideja.net/images/products/103-003,-671-003-red_1.jpg" TargetMode="External"/><Relationship Id="rId5469" Type="http://schemas.openxmlformats.org/officeDocument/2006/relationships/hyperlink" Target="http://warehouse.orhideja.net/images/products/653-000%20black-peony.jpg" TargetMode="External"/><Relationship Id="rId4485" Type="http://schemas.openxmlformats.org/officeDocument/2006/relationships/hyperlink" Target="http://warehouse.orhideja.net/images/products/801-785.jpeg" TargetMode="External"/><Relationship Id="rId5536" Type="http://schemas.openxmlformats.org/officeDocument/2006/relationships/hyperlink" Target="http://warehouse.orhideja.net/images/products/103-000-655-000-ivory_1.jpg" TargetMode="External"/><Relationship Id="rId5883" Type="http://schemas.openxmlformats.org/officeDocument/2006/relationships/hyperlink" Target="http://warehouse.orhideja.net/images/products/159-628,-733-628-black-pion_1.jpg" TargetMode="External"/><Relationship Id="rId3087" Type="http://schemas.openxmlformats.org/officeDocument/2006/relationships/hyperlink" Target="http://warehouse.orhideja.net/images/products/587-437_4.jpg" TargetMode="External"/><Relationship Id="rId4138" Type="http://schemas.openxmlformats.org/officeDocument/2006/relationships/hyperlink" Target="http://warehouse.orhideja.net/images/products/801-175.jpg" TargetMode="External"/><Relationship Id="rId5950" Type="http://schemas.openxmlformats.org/officeDocument/2006/relationships/hyperlink" Target="http://warehouse.orhideja.net/images/products/159-628,-733-628-white_1.jpg" TargetMode="External"/><Relationship Id="rId4552" Type="http://schemas.openxmlformats.org/officeDocument/2006/relationships/hyperlink" Target="http://warehouse.orhideja.net/images/products/508-170,-225-170-black_1.jpg" TargetMode="External"/><Relationship Id="rId5603" Type="http://schemas.openxmlformats.org/officeDocument/2006/relationships/hyperlink" Target="http://warehouse.orhideja.net/images/products/799-830.jpg" TargetMode="External"/><Relationship Id="rId3154" Type="http://schemas.openxmlformats.org/officeDocument/2006/relationships/hyperlink" Target="http://warehouse.orhideja.net/images/products/189-437,-210-437-black_1.jpg" TargetMode="External"/><Relationship Id="rId4205" Type="http://schemas.openxmlformats.org/officeDocument/2006/relationships/hyperlink" Target="http://warehouse.orhideja.net/images/products/Untitled-1_3.jpg" TargetMode="External"/><Relationship Id="rId2170" Type="http://schemas.openxmlformats.org/officeDocument/2006/relationships/hyperlink" Target="http://warehouse.orhideja.net/images/products/101-535.jpg" TargetMode="External"/><Relationship Id="rId3221" Type="http://schemas.openxmlformats.org/officeDocument/2006/relationships/hyperlink" Target="http://warehouse.orhideja.net/images/products/210-437%20&#194;&#168;&#195;&#134;&#194;&#180;&#195;&#134;&#226;&#132;&#162;&#195;&#134;.jpg" TargetMode="External"/><Relationship Id="rId6377" Type="http://schemas.openxmlformats.org/officeDocument/2006/relationships/hyperlink" Target="http://warehouse.orhideja.net/images/products/698-215.jpg" TargetMode="External"/><Relationship Id="rId8" Type="http://schemas.openxmlformats.org/officeDocument/2006/relationships/hyperlink" Target="http://warehouse.orhideja.net/images/products/531-007,%20681-007%20black_2.jpg" TargetMode="External"/><Relationship Id="rId142" Type="http://schemas.openxmlformats.org/officeDocument/2006/relationships/hyperlink" Target="http://warehouse.orhideja.net/images/products/231-000%20ivory.JPG" TargetMode="External"/><Relationship Id="rId2987" Type="http://schemas.openxmlformats.org/officeDocument/2006/relationships/hyperlink" Target="http://warehouse.orhideja.net/images/products/103-003,-671-003-white_1.jpg" TargetMode="External"/><Relationship Id="rId5393" Type="http://schemas.openxmlformats.org/officeDocument/2006/relationships/hyperlink" Target="http://warehouse.orhideja.net/images/products/125-533.jpg" TargetMode="External"/><Relationship Id="rId959" Type="http://schemas.openxmlformats.org/officeDocument/2006/relationships/hyperlink" Target="http://warehouse.orhideja.net/images/products/613-208%20burgundy.jpg" TargetMode="External"/><Relationship Id="rId1589" Type="http://schemas.openxmlformats.org/officeDocument/2006/relationships/hyperlink" Target="http://warehouse.orhideja.net/images/products/136-894_4.jpg" TargetMode="External"/><Relationship Id="rId5046" Type="http://schemas.openxmlformats.org/officeDocument/2006/relationships/hyperlink" Target="http://warehouse.orhideja.net/images/products/523-639_2.jpg" TargetMode="External"/><Relationship Id="rId5460" Type="http://schemas.openxmlformats.org/officeDocument/2006/relationships/hyperlink" Target="http://warehouse.orhideja.net/images/products/655-000_1.jpg" TargetMode="External"/><Relationship Id="rId4062" Type="http://schemas.openxmlformats.org/officeDocument/2006/relationships/hyperlink" Target="http://warehouse.orhideja.net/images/products/289-147%20coffee%20rose.jpg" TargetMode="External"/><Relationship Id="rId5113" Type="http://schemas.openxmlformats.org/officeDocument/2006/relationships/hyperlink" Target="http://warehouse.orhideja.net/images/products/733-224-ivory.jpg" TargetMode="External"/><Relationship Id="rId1656" Type="http://schemas.openxmlformats.org/officeDocument/2006/relationships/hyperlink" Target="http://warehouse.orhideja.net/images/products/101-269.jpg" TargetMode="External"/><Relationship Id="rId2707" Type="http://schemas.openxmlformats.org/officeDocument/2006/relationships/hyperlink" Target="http://warehouse.orhideja.net/images/products/199-795-ivory%20copy.jpg" TargetMode="External"/><Relationship Id="rId1309" Type="http://schemas.openxmlformats.org/officeDocument/2006/relationships/hyperlink" Target="http://warehouse.orhideja.net/images/products/arhideja-17.jpg" TargetMode="External"/><Relationship Id="rId1723" Type="http://schemas.openxmlformats.org/officeDocument/2006/relationships/hyperlink" Target="http://warehouse.orhideja.net/images/products/531-290.jpg" TargetMode="External"/><Relationship Id="rId4879" Type="http://schemas.openxmlformats.org/officeDocument/2006/relationships/hyperlink" Target="http://warehouse.orhideja.net/images/products/652-438.jpg" TargetMode="External"/><Relationship Id="rId15" Type="http://schemas.openxmlformats.org/officeDocument/2006/relationships/hyperlink" Target="http://warehouse.orhideja.net/images/products/638-007.jpg" TargetMode="External"/><Relationship Id="rId3895" Type="http://schemas.openxmlformats.org/officeDocument/2006/relationships/hyperlink" Target="http://warehouse.orhideja.net/images/products/506-147.jpg" TargetMode="External"/><Relationship Id="rId4946" Type="http://schemas.openxmlformats.org/officeDocument/2006/relationships/hyperlink" Target="http://warehouse.orhideja.net/images/products/bra_02_-_125-438_.jpg" TargetMode="External"/><Relationship Id="rId2497" Type="http://schemas.openxmlformats.org/officeDocument/2006/relationships/hyperlink" Target="http://warehouse.orhideja.net/images/products/196-338.jpg" TargetMode="External"/><Relationship Id="rId3548" Type="http://schemas.openxmlformats.org/officeDocument/2006/relationships/hyperlink" Target="http://warehouse.orhideja.net/images/products/581-437,%20210-437%20krem%20brule.jpg" TargetMode="External"/><Relationship Id="rId469" Type="http://schemas.openxmlformats.org/officeDocument/2006/relationships/hyperlink" Target="http://warehouse.orhideja.net/images/products/180-208,-260-208-white_6.jpg" TargetMode="External"/><Relationship Id="rId883" Type="http://schemas.openxmlformats.org/officeDocument/2006/relationships/hyperlink" Target="http://warehouse.orhideja.net/images/products/116-208%20&#226;&#128;&#161;&#226;&#128;&#158;&#194;&#176;&#194;&#174;&#226;&#137;&#160;.jpg" TargetMode="External"/><Relationship Id="rId1099" Type="http://schemas.openxmlformats.org/officeDocument/2006/relationships/hyperlink" Target="http://warehouse.orhideja.net/images/products/180-208,%20210-208%20shokolad.jpg" TargetMode="External"/><Relationship Id="rId2564" Type="http://schemas.openxmlformats.org/officeDocument/2006/relationships/hyperlink" Target="http://warehouse.orhideja.net/images/products/192-338%20black-peony.jpg" TargetMode="External"/><Relationship Id="rId3615" Type="http://schemas.openxmlformats.org/officeDocument/2006/relationships/hyperlink" Target="http://warehouse.orhideja.net/images/products/440-868%20shiorti.jpg" TargetMode="External"/><Relationship Id="rId3962" Type="http://schemas.openxmlformats.org/officeDocument/2006/relationships/hyperlink" Target="http://warehouse.orhideja.net/images/products/580-147%20&#195;&#152;&#194;&#174;&#195;&#134;&#226;&#137;&#160;.jpg" TargetMode="External"/><Relationship Id="rId6021" Type="http://schemas.openxmlformats.org/officeDocument/2006/relationships/hyperlink" Target="http://warehouse.orhideja.net/images/products/118-991%20black.jpg" TargetMode="External"/><Relationship Id="rId536" Type="http://schemas.openxmlformats.org/officeDocument/2006/relationships/hyperlink" Target="http://warehouse.orhideja.net/images/products/116-208white.jpg" TargetMode="External"/><Relationship Id="rId1166" Type="http://schemas.openxmlformats.org/officeDocument/2006/relationships/hyperlink" Target="http://warehouse.orhideja.net/images/products/207-146%20&#209;&#135;&#208;&#181;&#209;&#128;&#208;&#189;&#209;&#139;&#208;&#184;&#204;&#134;.JPG" TargetMode="External"/><Relationship Id="rId2217" Type="http://schemas.openxmlformats.org/officeDocument/2006/relationships/hyperlink" Target="http://warehouse.orhideja.net/images/products/152-511_3.jpg" TargetMode="External"/><Relationship Id="rId950" Type="http://schemas.openxmlformats.org/officeDocument/2006/relationships/hyperlink" Target="http://warehouse.orhideja.net/images/products/116-208-pink-colored.jpg" TargetMode="External"/><Relationship Id="rId1580" Type="http://schemas.openxmlformats.org/officeDocument/2006/relationships/hyperlink" Target="http://warehouse.orhideja.net/images/products/180-000,-638-007-moloko_1_2.jpg" TargetMode="External"/><Relationship Id="rId2631" Type="http://schemas.openxmlformats.org/officeDocument/2006/relationships/hyperlink" Target="http://warehouse.orhideja.net/images/products/39_2.JPG" TargetMode="External"/><Relationship Id="rId4389" Type="http://schemas.openxmlformats.org/officeDocument/2006/relationships/hyperlink" Target="http://warehouse.orhideja.net/images/products/1_15.jpg" TargetMode="External"/><Relationship Id="rId5787" Type="http://schemas.openxmlformats.org/officeDocument/2006/relationships/hyperlink" Target="http://warehouse.orhideja.net/images/products/508-628,-246-628-pion_1.jpg" TargetMode="External"/><Relationship Id="rId603" Type="http://schemas.openxmlformats.org/officeDocument/2006/relationships/hyperlink" Target="http://warehouse.orhideja.net/images/products/532-208-black_2.jpg" TargetMode="External"/><Relationship Id="rId1233" Type="http://schemas.openxmlformats.org/officeDocument/2006/relationships/hyperlink" Target="http://warehouse.orhideja.net/images/products/535-146,%20207-146.jpg" TargetMode="External"/><Relationship Id="rId5854" Type="http://schemas.openxmlformats.org/officeDocument/2006/relationships/hyperlink" Target="http://warehouse.orhideja.net/images/products/102-628_peony.jpg" TargetMode="External"/><Relationship Id="rId1300" Type="http://schemas.openxmlformats.org/officeDocument/2006/relationships/hyperlink" Target="http://warehouse.orhideja.net/images/products/181-894%20pepper.JPG" TargetMode="External"/><Relationship Id="rId4456" Type="http://schemas.openxmlformats.org/officeDocument/2006/relationships/hyperlink" Target="http://warehouse.orhideja.net/images/products/561-787,%20225-787%20pion.jpg" TargetMode="External"/><Relationship Id="rId4870" Type="http://schemas.openxmlformats.org/officeDocument/2006/relationships/hyperlink" Target="http://warehouse.orhideja.net/images/products/123-438%20ivory.jpg" TargetMode="External"/><Relationship Id="rId5507" Type="http://schemas.openxmlformats.org/officeDocument/2006/relationships/hyperlink" Target="http://warehouse.orhideja.net/images/products/103-000-655-000-ivory_1.jpg" TargetMode="External"/><Relationship Id="rId5921" Type="http://schemas.openxmlformats.org/officeDocument/2006/relationships/hyperlink" Target="http://warehouse.orhideja.net/images/products/159-628,-733-628-white_1.jpg" TargetMode="External"/><Relationship Id="rId3058" Type="http://schemas.openxmlformats.org/officeDocument/2006/relationships/hyperlink" Target="http://warehouse.orhideja.net/images/products/210-437%20&#194;&#176;&#226;&#128;&#158;&#226;&#128;&#161;&#194;&#163;&#226;&#128;&#158;&#226;&#137;&#160;&#194;&#167;&#194;&#174;.jpg" TargetMode="External"/><Relationship Id="rId3472" Type="http://schemas.openxmlformats.org/officeDocument/2006/relationships/hyperlink" Target="http://warehouse.orhideja.net/images/products/201-437-dark-blue.jpg" TargetMode="External"/><Relationship Id="rId4109" Type="http://schemas.openxmlformats.org/officeDocument/2006/relationships/hyperlink" Target="http://warehouse.orhideja.net/images/products/516-147,-624-147-kofejno-rozovij_1.jpg" TargetMode="External"/><Relationship Id="rId4523" Type="http://schemas.openxmlformats.org/officeDocument/2006/relationships/hyperlink" Target="http://warehouse.orhideja.net/images/products/557-785%20beige.jpg" TargetMode="External"/><Relationship Id="rId393" Type="http://schemas.openxmlformats.org/officeDocument/2006/relationships/hyperlink" Target="http://warehouse.orhideja.net/images/products/180-208-IVORY.jpg" TargetMode="External"/><Relationship Id="rId2074" Type="http://schemas.openxmlformats.org/officeDocument/2006/relationships/hyperlink" Target="http://warehouse.orhideja.net/images/products/130-299-white_1.jpg" TargetMode="External"/><Relationship Id="rId3125" Type="http://schemas.openxmlformats.org/officeDocument/2006/relationships/hyperlink" Target="http://warehouse.orhideja.net/images/products/581-347-black.jpg" TargetMode="External"/><Relationship Id="rId460" Type="http://schemas.openxmlformats.org/officeDocument/2006/relationships/hyperlink" Target="http://warehouse.orhideja.net/images/products/613-208-white.jpg" TargetMode="External"/><Relationship Id="rId1090" Type="http://schemas.openxmlformats.org/officeDocument/2006/relationships/hyperlink" Target="http://warehouse.orhideja.net/images/products/180-208,%20210-208%20shokolad.jpg" TargetMode="External"/><Relationship Id="rId2141" Type="http://schemas.openxmlformats.org/officeDocument/2006/relationships/hyperlink" Target="http://warehouse.orhideja.net/images/products/575-299,-710-299-cvet.-rozovij_6.jpg" TargetMode="External"/><Relationship Id="rId5297" Type="http://schemas.openxmlformats.org/officeDocument/2006/relationships/hyperlink" Target="http://warehouse.orhideja.net/images/products/803-428.jpeg" TargetMode="External"/><Relationship Id="rId6348" Type="http://schemas.openxmlformats.org/officeDocument/2006/relationships/hyperlink" Target="http://warehouse.orhideja.net/images/products/129-000,-659-000-moloko-nude_1.jpg" TargetMode="External"/><Relationship Id="rId113" Type="http://schemas.openxmlformats.org/officeDocument/2006/relationships/hyperlink" Target="http://warehouse.orhideja.net/images/products/531-007-milk.jpg" TargetMode="External"/><Relationship Id="rId2958" Type="http://schemas.openxmlformats.org/officeDocument/2006/relationships/hyperlink" Target="http://warehouse.orhideja.net/images/products/180-003,-672-003-white_1.jpg" TargetMode="External"/><Relationship Id="rId5017" Type="http://schemas.openxmlformats.org/officeDocument/2006/relationships/hyperlink" Target="http://warehouse.orhideja.net/images/products/557-405.jpg" TargetMode="External"/><Relationship Id="rId5364" Type="http://schemas.openxmlformats.org/officeDocument/2006/relationships/hyperlink" Target="http://warehouse.orhideja.net/images/products/585-275.jpeg" TargetMode="External"/><Relationship Id="rId6415" Type="http://schemas.openxmlformats.org/officeDocument/2006/relationships/hyperlink" Target="http://warehouse.orhideja.net/images/products/101-215.jpg" TargetMode="External"/><Relationship Id="rId1974" Type="http://schemas.openxmlformats.org/officeDocument/2006/relationships/hyperlink" Target="http://warehouse.orhideja.net/images/products/523-299.jpg" TargetMode="External"/><Relationship Id="rId4380" Type="http://schemas.openxmlformats.org/officeDocument/2006/relationships/hyperlink" Target="http://warehouse.orhideja.net/images/products/150-592.jpg" TargetMode="External"/><Relationship Id="rId5431" Type="http://schemas.openxmlformats.org/officeDocument/2006/relationships/hyperlink" Target="http://warehouse.orhideja.net/images/products/161-000%20231-000.jpg" TargetMode="External"/><Relationship Id="rId1627" Type="http://schemas.openxmlformats.org/officeDocument/2006/relationships/hyperlink" Target="http://warehouse.orhideja.net/images/products/197-518,%20225-518.jpg" TargetMode="External"/><Relationship Id="rId4033" Type="http://schemas.openxmlformats.org/officeDocument/2006/relationships/hyperlink" Target="http://warehouse.orhideja.net/images/products/166-147,%20210-147%20pion.jpg" TargetMode="External"/><Relationship Id="rId3799" Type="http://schemas.openxmlformats.org/officeDocument/2006/relationships/hyperlink" Target="http://warehouse.orhideja.net/images/products/813-147.jpeg" TargetMode="External"/><Relationship Id="rId4100" Type="http://schemas.openxmlformats.org/officeDocument/2006/relationships/hyperlink" Target="http://warehouse.orhideja.net/images/products/516-147,-624-147-kofejno-rozovij_1.jpg" TargetMode="External"/><Relationship Id="rId6272" Type="http://schemas.openxmlformats.org/officeDocument/2006/relationships/hyperlink" Target="http://warehouse.orhideja.net/images/products/952-000_black.jpg" TargetMode="External"/><Relationship Id="rId3866" Type="http://schemas.openxmlformats.org/officeDocument/2006/relationships/hyperlink" Target="http://warehouse.orhideja.net/images/products/516-147,-289-147-black_1.jpg" TargetMode="External"/><Relationship Id="rId4917" Type="http://schemas.openxmlformats.org/officeDocument/2006/relationships/hyperlink" Target="http://warehouse.orhideja.net/images/products/bra_02_-_125-438_.jpg" TargetMode="External"/><Relationship Id="rId787" Type="http://schemas.openxmlformats.org/officeDocument/2006/relationships/hyperlink" Target="http://warehouse.orhideja.net/images/products/210-208-quartz.jpg" TargetMode="External"/><Relationship Id="rId2468" Type="http://schemas.openxmlformats.org/officeDocument/2006/relationships/hyperlink" Target="http://warehouse.orhideja.net/images/products/586-446.jpg" TargetMode="External"/><Relationship Id="rId2882" Type="http://schemas.openxmlformats.org/officeDocument/2006/relationships/hyperlink" Target="http://warehouse.orhideja.net/images/products/180-003,-672-003-white_6_2.jpg" TargetMode="External"/><Relationship Id="rId3519" Type="http://schemas.openxmlformats.org/officeDocument/2006/relationships/hyperlink" Target="http://warehouse.orhideja.net/images/products/189-437,-210-437-krem-brule_6.jpg" TargetMode="External"/><Relationship Id="rId3933" Type="http://schemas.openxmlformats.org/officeDocument/2006/relationships/hyperlink" Target="http://warehouse.orhideja.net/images/products/166-147,%20289-147-black_peony_1.jpg" TargetMode="External"/><Relationship Id="rId854" Type="http://schemas.openxmlformats.org/officeDocument/2006/relationships/hyperlink" Target="http://warehouse.orhideja.net/images/products/180-208%20&#209;&#128;&#209;&#131;&#208;&#177;&#208;&#184;&#208;&#189;.jpg" TargetMode="External"/><Relationship Id="rId1484" Type="http://schemas.openxmlformats.org/officeDocument/2006/relationships/hyperlink" Target="http://warehouse.orhideja.net/images/products/136-894.jpg" TargetMode="External"/><Relationship Id="rId2535" Type="http://schemas.openxmlformats.org/officeDocument/2006/relationships/hyperlink" Target="http://warehouse.orhideja.net/images/products/192-338.jpg" TargetMode="External"/><Relationship Id="rId507" Type="http://schemas.openxmlformats.org/officeDocument/2006/relationships/hyperlink" Target="http://warehouse.orhideja.net/images/products/180-208,-260-208-white_1.jpg" TargetMode="External"/><Relationship Id="rId921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137" Type="http://schemas.openxmlformats.org/officeDocument/2006/relationships/hyperlink" Target="http://warehouse.orhideja.net/images/products/535-146,%20207-146%20pion_2.jpg" TargetMode="External"/><Relationship Id="rId1551" Type="http://schemas.openxmlformats.org/officeDocument/2006/relationships/hyperlink" Target="http://warehouse.orhideja.net/images/products/181-000_2.jpg" TargetMode="External"/><Relationship Id="rId2602" Type="http://schemas.openxmlformats.org/officeDocument/2006/relationships/hyperlink" Target="http://warehouse.orhideja.net/images/products/196-338%20&#194;&#168;&#195;&#134;&#194;&#180;&#195;&#134;&#226;&#132;&#162;&#195;&#134;.jpg" TargetMode="External"/><Relationship Id="rId5758" Type="http://schemas.openxmlformats.org/officeDocument/2006/relationships/hyperlink" Target="http://warehouse.orhideja.net/images/products/107-680%20white.jpg" TargetMode="External"/><Relationship Id="rId1204" Type="http://schemas.openxmlformats.org/officeDocument/2006/relationships/hyperlink" Target="http://warehouse.orhideja.net/images/products/535-146,%20207-146%20black.jpg" TargetMode="External"/><Relationship Id="rId4774" Type="http://schemas.openxmlformats.org/officeDocument/2006/relationships/hyperlink" Target="http://warehouse.orhideja.net/images/products/810-438-ivory_1.jpg" TargetMode="External"/><Relationship Id="rId5825" Type="http://schemas.openxmlformats.org/officeDocument/2006/relationships/hyperlink" Target="http://warehouse.orhideja.net/images/products/106-628%20peony.jpg" TargetMode="External"/><Relationship Id="rId3376" Type="http://schemas.openxmlformats.org/officeDocument/2006/relationships/hyperlink" Target="http://warehouse.orhideja.net/images/products/581-437-pion_3.jpg" TargetMode="External"/><Relationship Id="rId4427" Type="http://schemas.openxmlformats.org/officeDocument/2006/relationships/hyperlink" Target="http://warehouse.orhideja.net/images/products/1_15.jpg" TargetMode="External"/><Relationship Id="rId297" Type="http://schemas.openxmlformats.org/officeDocument/2006/relationships/hyperlink" Target="http://warehouse.orhideja.net/images/products/705-208perec.jpg" TargetMode="External"/><Relationship Id="rId2392" Type="http://schemas.openxmlformats.org/officeDocument/2006/relationships/hyperlink" Target="http://warehouse.orhideja.net/images/products/188-000-ivory-orhideja-shop-1_2.jpg" TargetMode="External"/><Relationship Id="rId3029" Type="http://schemas.openxmlformats.org/officeDocument/2006/relationships/hyperlink" Target="http://warehouse.orhideja.net/images/products/180-001_2.jpg" TargetMode="External"/><Relationship Id="rId3790" Type="http://schemas.openxmlformats.org/officeDocument/2006/relationships/hyperlink" Target="http://warehouse.orhideja.net/images/products/166-147,%20210-147%20ivory_1.jpg" TargetMode="External"/><Relationship Id="rId4841" Type="http://schemas.openxmlformats.org/officeDocument/2006/relationships/hyperlink" Target="http://warehouse.orhideja.net/images/products/125-438_3.jpg" TargetMode="External"/><Relationship Id="rId364" Type="http://schemas.openxmlformats.org/officeDocument/2006/relationships/hyperlink" Target="http://warehouse.orhideja.net/images/products/0S4A8464-37.jpg" TargetMode="External"/><Relationship Id="rId2045" Type="http://schemas.openxmlformats.org/officeDocument/2006/relationships/hyperlink" Target="http://warehouse.orhideja.net/images/products/509-299.JPG" TargetMode="External"/><Relationship Id="rId3443" Type="http://schemas.openxmlformats.org/officeDocument/2006/relationships/hyperlink" Target="http://warehouse.orhideja.net/images/products/581-437-cv-roz_2.jpg" TargetMode="External"/><Relationship Id="rId3510" Type="http://schemas.openxmlformats.org/officeDocument/2006/relationships/hyperlink" Target="http://warehouse.orhideja.net/images/products/299-437-krem-brule.jpg" TargetMode="External"/><Relationship Id="rId431" Type="http://schemas.openxmlformats.org/officeDocument/2006/relationships/hyperlink" Target="http://warehouse.orhideja.net/images/products/116-208%20213-208%20ivory_3.jpg" TargetMode="External"/><Relationship Id="rId1061" Type="http://schemas.openxmlformats.org/officeDocument/2006/relationships/hyperlink" Target="http://warehouse.orhideja.net/images/products/180-208%20210-208%20krem%20brule.jpg" TargetMode="External"/><Relationship Id="rId2112" Type="http://schemas.openxmlformats.org/officeDocument/2006/relationships/hyperlink" Target="http://warehouse.orhideja.net/images/products/523-299_3.jpg" TargetMode="External"/><Relationship Id="rId5268" Type="http://schemas.openxmlformats.org/officeDocument/2006/relationships/hyperlink" Target="http://warehouse.orhideja.net/images/products/104-213%20ivory.jpg" TargetMode="External"/><Relationship Id="rId5682" Type="http://schemas.openxmlformats.org/officeDocument/2006/relationships/hyperlink" Target="http://warehouse.orhideja.net/images/products/557-024.jpeg" TargetMode="External"/><Relationship Id="rId6319" Type="http://schemas.openxmlformats.org/officeDocument/2006/relationships/hyperlink" Target="http://warehouse.orhideja.net/images/products/129-000,-659-000-moloko-nude_6.jpg" TargetMode="External"/><Relationship Id="rId1878" Type="http://schemas.openxmlformats.org/officeDocument/2006/relationships/hyperlink" Target="http://warehouse.orhideja.net/images/products/0S4A8991.jpg" TargetMode="External"/><Relationship Id="rId2929" Type="http://schemas.openxmlformats.org/officeDocument/2006/relationships/hyperlink" Target="http://warehouse.orhideja.net/images/products/180-003,-672-003-white_1.jpg" TargetMode="External"/><Relationship Id="rId4284" Type="http://schemas.openxmlformats.org/officeDocument/2006/relationships/hyperlink" Target="http://warehouse.orhideja.net/images/products/662-186.jpg" TargetMode="External"/><Relationship Id="rId5335" Type="http://schemas.openxmlformats.org/officeDocument/2006/relationships/hyperlink" Target="http://warehouse.orhideja.net/images/products/801-275_black.jpg" TargetMode="External"/><Relationship Id="rId4351" Type="http://schemas.openxmlformats.org/officeDocument/2006/relationships/hyperlink" Target="http://warehouse.orhideja.net/images/products/591-592.jpg" TargetMode="External"/><Relationship Id="rId5402" Type="http://schemas.openxmlformats.org/officeDocument/2006/relationships/hyperlink" Target="http://warehouse.orhideja.net/images/products/125-533.jpg" TargetMode="External"/><Relationship Id="rId1945" Type="http://schemas.openxmlformats.org/officeDocument/2006/relationships/hyperlink" Target="http://warehouse.orhideja.net/images/products/523-299b_2.jpg" TargetMode="External"/><Relationship Id="rId4004" Type="http://schemas.openxmlformats.org/officeDocument/2006/relationships/hyperlink" Target="http://warehouse.orhideja.net/images/products/516-147,%20210-147%20peony_1.jpg" TargetMode="External"/><Relationship Id="rId3020" Type="http://schemas.openxmlformats.org/officeDocument/2006/relationships/hyperlink" Target="http://warehouse.orhideja.net/images/products/180-001_2.jpg" TargetMode="External"/><Relationship Id="rId6176" Type="http://schemas.openxmlformats.org/officeDocument/2006/relationships/hyperlink" Target="http://warehouse.orhideja.net/images/products/575-267.jpg" TargetMode="External"/><Relationship Id="rId2786" Type="http://schemas.openxmlformats.org/officeDocument/2006/relationships/hyperlink" Target="http://warehouse.orhideja.net/images/products/224-795-pion.jpg" TargetMode="External"/><Relationship Id="rId3837" Type="http://schemas.openxmlformats.org/officeDocument/2006/relationships/hyperlink" Target="http://warehouse.orhideja.net/images/products/580-147_2.jpg" TargetMode="External"/><Relationship Id="rId5192" Type="http://schemas.openxmlformats.org/officeDocument/2006/relationships/hyperlink" Target="http://warehouse.orhideja.net/images/products/678-213%20ivory.jpg" TargetMode="External"/><Relationship Id="rId6243" Type="http://schemas.openxmlformats.org/officeDocument/2006/relationships/hyperlink" Target="http://warehouse.orhideja.net/images/products/528-098,-241-098_1.jpg" TargetMode="External"/><Relationship Id="rId758" Type="http://schemas.openxmlformats.org/officeDocument/2006/relationships/hyperlink" Target="http://warehouse.orhideja.net/images/products/180-208,-210-208-t.-sinij_1.jpg" TargetMode="External"/><Relationship Id="rId1388" Type="http://schemas.openxmlformats.org/officeDocument/2006/relationships/hyperlink" Target="http://warehouse.orhideja.net/images/products/181-000,%20638-007.jpg" TargetMode="External"/><Relationship Id="rId2439" Type="http://schemas.openxmlformats.org/officeDocument/2006/relationships/hyperlink" Target="http://warehouse.orhideja.net/images/products/571-148%20moloko-pion.JPG" TargetMode="External"/><Relationship Id="rId2853" Type="http://schemas.openxmlformats.org/officeDocument/2006/relationships/hyperlink" Target="http://warehouse.orhideja.net/images/products/180-003,-672-003-pion_1.jpg" TargetMode="External"/><Relationship Id="rId3904" Type="http://schemas.openxmlformats.org/officeDocument/2006/relationships/hyperlink" Target="http://warehouse.orhideja.net/images/products/506-147.jpg" TargetMode="External"/><Relationship Id="rId6310" Type="http://schemas.openxmlformats.org/officeDocument/2006/relationships/hyperlink" Target="http://warehouse.orhideja.net/images/products/129-000,-658-000-black-nud_1.jpg" TargetMode="External"/><Relationship Id="rId94" Type="http://schemas.openxmlformats.org/officeDocument/2006/relationships/hyperlink" Target="http://warehouse.orhideja.net/images/products/231-007%20moloko.jpg" TargetMode="External"/><Relationship Id="rId825" Type="http://schemas.openxmlformats.org/officeDocument/2006/relationships/hyperlink" Target="http://warehouse.orhideja.net/images/products/532-208%204ajka.jpg" TargetMode="External"/><Relationship Id="rId1455" Type="http://schemas.openxmlformats.org/officeDocument/2006/relationships/hyperlink" Target="http://warehouse.orhideja.net/images/products/181-000,904-000_1.jpg" TargetMode="External"/><Relationship Id="rId2506" Type="http://schemas.openxmlformats.org/officeDocument/2006/relationships/hyperlink" Target="http://warehouse.orhideja.net/images/products/196-338.jpg" TargetMode="External"/><Relationship Id="rId1108" Type="http://schemas.openxmlformats.org/officeDocument/2006/relationships/hyperlink" Target="http://warehouse.orhideja.net/images/products/535-635.jpg" TargetMode="External"/><Relationship Id="rId2920" Type="http://schemas.openxmlformats.org/officeDocument/2006/relationships/hyperlink" Target="http://warehouse.orhideja.net/images/products/103-003,-671-003-white_6.jpg" TargetMode="External"/><Relationship Id="rId4678" Type="http://schemas.openxmlformats.org/officeDocument/2006/relationships/hyperlink" Target="http://warehouse.orhideja.net/images/products/652-438%20vinograd.jpg" TargetMode="External"/><Relationship Id="rId1522" Type="http://schemas.openxmlformats.org/officeDocument/2006/relationships/hyperlink" Target="http://warehouse.orhideja.net/images/products/529-894-white-1.jpg" TargetMode="External"/><Relationship Id="rId5729" Type="http://schemas.openxmlformats.org/officeDocument/2006/relationships/hyperlink" Target="http://warehouse.orhideja.net/images/products/192-680%20white.jpg" TargetMode="External"/><Relationship Id="rId3694" Type="http://schemas.openxmlformats.org/officeDocument/2006/relationships/hyperlink" Target="http://warehouse.orhideja.net/images/products/557-147,%20625-147%20ivory_1.jpg" TargetMode="External"/><Relationship Id="rId4745" Type="http://schemas.openxmlformats.org/officeDocument/2006/relationships/hyperlink" Target="http://warehouse.orhideja.net/images/products/646-438%20ivory.jpg" TargetMode="External"/><Relationship Id="rId2296" Type="http://schemas.openxmlformats.org/officeDocument/2006/relationships/hyperlink" Target="http://warehouse.orhideja.net/images/products/670-003%20red.jpg" TargetMode="External"/><Relationship Id="rId3347" Type="http://schemas.openxmlformats.org/officeDocument/2006/relationships/hyperlink" Target="http://warehouse.orhideja.net/images/products/581-437-pion_3.jpg" TargetMode="External"/><Relationship Id="rId3761" Type="http://schemas.openxmlformats.org/officeDocument/2006/relationships/hyperlink" Target="http://warehouse.orhideja.net/images/products/198-147,-210-147-moloko_1_2.jpg" TargetMode="External"/><Relationship Id="rId4812" Type="http://schemas.openxmlformats.org/officeDocument/2006/relationships/hyperlink" Target="http://warehouse.orhideja.net/images/products/125-438_3.jpg" TargetMode="External"/><Relationship Id="rId268" Type="http://schemas.openxmlformats.org/officeDocument/2006/relationships/hyperlink" Target="http://warehouse.orhideja.net/images/products/180-208,-210-208-kofejno-roz._1.jpg" TargetMode="External"/><Relationship Id="rId682" Type="http://schemas.openxmlformats.org/officeDocument/2006/relationships/hyperlink" Target="http://warehouse.orhideja.net/images/products/110-208-black.jpg" TargetMode="External"/><Relationship Id="rId2363" Type="http://schemas.openxmlformats.org/officeDocument/2006/relationships/hyperlink" Target="http://warehouse.orhideja.net/images/products/103-003,-671-003-black_1.jpg" TargetMode="External"/><Relationship Id="rId3414" Type="http://schemas.openxmlformats.org/officeDocument/2006/relationships/hyperlink" Target="http://warehouse.orhideja.net/images/products/182-437,-733-437-pion_1.jpg" TargetMode="External"/><Relationship Id="rId335" Type="http://schemas.openxmlformats.org/officeDocument/2006/relationships/hyperlink" Target="http://warehouse.orhideja.net/images/products/180-208perec.jpg" TargetMode="External"/><Relationship Id="rId2016" Type="http://schemas.openxmlformats.org/officeDocument/2006/relationships/hyperlink" Target="http://warehouse.orhideja.net/images/products/710-299.jpg" TargetMode="External"/><Relationship Id="rId2430" Type="http://schemas.openxmlformats.org/officeDocument/2006/relationships/hyperlink" Target="http://warehouse.orhideja.net/images/products/164-148.jpg" TargetMode="External"/><Relationship Id="rId5586" Type="http://schemas.openxmlformats.org/officeDocument/2006/relationships/hyperlink" Target="http://warehouse.orhideja.net/images/products/103-000-655-000_1.jpg" TargetMode="External"/><Relationship Id="rId402" Type="http://schemas.openxmlformats.org/officeDocument/2006/relationships/hyperlink" Target="http://warehouse.orhideja.net/images/products/180-208-IVORY.jpg" TargetMode="External"/><Relationship Id="rId1032" Type="http://schemas.openxmlformats.org/officeDocument/2006/relationships/hyperlink" Target="http://warehouse.orhideja.net/images/products/210-208-krem-brjule_.jpg" TargetMode="External"/><Relationship Id="rId4188" Type="http://schemas.openxmlformats.org/officeDocument/2006/relationships/hyperlink" Target="http://warehouse.orhideja.net/images/products/554-187black:pion.jpg" TargetMode="External"/><Relationship Id="rId5239" Type="http://schemas.openxmlformats.org/officeDocument/2006/relationships/hyperlink" Target="http://warehouse.orhideja.net/images/products/123-213%20ivory.jpg" TargetMode="External"/><Relationship Id="rId4255" Type="http://schemas.openxmlformats.org/officeDocument/2006/relationships/hyperlink" Target="http://warehouse.orhideja.net/images/products/195-187-662-187-pion_1.jpg" TargetMode="External"/><Relationship Id="rId5306" Type="http://schemas.openxmlformats.org/officeDocument/2006/relationships/hyperlink" Target="http://warehouse.orhideja.net/images/products/199-428-733-428_1.jpg" TargetMode="External"/><Relationship Id="rId5653" Type="http://schemas.openxmlformats.org/officeDocument/2006/relationships/hyperlink" Target="http://warehouse.orhideja.net/images/products/152-830,-799-830_1.jpg" TargetMode="External"/><Relationship Id="rId1849" Type="http://schemas.openxmlformats.org/officeDocument/2006/relationships/hyperlink" Target="http://warehouse.orhideja.net/images/products/175-290%20white_2.jpg" TargetMode="External"/><Relationship Id="rId5720" Type="http://schemas.openxmlformats.org/officeDocument/2006/relationships/hyperlink" Target="http://warehouse.orhideja.net/images/products/192-680%20white.jpg" TargetMode="External"/><Relationship Id="rId192" Type="http://schemas.openxmlformats.org/officeDocument/2006/relationships/hyperlink" Target="http://warehouse.orhideja.net/images/products/901-000-66.JPG" TargetMode="External"/><Relationship Id="rId1916" Type="http://schemas.openxmlformats.org/officeDocument/2006/relationships/hyperlink" Target="http://warehouse.orhideja.net/images/products/563-390.jpg" TargetMode="External"/><Relationship Id="rId3271" Type="http://schemas.openxmlformats.org/officeDocument/2006/relationships/hyperlink" Target="http://warehouse.orhideja.net/images/products/189-437,%20231-007%20.jpg" TargetMode="External"/><Relationship Id="rId4322" Type="http://schemas.openxmlformats.org/officeDocument/2006/relationships/hyperlink" Target="http://warehouse.orhideja.net/images/products/161-000-904-000_1.jpg" TargetMode="External"/><Relationship Id="rId5096" Type="http://schemas.openxmlformats.org/officeDocument/2006/relationships/hyperlink" Target="http://warehouse.orhideja.net/images/products/575-224-black-pion.jpg" TargetMode="External"/><Relationship Id="rId6147" Type="http://schemas.openxmlformats.org/officeDocument/2006/relationships/hyperlink" Target="http://warehouse.orhideja.net/images/products/801-267.jpg" TargetMode="External"/><Relationship Id="rId5163" Type="http://schemas.openxmlformats.org/officeDocument/2006/relationships/hyperlink" Target="http://warehouse.orhideja.net/images/products/123-213%20black-nude.jpg" TargetMode="External"/><Relationship Id="rId6214" Type="http://schemas.openxmlformats.org/officeDocument/2006/relationships/hyperlink" Target="http://warehouse.orhideja.net/images/products/114-267,%20733-267%20moloko-peony.jpg" TargetMode="External"/><Relationship Id="rId729" Type="http://schemas.openxmlformats.org/officeDocument/2006/relationships/hyperlink" Target="http://warehouse.orhideja.net/images/products/110-208%20corall.jpg" TargetMode="External"/><Relationship Id="rId1359" Type="http://schemas.openxmlformats.org/officeDocument/2006/relationships/hyperlink" Target="http://warehouse.orhideja.net/images/products/604-894-black.jpg" TargetMode="External"/><Relationship Id="rId2757" Type="http://schemas.openxmlformats.org/officeDocument/2006/relationships/hyperlink" Target="http://warehouse.orhideja.net/images/products/223-795.jpg" TargetMode="External"/><Relationship Id="rId3808" Type="http://schemas.openxmlformats.org/officeDocument/2006/relationships/hyperlink" Target="http://warehouse.orhideja.net/images/products/624-147-black.jpg" TargetMode="External"/><Relationship Id="rId5230" Type="http://schemas.openxmlformats.org/officeDocument/2006/relationships/hyperlink" Target="http://warehouse.orhideja.net/images/products/123-213%20ivory.jpg" TargetMode="External"/><Relationship Id="rId1773" Type="http://schemas.openxmlformats.org/officeDocument/2006/relationships/hyperlink" Target="http://warehouse.orhideja.net/images/products/1_10.jpg" TargetMode="External"/><Relationship Id="rId2824" Type="http://schemas.openxmlformats.org/officeDocument/2006/relationships/hyperlink" Target="http://warehouse.orhideja.net/images/products/581-788_pearl-ivory.jpg" TargetMode="External"/><Relationship Id="rId65" Type="http://schemas.openxmlformats.org/officeDocument/2006/relationships/hyperlink" Target="http://warehouse.orhideja.net/images/products/180-000,-686-007-pion_6.jpg" TargetMode="External"/><Relationship Id="rId1426" Type="http://schemas.openxmlformats.org/officeDocument/2006/relationships/hyperlink" Target="http://warehouse.orhideja.net/images/products/124-894-pion.jpg" TargetMode="External"/><Relationship Id="rId1840" Type="http://schemas.openxmlformats.org/officeDocument/2006/relationships/hyperlink" Target="http://warehouse.orhideja.net/images/products/175-290%20white_2.jpg" TargetMode="External"/><Relationship Id="rId4996" Type="http://schemas.openxmlformats.org/officeDocument/2006/relationships/hyperlink" Target="http://warehouse.orhideja.net/images/products/123-438%20peony.jpg" TargetMode="External"/><Relationship Id="rId3598" Type="http://schemas.openxmlformats.org/officeDocument/2006/relationships/hyperlink" Target="http://warehouse.orhideja.net/images/products/539-385%20&#194;&#176;&#226;&#128;&#158;&#226;&#128;&#161;&#194;&#163;&#226;&#128;&#158;&#226;&#137;&#160;&#194;&#167;&#194;&#174;-&#195;&#152;&#194;&#174;&#195;&#134;&#226;&#137;&#160;.jpg" TargetMode="External"/><Relationship Id="rId4649" Type="http://schemas.openxmlformats.org/officeDocument/2006/relationships/hyperlink" Target="http://warehouse.orhideja.net/images/products/557-438-FIN.jpg" TargetMode="External"/><Relationship Id="rId3665" Type="http://schemas.openxmlformats.org/officeDocument/2006/relationships/hyperlink" Target="http://warehouse.orhideja.net/images/products/580-147-ivory.jpg" TargetMode="External"/><Relationship Id="rId4716" Type="http://schemas.openxmlformats.org/officeDocument/2006/relationships/hyperlink" Target="http://warehouse.orhideja.net/images/products/125-438%20grape%20wine%20NEW.jpg" TargetMode="External"/><Relationship Id="rId6071" Type="http://schemas.openxmlformats.org/officeDocument/2006/relationships/hyperlink" Target="http://warehouse.orhideja.net/images/products/114-267,-733-267-black-peony_6.jpg" TargetMode="External"/><Relationship Id="rId586" Type="http://schemas.openxmlformats.org/officeDocument/2006/relationships/hyperlink" Target="http://warehouse.orhideja.net/images/products/236-000-black_2.jpg" TargetMode="External"/><Relationship Id="rId2267" Type="http://schemas.openxmlformats.org/officeDocument/2006/relationships/hyperlink" Target="http://warehouse.orhideja.net/images/products/819-438.jpg" TargetMode="External"/><Relationship Id="rId2681" Type="http://schemas.openxmlformats.org/officeDocument/2006/relationships/hyperlink" Target="http://warehouse.orhideja.net/images/products/192-338%20pion.JPG" TargetMode="External"/><Relationship Id="rId3318" Type="http://schemas.openxmlformats.org/officeDocument/2006/relationships/hyperlink" Target="http://warehouse.orhideja.net/images/products/812-437-pion_1.jpg" TargetMode="External"/><Relationship Id="rId239" Type="http://schemas.openxmlformats.org/officeDocument/2006/relationships/hyperlink" Target="http://warehouse.orhideja.net/images/products/180-208,-210-208-kofejno-roz._1.jpg" TargetMode="External"/><Relationship Id="rId653" Type="http://schemas.openxmlformats.org/officeDocument/2006/relationships/hyperlink" Target="http://warehouse.orhideja.net/images/products/116-208,%20613-208.jpg" TargetMode="External"/><Relationship Id="rId1283" Type="http://schemas.openxmlformats.org/officeDocument/2006/relationships/hyperlink" Target="http://warehouse.orhideja.net/images/products/181-894%20red.JPG" TargetMode="External"/><Relationship Id="rId2334" Type="http://schemas.openxmlformats.org/officeDocument/2006/relationships/hyperlink" Target="http://warehouse.orhideja.net/images/products/103-003,-671-003-black_1.jpg" TargetMode="External"/><Relationship Id="rId3732" Type="http://schemas.openxmlformats.org/officeDocument/2006/relationships/hyperlink" Target="http://warehouse.orhideja.net/images/products/506-147%20moloko.JPG" TargetMode="External"/><Relationship Id="rId306" Type="http://schemas.openxmlformats.org/officeDocument/2006/relationships/hyperlink" Target="http://warehouse.orhideja.net/images/products/236-208-&#208;&#191;&#208;&#181;&#209;&#128;&#208;&#181;&#209;&#134;.jpg" TargetMode="External"/><Relationship Id="rId720" Type="http://schemas.openxmlformats.org/officeDocument/2006/relationships/hyperlink" Target="http://warehouse.orhideja.net/images/products/634-208-corall.jpg" TargetMode="External"/><Relationship Id="rId1350" Type="http://schemas.openxmlformats.org/officeDocument/2006/relationships/hyperlink" Target="http://warehouse.orhideja.net/images/products/181-894%20coffee%20rose_2.JPG" TargetMode="External"/><Relationship Id="rId2401" Type="http://schemas.openxmlformats.org/officeDocument/2006/relationships/hyperlink" Target="http://warehouse.orhideja.net/images/products/23.jpg" TargetMode="External"/><Relationship Id="rId4159" Type="http://schemas.openxmlformats.org/officeDocument/2006/relationships/hyperlink" Target="http://warehouse.orhideja.net/images/products/195-187,%20223-187.jpg" TargetMode="External"/><Relationship Id="rId5557" Type="http://schemas.openxmlformats.org/officeDocument/2006/relationships/hyperlink" Target="http://warehouse.orhideja.net/images/products/103-000-655-000_6.jpg" TargetMode="External"/><Relationship Id="rId5971" Type="http://schemas.openxmlformats.org/officeDocument/2006/relationships/hyperlink" Target="http://warehouse.orhideja.net/images/products/106-628%20white.jpg" TargetMode="External"/><Relationship Id="rId1003" Type="http://schemas.openxmlformats.org/officeDocument/2006/relationships/hyperlink" Target="http://warehouse.orhideja.net/images/products/116-208,%20299-208-burgundy_1.jpg" TargetMode="External"/><Relationship Id="rId4573" Type="http://schemas.openxmlformats.org/officeDocument/2006/relationships/hyperlink" Target="http://warehouse.orhideja.net/images/products/508-170,-225-170-white_1_2.jpg" TargetMode="External"/><Relationship Id="rId5624" Type="http://schemas.openxmlformats.org/officeDocument/2006/relationships/hyperlink" Target="http://warehouse.orhideja.net/images/products/154-830-793-830-ivory_1.jpg" TargetMode="External"/><Relationship Id="rId3175" Type="http://schemas.openxmlformats.org/officeDocument/2006/relationships/hyperlink" Target="http://warehouse.orhideja.net/images/products/182-437,-733-437-black_1.jpg" TargetMode="External"/><Relationship Id="rId4226" Type="http://schemas.openxmlformats.org/officeDocument/2006/relationships/hyperlink" Target="http://warehouse.orhideja.net/images/products/195-187-662-187-pion_1.jpg" TargetMode="External"/><Relationship Id="rId4640" Type="http://schemas.openxmlformats.org/officeDocument/2006/relationships/hyperlink" Target="http://warehouse.orhideja.net/images/products/557-438-FIN.jpg" TargetMode="External"/><Relationship Id="rId2191" Type="http://schemas.openxmlformats.org/officeDocument/2006/relationships/hyperlink" Target="http://warehouse.orhideja.net/images/products/548-525_nude.jpg" TargetMode="External"/><Relationship Id="rId3242" Type="http://schemas.openxmlformats.org/officeDocument/2006/relationships/hyperlink" Target="http://warehouse.orhideja.net/images/products/587-437,%20201-437.jpg" TargetMode="External"/><Relationship Id="rId6398" Type="http://schemas.openxmlformats.org/officeDocument/2006/relationships/hyperlink" Target="http://warehouse.orhideja.net/images/products/104-215.jpg" TargetMode="External"/><Relationship Id="rId163" Type="http://schemas.openxmlformats.org/officeDocument/2006/relationships/hyperlink" Target="http://warehouse.orhideja.net/images/products/942-000-black.jpg" TargetMode="External"/><Relationship Id="rId230" Type="http://schemas.openxmlformats.org/officeDocument/2006/relationships/hyperlink" Target="http://warehouse.orhideja.net/images/products/532-208-coffee--rose-_2.jpg" TargetMode="External"/><Relationship Id="rId5067" Type="http://schemas.openxmlformats.org/officeDocument/2006/relationships/hyperlink" Target="http://warehouse.orhideja.net/images/products/587-429.jpg" TargetMode="External"/><Relationship Id="rId6118" Type="http://schemas.openxmlformats.org/officeDocument/2006/relationships/hyperlink" Target="http://warehouse.orhideja.net/images/products/114-267,-733-267-black-peony_1.jpg" TargetMode="External"/><Relationship Id="rId4083" Type="http://schemas.openxmlformats.org/officeDocument/2006/relationships/hyperlink" Target="http://warehouse.orhideja.net/images/products/557-147_2.jpg" TargetMode="External"/><Relationship Id="rId5481" Type="http://schemas.openxmlformats.org/officeDocument/2006/relationships/hyperlink" Target="http://warehouse.orhideja.net/images/products/Untitled-39.jpg" TargetMode="External"/><Relationship Id="rId1677" Type="http://schemas.openxmlformats.org/officeDocument/2006/relationships/hyperlink" Target="http://warehouse.orhideja.net/images/products/553-290:168.jpg" TargetMode="External"/><Relationship Id="rId2728" Type="http://schemas.openxmlformats.org/officeDocument/2006/relationships/hyperlink" Target="http://warehouse.orhideja.net/images/products/733-856.jpg" TargetMode="External"/><Relationship Id="rId5134" Type="http://schemas.openxmlformats.org/officeDocument/2006/relationships/hyperlink" Target="http://warehouse.orhideja.net/images/products/678-213%20black.jpg" TargetMode="External"/><Relationship Id="rId1744" Type="http://schemas.openxmlformats.org/officeDocument/2006/relationships/hyperlink" Target="http://warehouse.orhideja.net/images/products/553-290-black-pion.jpg" TargetMode="External"/><Relationship Id="rId4150" Type="http://schemas.openxmlformats.org/officeDocument/2006/relationships/hyperlink" Target="http://warehouse.orhideja.net/images/products/195-187,%20223-187.jpg" TargetMode="External"/><Relationship Id="rId5201" Type="http://schemas.openxmlformats.org/officeDocument/2006/relationships/hyperlink" Target="http://warehouse.orhideja.net/images/products/667-213%20ivory.jpg" TargetMode="External"/><Relationship Id="rId36" Type="http://schemas.openxmlformats.org/officeDocument/2006/relationships/hyperlink" Target="http://warehouse.orhideja.net/images/products/543-007_2.jpg" TargetMode="External"/><Relationship Id="rId4967" Type="http://schemas.openxmlformats.org/officeDocument/2006/relationships/hyperlink" Target="http://warehouse.orhideja.net/images/products/123-438%20peony.jpg" TargetMode="External"/><Relationship Id="rId1811" Type="http://schemas.openxmlformats.org/officeDocument/2006/relationships/hyperlink" Target="http://warehouse.orhideja.net/images/products/553-290-white_2.jpg" TargetMode="External"/><Relationship Id="rId3569" Type="http://schemas.openxmlformats.org/officeDocument/2006/relationships/hyperlink" Target="http://warehouse.orhideja.net/images/products/291-385%20&#208;&#182;&#208;&#176;&#209;&#129;&#208;&#188;&#208;&#184;&#208;&#189;-&#208;&#191;&#208;&#184;&#208;&#190;&#208;&#189;.jpg" TargetMode="External"/><Relationship Id="rId3983" Type="http://schemas.openxmlformats.org/officeDocument/2006/relationships/hyperlink" Target="http://warehouse.orhideja.net/images/products/558-147-210-147_1.jpg" TargetMode="External"/><Relationship Id="rId6042" Type="http://schemas.openxmlformats.org/officeDocument/2006/relationships/hyperlink" Target="http://warehouse.orhideja.net/images/products/118-991%20black.jpg" TargetMode="External"/><Relationship Id="rId1187" Type="http://schemas.openxmlformats.org/officeDocument/2006/relationships/hyperlink" Target="http://warehouse.orhideja.net/images/products/535-146,%20207-146%20black.jpg" TargetMode="External"/><Relationship Id="rId2585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636" Type="http://schemas.openxmlformats.org/officeDocument/2006/relationships/hyperlink" Target="http://warehouse.orhideja.net/images/products/439-868%20&#208;&#188;&#208;&#176;&#208;&#184;&#204;&#134;&#208;&#186;&#208;&#176;.jpg" TargetMode="External"/><Relationship Id="rId557" Type="http://schemas.openxmlformats.org/officeDocument/2006/relationships/hyperlink" Target="http://warehouse.orhideja.net/images/products/180-208,-210-208-pion_6.jpg" TargetMode="External"/><Relationship Id="rId971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238" Type="http://schemas.openxmlformats.org/officeDocument/2006/relationships/hyperlink" Target="http://warehouse.orhideja.net/images/products/101-506.jpg" TargetMode="External"/><Relationship Id="rId2652" Type="http://schemas.openxmlformats.org/officeDocument/2006/relationships/hyperlink" Target="http://warehouse.orhideja.net/images/products/196-338-pion.jpg" TargetMode="External"/><Relationship Id="rId3703" Type="http://schemas.openxmlformats.org/officeDocument/2006/relationships/hyperlink" Target="http://warehouse.orhideja.net/images/products/557-147,%20625-147%20ivory_1.jpg" TargetMode="External"/><Relationship Id="rId624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1254" Type="http://schemas.openxmlformats.org/officeDocument/2006/relationships/hyperlink" Target="http://warehouse.orhideja.net/images/products/535-146,%20207-146.jpg" TargetMode="External"/><Relationship Id="rId2305" Type="http://schemas.openxmlformats.org/officeDocument/2006/relationships/hyperlink" Target="http://warehouse.orhideja.net/images/products/109-003%20red.jpg" TargetMode="External"/><Relationship Id="rId5875" Type="http://schemas.openxmlformats.org/officeDocument/2006/relationships/hyperlink" Target="http://warehouse.orhideja.net/images/products/159-628,-733-628-black-pion_1.jpg" TargetMode="External"/><Relationship Id="rId1321" Type="http://schemas.openxmlformats.org/officeDocument/2006/relationships/hyperlink" Target="http://warehouse.orhideja.net/images/products/181-894%20&#226;&#128;&#154;&#226;&#128;&#162;&#194;&#168;&#226;&#137;&#160;&#195;&#134;-&#194;&#183;&#194;&#174;&#226;&#137;&#160;&#194;&#174;&#194;&#169;.jpg" TargetMode="External"/><Relationship Id="rId4477" Type="http://schemas.openxmlformats.org/officeDocument/2006/relationships/hyperlink" Target="http://warehouse.orhideja.net/images/products/561-787,%20225-787%20pion.jpg" TargetMode="External"/><Relationship Id="rId4891" Type="http://schemas.openxmlformats.org/officeDocument/2006/relationships/hyperlink" Target="http://warehouse.orhideja.net/images/products/210-438_peony.jpg" TargetMode="External"/><Relationship Id="rId5528" Type="http://schemas.openxmlformats.org/officeDocument/2006/relationships/hyperlink" Target="http://warehouse.orhideja.net/images/products/103-000-655-000-ivory_1.jpg" TargetMode="External"/><Relationship Id="rId3079" Type="http://schemas.openxmlformats.org/officeDocument/2006/relationships/hyperlink" Target="http://warehouse.orhideja.net/images/products/587-437_4.jpg" TargetMode="External"/><Relationship Id="rId3493" Type="http://schemas.openxmlformats.org/officeDocument/2006/relationships/hyperlink" Target="http://warehouse.orhideja.net/images/products/581-437,%20210-437%20dark%20blue.jpg" TargetMode="External"/><Relationship Id="rId4544" Type="http://schemas.openxmlformats.org/officeDocument/2006/relationships/hyperlink" Target="http://warehouse.orhideja.net/images/products/508-170,-225-170-black_1.jpg" TargetMode="External"/><Relationship Id="rId5942" Type="http://schemas.openxmlformats.org/officeDocument/2006/relationships/hyperlink" Target="http://warehouse.orhideja.net/images/products/159-628,-733-628-white_1.jpg" TargetMode="External"/><Relationship Id="rId2095" Type="http://schemas.openxmlformats.org/officeDocument/2006/relationships/hyperlink" Target="http://warehouse.orhideja.net/images/products/130-299-710-299-pion_6.jpg" TargetMode="External"/><Relationship Id="rId3146" Type="http://schemas.openxmlformats.org/officeDocument/2006/relationships/hyperlink" Target="http://warehouse.orhideja.net/images/products/189-437,-210-437-black_1.jpg" TargetMode="External"/><Relationship Id="rId481" Type="http://schemas.openxmlformats.org/officeDocument/2006/relationships/hyperlink" Target="http://warehouse.orhideja.net/images/products/210-208-white.jpg" TargetMode="External"/><Relationship Id="rId2162" Type="http://schemas.openxmlformats.org/officeDocument/2006/relationships/hyperlink" Target="http://warehouse.orhideja.net/images/products/101-535.jpg" TargetMode="External"/><Relationship Id="rId3560" Type="http://schemas.openxmlformats.org/officeDocument/2006/relationships/hyperlink" Target="http://warehouse.orhideja.net/images/products/581-437,%20210-437%20krem%20brule.jpg" TargetMode="External"/><Relationship Id="rId4611" Type="http://schemas.openxmlformats.org/officeDocument/2006/relationships/hyperlink" Target="http://warehouse.orhideja.net/images/products/508-170,-225-170-white_1.jpg" TargetMode="External"/><Relationship Id="rId6369" Type="http://schemas.openxmlformats.org/officeDocument/2006/relationships/hyperlink" Target="http://warehouse.orhideja.net/images/products/129-000%20nude%20_1.jpg" TargetMode="External"/><Relationship Id="rId134" Type="http://schemas.openxmlformats.org/officeDocument/2006/relationships/hyperlink" Target="http://warehouse.orhideja.net/images/products/924-000%20biege.jpg" TargetMode="External"/><Relationship Id="rId3213" Type="http://schemas.openxmlformats.org/officeDocument/2006/relationships/hyperlink" Target="http://warehouse.orhideja.net/images/products/733-437%20ivory.jpg" TargetMode="External"/><Relationship Id="rId2979" Type="http://schemas.openxmlformats.org/officeDocument/2006/relationships/hyperlink" Target="http://warehouse.orhideja.net/images/products/103-003,-671-003-white_1.jpg" TargetMode="External"/><Relationship Id="rId5385" Type="http://schemas.openxmlformats.org/officeDocument/2006/relationships/hyperlink" Target="http://warehouse.orhideja.net/images/products/125-533.jpg" TargetMode="External"/><Relationship Id="rId201" Type="http://schemas.openxmlformats.org/officeDocument/2006/relationships/hyperlink" Target="http://warehouse.orhideja.net/images/products/968-000-white.jpg" TargetMode="External"/><Relationship Id="rId1995" Type="http://schemas.openxmlformats.org/officeDocument/2006/relationships/hyperlink" Target="http://warehouse.orhideja.net/images/products/509-299.jpg" TargetMode="External"/><Relationship Id="rId5038" Type="http://schemas.openxmlformats.org/officeDocument/2006/relationships/hyperlink" Target="http://warehouse.orhideja.net/images/products/199-639%20289-639.jpg" TargetMode="External"/><Relationship Id="rId5452" Type="http://schemas.openxmlformats.org/officeDocument/2006/relationships/hyperlink" Target="http://warehouse.orhideja.net/images/products/161-000%20231-000.jpg" TargetMode="External"/><Relationship Id="rId1648" Type="http://schemas.openxmlformats.org/officeDocument/2006/relationships/hyperlink" Target="http://warehouse.orhideja.net/images/products/101-269.jpg" TargetMode="External"/><Relationship Id="rId4054" Type="http://schemas.openxmlformats.org/officeDocument/2006/relationships/hyperlink" Target="http://warehouse.orhideja.net/images/products/557-147-dark-blue.jpg" TargetMode="External"/><Relationship Id="rId5105" Type="http://schemas.openxmlformats.org/officeDocument/2006/relationships/hyperlink" Target="http://warehouse.orhideja.net/images/products/575-224-black-pion.jpg" TargetMode="External"/><Relationship Id="rId3070" Type="http://schemas.openxmlformats.org/officeDocument/2006/relationships/hyperlink" Target="http://warehouse.orhideja.net/images/products/587-437_4.jpg" TargetMode="External"/><Relationship Id="rId4121" Type="http://schemas.openxmlformats.org/officeDocument/2006/relationships/hyperlink" Target="http://warehouse.orhideja.net/images/products/166-147,-289-147-kofejno-rozovij_1.jpg" TargetMode="External"/><Relationship Id="rId1715" Type="http://schemas.openxmlformats.org/officeDocument/2006/relationships/hyperlink" Target="http://warehouse.orhideja.net/images/products/553-290-beige.jpg" TargetMode="External"/><Relationship Id="rId6293" Type="http://schemas.openxmlformats.org/officeDocument/2006/relationships/hyperlink" Target="http://warehouse.orhideja.net/images/products/129-000,-658-000-black-nud_1.jpg" TargetMode="External"/><Relationship Id="rId3887" Type="http://schemas.openxmlformats.org/officeDocument/2006/relationships/hyperlink" Target="http://warehouse.orhideja.net/images/products/516-147,-289-147-black_1.jpg" TargetMode="External"/><Relationship Id="rId4938" Type="http://schemas.openxmlformats.org/officeDocument/2006/relationships/hyperlink" Target="http://warehouse.orhideja.net/images/products/bra_02_-_125-438_.jpg" TargetMode="External"/><Relationship Id="rId2489" Type="http://schemas.openxmlformats.org/officeDocument/2006/relationships/hyperlink" Target="http://warehouse.orhideja.net/images/products/546-338_black.jpg" TargetMode="External"/><Relationship Id="rId3954" Type="http://schemas.openxmlformats.org/officeDocument/2006/relationships/hyperlink" Target="http://warehouse.orhideja.net/images/products/557-147,%20289-147%20pion_6.jpg" TargetMode="External"/><Relationship Id="rId6360" Type="http://schemas.openxmlformats.org/officeDocument/2006/relationships/hyperlink" Target="http://warehouse.orhideja.net/images/products/129-000%20nude%20_1.jpg" TargetMode="External"/><Relationship Id="rId875" Type="http://schemas.openxmlformats.org/officeDocument/2006/relationships/hyperlink" Target="http://warehouse.orhideja.net/images/products/116-208%20&#226;&#128;&#161;&#226;&#128;&#158;&#194;&#176;&#194;&#174;&#226;&#137;&#160;.jpg" TargetMode="External"/><Relationship Id="rId2556" Type="http://schemas.openxmlformats.org/officeDocument/2006/relationships/hyperlink" Target="http://warehouse.orhideja.net/images/products/196-338%20black-peony.jpg" TargetMode="External"/><Relationship Id="rId2970" Type="http://schemas.openxmlformats.org/officeDocument/2006/relationships/hyperlink" Target="http://warehouse.orhideja.net/images/products/103-003,-671-003-white_1.jpg" TargetMode="External"/><Relationship Id="rId3607" Type="http://schemas.openxmlformats.org/officeDocument/2006/relationships/hyperlink" Target="http://warehouse.orhideja.net/images/products/539-385-moloko-pion_3.jpg" TargetMode="External"/><Relationship Id="rId6013" Type="http://schemas.openxmlformats.org/officeDocument/2006/relationships/hyperlink" Target="http://warehouse.orhideja.net/images/products/118-991%20black.jpg" TargetMode="External"/><Relationship Id="rId528" Type="http://schemas.openxmlformats.org/officeDocument/2006/relationships/hyperlink" Target="http://warehouse.orhideja.net/images/products/116-208white.jpg" TargetMode="External"/><Relationship Id="rId942" Type="http://schemas.openxmlformats.org/officeDocument/2006/relationships/hyperlink" Target="http://warehouse.orhideja.net/images/products/116-208-pink-colored.jpg" TargetMode="External"/><Relationship Id="rId1158" Type="http://schemas.openxmlformats.org/officeDocument/2006/relationships/hyperlink" Target="http://warehouse.orhideja.net/images/products/535-146,%20207-146%20pion_2.jpg" TargetMode="External"/><Relationship Id="rId1572" Type="http://schemas.openxmlformats.org/officeDocument/2006/relationships/hyperlink" Target="http://warehouse.orhideja.net/images/products/180-000,-638-007-moloko_1_2.jpg" TargetMode="External"/><Relationship Id="rId2209" Type="http://schemas.openxmlformats.org/officeDocument/2006/relationships/hyperlink" Target="http://warehouse.orhideja.net/images/products/bra_04.jpg" TargetMode="External"/><Relationship Id="rId2623" Type="http://schemas.openxmlformats.org/officeDocument/2006/relationships/hyperlink" Target="http://warehouse.orhideja.net/images/products/192-338_3.jpg" TargetMode="External"/><Relationship Id="rId5779" Type="http://schemas.openxmlformats.org/officeDocument/2006/relationships/hyperlink" Target="http://warehouse.orhideja.net/images/products/575-628_peony.jpg" TargetMode="External"/><Relationship Id="rId1225" Type="http://schemas.openxmlformats.org/officeDocument/2006/relationships/hyperlink" Target="http://warehouse.orhideja.net/images/products/207-146%20white.JPG" TargetMode="External"/><Relationship Id="rId3397" Type="http://schemas.openxmlformats.org/officeDocument/2006/relationships/hyperlink" Target="http://warehouse.orhideja.net/images/products/189-437,%20210-437%20pion.jpg" TargetMode="External"/><Relationship Id="rId4795" Type="http://schemas.openxmlformats.org/officeDocument/2006/relationships/hyperlink" Target="http://warehouse.orhideja.net/images/products/125-438_3.jpg" TargetMode="External"/><Relationship Id="rId5846" Type="http://schemas.openxmlformats.org/officeDocument/2006/relationships/hyperlink" Target="http://warehouse.orhideja.net/images/products/102-628_peony.jpg" TargetMode="External"/><Relationship Id="rId4448" Type="http://schemas.openxmlformats.org/officeDocument/2006/relationships/hyperlink" Target="http://warehouse.orhideja.net/images/products/561-787,%20225-787%20pion.jpg" TargetMode="External"/><Relationship Id="rId4862" Type="http://schemas.openxmlformats.org/officeDocument/2006/relationships/hyperlink" Target="http://warehouse.orhideja.net/images/products/123-438%20ivory.jpg" TargetMode="External"/><Relationship Id="rId5913" Type="http://schemas.openxmlformats.org/officeDocument/2006/relationships/hyperlink" Target="http://warehouse.orhideja.net/images/products/159-628,-733-628-white_6.jpg" TargetMode="External"/><Relationship Id="rId3464" Type="http://schemas.openxmlformats.org/officeDocument/2006/relationships/hyperlink" Target="http://warehouse.orhideja.net/images/products/299-437-dark-blue.jpg" TargetMode="External"/><Relationship Id="rId4515" Type="http://schemas.openxmlformats.org/officeDocument/2006/relationships/hyperlink" Target="http://warehouse.orhideja.net/images/products/291-785%20beige.jpg" TargetMode="External"/><Relationship Id="rId385" Type="http://schemas.openxmlformats.org/officeDocument/2006/relationships/hyperlink" Target="http://warehouse.orhideja.net/images/products/180-208-IVORY.jpg" TargetMode="External"/><Relationship Id="rId2066" Type="http://schemas.openxmlformats.org/officeDocument/2006/relationships/hyperlink" Target="http://warehouse.orhideja.net/images/products/504-299-moloko.jpg" TargetMode="External"/><Relationship Id="rId2480" Type="http://schemas.openxmlformats.org/officeDocument/2006/relationships/hyperlink" Target="http://warehouse.orhideja.net/images/products/268-338.jpg" TargetMode="External"/><Relationship Id="rId3117" Type="http://schemas.openxmlformats.org/officeDocument/2006/relationships/hyperlink" Target="http://warehouse.orhideja.net/images/products/581-347-black.jpg" TargetMode="External"/><Relationship Id="rId3531" Type="http://schemas.openxmlformats.org/officeDocument/2006/relationships/hyperlink" Target="http://warehouse.orhideja.net/images/products/587-437,%20210-437%20krem-brule.jpg" TargetMode="External"/><Relationship Id="rId452" Type="http://schemas.openxmlformats.org/officeDocument/2006/relationships/hyperlink" Target="http://warehouse.orhideja.net/images/products/652-208%20white.jpg" TargetMode="External"/><Relationship Id="rId1082" Type="http://schemas.openxmlformats.org/officeDocument/2006/relationships/hyperlink" Target="http://warehouse.orhideja.net/images/products/613-208%20shokolad.jpg" TargetMode="External"/><Relationship Id="rId2133" Type="http://schemas.openxmlformats.org/officeDocument/2006/relationships/hyperlink" Target="http://warehouse.orhideja.net/images/products/130-299,-241-299-white_6.jpg" TargetMode="External"/><Relationship Id="rId5289" Type="http://schemas.openxmlformats.org/officeDocument/2006/relationships/hyperlink" Target="http://warehouse.orhideja.net/images/products/104-213%20ivory.jpg" TargetMode="External"/><Relationship Id="rId105" Type="http://schemas.openxmlformats.org/officeDocument/2006/relationships/hyperlink" Target="http://warehouse.orhideja.net/images/products/531-007-milk.jpg" TargetMode="External"/><Relationship Id="rId2200" Type="http://schemas.openxmlformats.org/officeDocument/2006/relationships/hyperlink" Target="http://warehouse.orhideja.net/images/products/bra_04.jpg" TargetMode="External"/><Relationship Id="rId5356" Type="http://schemas.openxmlformats.org/officeDocument/2006/relationships/hyperlink" Target="http://warehouse.orhideja.net/images/products/557-275_black.jpg" TargetMode="External"/><Relationship Id="rId6407" Type="http://schemas.openxmlformats.org/officeDocument/2006/relationships/hyperlink" Target="http://warehouse.orhideja.net/images/products/101-215.jpg" TargetMode="External"/><Relationship Id="rId1899" Type="http://schemas.openxmlformats.org/officeDocument/2006/relationships/hyperlink" Target="http://warehouse.orhideja.net/images/products/27.JPG" TargetMode="External"/><Relationship Id="rId4372" Type="http://schemas.openxmlformats.org/officeDocument/2006/relationships/hyperlink" Target="http://warehouse.orhideja.net/images/products/157-592.jpg" TargetMode="External"/><Relationship Id="rId5009" Type="http://schemas.openxmlformats.org/officeDocument/2006/relationships/hyperlink" Target="http://warehouse.orhideja.net/images/products/557-405.jpg" TargetMode="External"/><Relationship Id="rId5770" Type="http://schemas.openxmlformats.org/officeDocument/2006/relationships/hyperlink" Target="http://warehouse.orhideja.net/images/products/159-628,-733-628-pion_6.jpg" TargetMode="External"/><Relationship Id="rId1966" Type="http://schemas.openxmlformats.org/officeDocument/2006/relationships/hyperlink" Target="http://warehouse.orhideja.net/images/products/710-299_3.jpg" TargetMode="External"/><Relationship Id="rId4025" Type="http://schemas.openxmlformats.org/officeDocument/2006/relationships/hyperlink" Target="http://warehouse.orhideja.net/images/products/516-147,%20210-147%20peony_1.jpg" TargetMode="External"/><Relationship Id="rId5423" Type="http://schemas.openxmlformats.org/officeDocument/2006/relationships/hyperlink" Target="http://warehouse.orhideja.net/images/products/522-000.jpg" TargetMode="External"/><Relationship Id="rId1619" Type="http://schemas.openxmlformats.org/officeDocument/2006/relationships/hyperlink" Target="http://warehouse.orhideja.net/images/products/574-518,%20225-518.jpg" TargetMode="External"/><Relationship Id="rId3041" Type="http://schemas.openxmlformats.org/officeDocument/2006/relationships/hyperlink" Target="http://warehouse.orhideja.net/images/products/535-146,-260-146-black_6.jpg" TargetMode="External"/><Relationship Id="rId6197" Type="http://schemas.openxmlformats.org/officeDocument/2006/relationships/hyperlink" Target="http://warehouse.orhideja.net/images/products/130-267.jpg" TargetMode="External"/><Relationship Id="rId3858" Type="http://schemas.openxmlformats.org/officeDocument/2006/relationships/hyperlink" Target="http://warehouse.orhideja.net/images/products/557-147,%20210-147_black_1.jpg" TargetMode="External"/><Relationship Id="rId4909" Type="http://schemas.openxmlformats.org/officeDocument/2006/relationships/hyperlink" Target="http://warehouse.orhideja.net/images/products/bra_02_-_125-438_.jpg" TargetMode="External"/><Relationship Id="rId6264" Type="http://schemas.openxmlformats.org/officeDocument/2006/relationships/hyperlink" Target="http://warehouse.orhideja.net/images/products/105-515,-746-515_1.jpg" TargetMode="External"/><Relationship Id="rId779" Type="http://schemas.openxmlformats.org/officeDocument/2006/relationships/hyperlink" Target="http://warehouse.orhideja.net/images/products/613-208-quartz.jpg" TargetMode="External"/><Relationship Id="rId5280" Type="http://schemas.openxmlformats.org/officeDocument/2006/relationships/hyperlink" Target="http://warehouse.orhideja.net/images/products/104-213%20ivory.jpg" TargetMode="External"/><Relationship Id="rId6331" Type="http://schemas.openxmlformats.org/officeDocument/2006/relationships/hyperlink" Target="http://warehouse.orhideja.net/images/products/129-000,-659-000-moloko-nude_1.jpg" TargetMode="External"/><Relationship Id="rId1476" Type="http://schemas.openxmlformats.org/officeDocument/2006/relationships/hyperlink" Target="http://warehouse.orhideja.net/images/products/124-894.jpg" TargetMode="External"/><Relationship Id="rId2874" Type="http://schemas.openxmlformats.org/officeDocument/2006/relationships/hyperlink" Target="http://warehouse.orhideja.net/images/products/180-003,-672-003-pion_1.jpg" TargetMode="External"/><Relationship Id="rId3925" Type="http://schemas.openxmlformats.org/officeDocument/2006/relationships/hyperlink" Target="http://warehouse.orhideja.net/images/products/557-147%20289-147%20black:peony_1.jpg" TargetMode="External"/><Relationship Id="rId846" Type="http://schemas.openxmlformats.org/officeDocument/2006/relationships/hyperlink" Target="http://warehouse.orhideja.net/images/products/181-208_ruby.jpg" TargetMode="External"/><Relationship Id="rId1129" Type="http://schemas.openxmlformats.org/officeDocument/2006/relationships/hyperlink" Target="http://warehouse.orhideja.net/images/products/535-146,%20207-146%20pion_2.jpg" TargetMode="External"/><Relationship Id="rId1890" Type="http://schemas.openxmlformats.org/officeDocument/2006/relationships/hyperlink" Target="http://warehouse.orhideja.net/images/products/817-250_3.jpg" TargetMode="External"/><Relationship Id="rId2527" Type="http://schemas.openxmlformats.org/officeDocument/2006/relationships/hyperlink" Target="http://warehouse.orhideja.net/images/products/192-338.jpg" TargetMode="External"/><Relationship Id="rId2941" Type="http://schemas.openxmlformats.org/officeDocument/2006/relationships/hyperlink" Target="http://warehouse.orhideja.net/images/products/180-003,-672-003-white_1.jpg" TargetMode="External"/><Relationship Id="rId5000" Type="http://schemas.openxmlformats.org/officeDocument/2006/relationships/hyperlink" Target="http://warehouse.orhideja.net/images/products/123-438%20peony.jpg" TargetMode="External"/><Relationship Id="rId913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43" Type="http://schemas.openxmlformats.org/officeDocument/2006/relationships/hyperlink" Target="http://warehouse.orhideja.net/images/products/181-000_2.jpg" TargetMode="External"/><Relationship Id="rId4699" Type="http://schemas.openxmlformats.org/officeDocument/2006/relationships/hyperlink" Target="http://warehouse.orhideja.net/images/products/557-438-vinograd-pion,-210-438-vinograd_1.jpg" TargetMode="External"/><Relationship Id="rId1610" Type="http://schemas.openxmlformats.org/officeDocument/2006/relationships/hyperlink" Target="http://warehouse.orhideja.net/images/products/536-342%20&#208;&#145;&#208;&#181;&#208;&#182;&#208;&#181;&#208;&#178;&#209;&#139;&#208;&#185;.jpg" TargetMode="External"/><Relationship Id="rId4766" Type="http://schemas.openxmlformats.org/officeDocument/2006/relationships/hyperlink" Target="http://warehouse.orhideja.net/images/products/810-438-ivory_1.jpg" TargetMode="External"/><Relationship Id="rId5817" Type="http://schemas.openxmlformats.org/officeDocument/2006/relationships/hyperlink" Target="http://warehouse.orhideja.net/images/products/159-628,-733-628-pion_1_2.jpg" TargetMode="External"/><Relationship Id="rId3368" Type="http://schemas.openxmlformats.org/officeDocument/2006/relationships/hyperlink" Target="http://warehouse.orhideja.net/images/products/581-437-pion_3.jpg" TargetMode="External"/><Relationship Id="rId3782" Type="http://schemas.openxmlformats.org/officeDocument/2006/relationships/hyperlink" Target="http://warehouse.orhideja.net/images/products/198-147,-210-147-moloko_1_2.jpg" TargetMode="External"/><Relationship Id="rId4419" Type="http://schemas.openxmlformats.org/officeDocument/2006/relationships/hyperlink" Target="http://warehouse.orhideja.net/images/products/1_15.jpg" TargetMode="External"/><Relationship Id="rId4833" Type="http://schemas.openxmlformats.org/officeDocument/2006/relationships/hyperlink" Target="http://warehouse.orhideja.net/images/products/125-438_3.jpg" TargetMode="External"/><Relationship Id="rId289" Type="http://schemas.openxmlformats.org/officeDocument/2006/relationships/hyperlink" Target="http://warehouse.orhideja.net/images/products/116-208-coffee-rose.jpg" TargetMode="External"/><Relationship Id="rId2384" Type="http://schemas.openxmlformats.org/officeDocument/2006/relationships/hyperlink" Target="http://warehouse.orhideja.net/images/products/188-000%20pion.JPG" TargetMode="External"/><Relationship Id="rId3435" Type="http://schemas.openxmlformats.org/officeDocument/2006/relationships/hyperlink" Target="http://warehouse.orhideja.net/images/products/587-437,%20299-437.jpg" TargetMode="External"/><Relationship Id="rId356" Type="http://schemas.openxmlformats.org/officeDocument/2006/relationships/hyperlink" Target="http://warehouse.orhideja.net/images/products/299-208%20moloko.jpg" TargetMode="External"/><Relationship Id="rId770" Type="http://schemas.openxmlformats.org/officeDocument/2006/relationships/hyperlink" Target="http://warehouse.orhideja.net/images/products/180-208,-210-208-t.-sinij_1.jpg" TargetMode="External"/><Relationship Id="rId2037" Type="http://schemas.openxmlformats.org/officeDocument/2006/relationships/hyperlink" Target="http://warehouse.orhideja.net/images/products/509-299.JPG" TargetMode="External"/><Relationship Id="rId2451" Type="http://schemas.openxmlformats.org/officeDocument/2006/relationships/hyperlink" Target="http://warehouse.orhideja.net/images/products/566-446,-293-446-ivory_1.jpg" TargetMode="External"/><Relationship Id="rId4900" Type="http://schemas.openxmlformats.org/officeDocument/2006/relationships/hyperlink" Target="http://warehouse.orhideja.net/images/products/557-438_peony.jpg" TargetMode="External"/><Relationship Id="rId423" Type="http://schemas.openxmlformats.org/officeDocument/2006/relationships/hyperlink" Target="http://warehouse.orhideja.net/images/products/116-208%20213-208%20ivory_3.jpg" TargetMode="External"/><Relationship Id="rId1053" Type="http://schemas.openxmlformats.org/officeDocument/2006/relationships/hyperlink" Target="http://warehouse.orhideja.net/images/products/180-208%20210-208%20krem%20brule.jpg" TargetMode="External"/><Relationship Id="rId2104" Type="http://schemas.openxmlformats.org/officeDocument/2006/relationships/hyperlink" Target="http://warehouse.orhideja.net/images/products/575-299-291-299-pion_1_2.jpg" TargetMode="External"/><Relationship Id="rId3502" Type="http://schemas.openxmlformats.org/officeDocument/2006/relationships/hyperlink" Target="http://warehouse.orhideja.net/images/products/581-437,%20210-437%20dark%20blue.jpg" TargetMode="External"/><Relationship Id="rId5674" Type="http://schemas.openxmlformats.org/officeDocument/2006/relationships/hyperlink" Target="http://warehouse.orhideja.net/images/products/293-024.jpeg" TargetMode="External"/><Relationship Id="rId1120" Type="http://schemas.openxmlformats.org/officeDocument/2006/relationships/hyperlink" Target="http://warehouse.orhideja.net/images/products/535-146,%20207-146%20pion_2.jpg" TargetMode="External"/><Relationship Id="rId4276" Type="http://schemas.openxmlformats.org/officeDocument/2006/relationships/hyperlink" Target="http://warehouse.orhideja.net/images/products/157-371.jpg" TargetMode="External"/><Relationship Id="rId4483" Type="http://schemas.openxmlformats.org/officeDocument/2006/relationships/hyperlink" Target="http://warehouse.orhideja.net/images/products/289-785.jpeg" TargetMode="External"/><Relationship Id="rId4690" Type="http://schemas.openxmlformats.org/officeDocument/2006/relationships/hyperlink" Target="http://warehouse.orhideja.net/images/products/125-438-646-438-_6.jpg" TargetMode="External"/><Relationship Id="rId5327" Type="http://schemas.openxmlformats.org/officeDocument/2006/relationships/hyperlink" Target="http://warehouse.orhideja.net/images/products/289-275_black.jpg" TargetMode="External"/><Relationship Id="rId5534" Type="http://schemas.openxmlformats.org/officeDocument/2006/relationships/hyperlink" Target="http://warehouse.orhideja.net/images/products/103-000-655-000-ivory_1.jpg" TargetMode="External"/><Relationship Id="rId5741" Type="http://schemas.openxmlformats.org/officeDocument/2006/relationships/hyperlink" Target="http://warehouse.orhideja.net/images/products/107-680%20white.jpg" TargetMode="External"/><Relationship Id="rId1937" Type="http://schemas.openxmlformats.org/officeDocument/2006/relationships/hyperlink" Target="http://warehouse.orhideja.net/images/products/575-299_2.jpg" TargetMode="External"/><Relationship Id="rId3085" Type="http://schemas.openxmlformats.org/officeDocument/2006/relationships/hyperlink" Target="http://warehouse.orhideja.net/images/products/587-437_4.jpg" TargetMode="External"/><Relationship Id="rId3292" Type="http://schemas.openxmlformats.org/officeDocument/2006/relationships/hyperlink" Target="http://warehouse.orhideja.net/images/products/182-437_ivory.jpg" TargetMode="External"/><Relationship Id="rId4136" Type="http://schemas.openxmlformats.org/officeDocument/2006/relationships/hyperlink" Target="http://warehouse.orhideja.net/images/products/801-175.jpg" TargetMode="External"/><Relationship Id="rId4343" Type="http://schemas.openxmlformats.org/officeDocument/2006/relationships/hyperlink" Target="http://warehouse.orhideja.net/images/products/591-592.jpg" TargetMode="External"/><Relationship Id="rId4550" Type="http://schemas.openxmlformats.org/officeDocument/2006/relationships/hyperlink" Target="http://warehouse.orhideja.net/images/products/508-170,-225-170-black_1.jpg" TargetMode="External"/><Relationship Id="rId5601" Type="http://schemas.openxmlformats.org/officeDocument/2006/relationships/hyperlink" Target="http://warehouse.orhideja.net/images/products/799-830.jpg" TargetMode="External"/><Relationship Id="rId3152" Type="http://schemas.openxmlformats.org/officeDocument/2006/relationships/hyperlink" Target="http://warehouse.orhideja.net/images/products/189-437,-210-437-black_1.jpg" TargetMode="External"/><Relationship Id="rId4203" Type="http://schemas.openxmlformats.org/officeDocument/2006/relationships/hyperlink" Target="http://warehouse.orhideja.net/images/products/Untitled-1_3.jpg" TargetMode="External"/><Relationship Id="rId4410" Type="http://schemas.openxmlformats.org/officeDocument/2006/relationships/hyperlink" Target="http://warehouse.orhideja.net/images/products/1_15.jpg" TargetMode="External"/><Relationship Id="rId280" Type="http://schemas.openxmlformats.org/officeDocument/2006/relationships/hyperlink" Target="http://warehouse.orhideja.net/images/products/116-208-coffee-rose.jpg" TargetMode="External"/><Relationship Id="rId3012" Type="http://schemas.openxmlformats.org/officeDocument/2006/relationships/hyperlink" Target="http://warehouse.orhideja.net/images/products/180-001%20ivory.jpg" TargetMode="External"/><Relationship Id="rId6168" Type="http://schemas.openxmlformats.org/officeDocument/2006/relationships/hyperlink" Target="http://warehouse.orhideja.net/images/products/587-267.jpg" TargetMode="External"/><Relationship Id="rId6375" Type="http://schemas.openxmlformats.org/officeDocument/2006/relationships/hyperlink" Target="http://warehouse.orhideja.net/images/products/698-215.jpg" TargetMode="External"/><Relationship Id="rId140" Type="http://schemas.openxmlformats.org/officeDocument/2006/relationships/hyperlink" Target="http://warehouse.orhideja.net/images/products/231-000-pepper.jpg" TargetMode="External"/><Relationship Id="rId3969" Type="http://schemas.openxmlformats.org/officeDocument/2006/relationships/hyperlink" Target="http://warehouse.orhideja.net/images/products/580-147%20&#195;&#152;&#194;&#174;&#195;&#134;&#226;&#137;&#160;.jpg" TargetMode="External"/><Relationship Id="rId5184" Type="http://schemas.openxmlformats.org/officeDocument/2006/relationships/hyperlink" Target="http://warehouse.orhideja.net/images/products/123-213%20black-nude.jpg" TargetMode="External"/><Relationship Id="rId5391" Type="http://schemas.openxmlformats.org/officeDocument/2006/relationships/hyperlink" Target="http://warehouse.orhideja.net/images/products/125-533.jpg" TargetMode="External"/><Relationship Id="rId6028" Type="http://schemas.openxmlformats.org/officeDocument/2006/relationships/hyperlink" Target="http://warehouse.orhideja.net/images/products/118-991%20black.jpg" TargetMode="External"/><Relationship Id="rId6235" Type="http://schemas.openxmlformats.org/officeDocument/2006/relationships/hyperlink" Target="http://warehouse.orhideja.net/images/products/528-098,-241-098_6.jpg" TargetMode="External"/><Relationship Id="rId6" Type="http://schemas.openxmlformats.org/officeDocument/2006/relationships/hyperlink" Target="http://warehouse.orhideja.net/images/products/686-007_.jpg" TargetMode="External"/><Relationship Id="rId2778" Type="http://schemas.openxmlformats.org/officeDocument/2006/relationships/hyperlink" Target="http://warehouse.orhideja.net/images/products/163-795.jpg" TargetMode="External"/><Relationship Id="rId2985" Type="http://schemas.openxmlformats.org/officeDocument/2006/relationships/hyperlink" Target="http://warehouse.orhideja.net/images/products/103-003,-671-003-white_1.jpg" TargetMode="External"/><Relationship Id="rId3829" Type="http://schemas.openxmlformats.org/officeDocument/2006/relationships/hyperlink" Target="http://warehouse.orhideja.net/images/products/580-147_2.jpg" TargetMode="External"/><Relationship Id="rId5044" Type="http://schemas.openxmlformats.org/officeDocument/2006/relationships/hyperlink" Target="http://warehouse.orhideja.net/images/products/523-639_2.jpg" TargetMode="External"/><Relationship Id="rId957" Type="http://schemas.openxmlformats.org/officeDocument/2006/relationships/hyperlink" Target="http://warehouse.orhideja.net/images/products/116-208-pink-colored.jpg" TargetMode="External"/><Relationship Id="rId1587" Type="http://schemas.openxmlformats.org/officeDocument/2006/relationships/hyperlink" Target="http://warehouse.orhideja.net/images/products/180-000,-638-007-moloko_1_2.jpg" TargetMode="External"/><Relationship Id="rId1794" Type="http://schemas.openxmlformats.org/officeDocument/2006/relationships/hyperlink" Target="http://warehouse.orhideja.net/images/products/1_10.jpg" TargetMode="External"/><Relationship Id="rId2638" Type="http://schemas.openxmlformats.org/officeDocument/2006/relationships/hyperlink" Target="http://warehouse.orhideja.net/images/products/268-338%20pion_2.JPG" TargetMode="External"/><Relationship Id="rId2845" Type="http://schemas.openxmlformats.org/officeDocument/2006/relationships/hyperlink" Target="http://warehouse.orhideja.net/images/products/180-003,-672-003-pion_1.jpg" TargetMode="External"/><Relationship Id="rId5251" Type="http://schemas.openxmlformats.org/officeDocument/2006/relationships/hyperlink" Target="http://warehouse.orhideja.net/images/products/123-213%20ivory.jpg" TargetMode="External"/><Relationship Id="rId6302" Type="http://schemas.openxmlformats.org/officeDocument/2006/relationships/hyperlink" Target="http://warehouse.orhideja.net/images/products/129-000,-658-000-black-nud_1.jpg" TargetMode="External"/><Relationship Id="rId86" Type="http://schemas.openxmlformats.org/officeDocument/2006/relationships/hyperlink" Target="http://warehouse.orhideja.net/images/products/681-007-moloko.jpg" TargetMode="External"/><Relationship Id="rId817" Type="http://schemas.openxmlformats.org/officeDocument/2006/relationships/hyperlink" Target="http://warehouse.orhideja.net/images/products/116-208,%20299-208-kvarc_1.jpg" TargetMode="External"/><Relationship Id="rId1447" Type="http://schemas.openxmlformats.org/officeDocument/2006/relationships/hyperlink" Target="http://warehouse.orhideja.net/images/products/181-000,904-000_1.jpg" TargetMode="External"/><Relationship Id="rId1654" Type="http://schemas.openxmlformats.org/officeDocument/2006/relationships/hyperlink" Target="http://warehouse.orhideja.net/images/products/101-269.jpg" TargetMode="External"/><Relationship Id="rId1861" Type="http://schemas.openxmlformats.org/officeDocument/2006/relationships/hyperlink" Target="http://warehouse.orhideja.net/images/products/817-250%20&#208;&#189;&#208;&#184;&#208;&#176;&#208;&#179;&#208;&#176;&#209;&#128;&#208;&#176;.jpg" TargetMode="External"/><Relationship Id="rId2705" Type="http://schemas.openxmlformats.org/officeDocument/2006/relationships/hyperlink" Target="http://warehouse.orhideja.net/images/products/199-795-ivory%20copy.jpg" TargetMode="External"/><Relationship Id="rId2912" Type="http://schemas.openxmlformats.org/officeDocument/2006/relationships/hyperlink" Target="http://warehouse.orhideja.net/images/products/180-003,-672-003-white_6.jpg" TargetMode="External"/><Relationship Id="rId4060" Type="http://schemas.openxmlformats.org/officeDocument/2006/relationships/hyperlink" Target="http://warehouse.orhideja.net/images/products/516-147,-624-147-kofejno-rozovij_6.jpg" TargetMode="External"/><Relationship Id="rId5111" Type="http://schemas.openxmlformats.org/officeDocument/2006/relationships/hyperlink" Target="http://warehouse.orhideja.net/images/products/102-224%20733-224_2.jpg" TargetMode="External"/><Relationship Id="rId1307" Type="http://schemas.openxmlformats.org/officeDocument/2006/relationships/hyperlink" Target="http://warehouse.orhideja.net/images/products/arhideja-17.jpg" TargetMode="External"/><Relationship Id="rId1514" Type="http://schemas.openxmlformats.org/officeDocument/2006/relationships/hyperlink" Target="http://warehouse.orhideja.net/images/products/604-894_5.jpg" TargetMode="External"/><Relationship Id="rId1721" Type="http://schemas.openxmlformats.org/officeDocument/2006/relationships/hyperlink" Target="http://warehouse.orhideja.net/images/products/553-290-beige.jpg" TargetMode="External"/><Relationship Id="rId4877" Type="http://schemas.openxmlformats.org/officeDocument/2006/relationships/hyperlink" Target="http://warehouse.orhideja.net/images/products/123-438%20ivory.jpg" TargetMode="External"/><Relationship Id="rId5928" Type="http://schemas.openxmlformats.org/officeDocument/2006/relationships/hyperlink" Target="http://warehouse.orhideja.net/images/products/159-628,-733-628-white_1.jpg" TargetMode="External"/><Relationship Id="rId13" Type="http://schemas.openxmlformats.org/officeDocument/2006/relationships/hyperlink" Target="http://warehouse.orhideja.net/images/products/638-007.jpg" TargetMode="External"/><Relationship Id="rId3479" Type="http://schemas.openxmlformats.org/officeDocument/2006/relationships/hyperlink" Target="http://warehouse.orhideja.net/images/products/587-437dark-blue.jpg" TargetMode="External"/><Relationship Id="rId3686" Type="http://schemas.openxmlformats.org/officeDocument/2006/relationships/hyperlink" Target="http://warehouse.orhideja.net/images/products/557-147,%20625-147%20ivory_1.jpg" TargetMode="External"/><Relationship Id="rId6092" Type="http://schemas.openxmlformats.org/officeDocument/2006/relationships/hyperlink" Target="http://warehouse.orhideja.net/images/products/801-267%20black-nude.jpg" TargetMode="External"/><Relationship Id="rId2288" Type="http://schemas.openxmlformats.org/officeDocument/2006/relationships/hyperlink" Target="http://warehouse.orhideja.net/images/products/103-003,-671-003-red_6.jpg" TargetMode="External"/><Relationship Id="rId2495" Type="http://schemas.openxmlformats.org/officeDocument/2006/relationships/hyperlink" Target="http://warehouse.orhideja.net/images/products/196-338.jpg" TargetMode="External"/><Relationship Id="rId3339" Type="http://schemas.openxmlformats.org/officeDocument/2006/relationships/hyperlink" Target="http://warehouse.orhideja.net/images/products/535-437,-210-437-pion_6.jpg" TargetMode="External"/><Relationship Id="rId3893" Type="http://schemas.openxmlformats.org/officeDocument/2006/relationships/hyperlink" Target="http://warehouse.orhideja.net/images/products/506-147.jpg" TargetMode="External"/><Relationship Id="rId4737" Type="http://schemas.openxmlformats.org/officeDocument/2006/relationships/hyperlink" Target="http://warehouse.orhideja.net/images/products/673-438%20ivory.jpg" TargetMode="External"/><Relationship Id="rId4944" Type="http://schemas.openxmlformats.org/officeDocument/2006/relationships/hyperlink" Target="http://warehouse.orhideja.net/images/products/bra_02_-_125-438_.jpg" TargetMode="External"/><Relationship Id="rId467" Type="http://schemas.openxmlformats.org/officeDocument/2006/relationships/hyperlink" Target="http://warehouse.orhideja.net/images/products/180-208,-260-208-white_6.jpg" TargetMode="External"/><Relationship Id="rId1097" Type="http://schemas.openxmlformats.org/officeDocument/2006/relationships/hyperlink" Target="http://warehouse.orhideja.net/images/products/180-208,%20210-208%20shokolad.jpg" TargetMode="External"/><Relationship Id="rId2148" Type="http://schemas.openxmlformats.org/officeDocument/2006/relationships/hyperlink" Target="http://warehouse.orhideja.net/images/products/575-299,-710-299-cvet.-rozovij_1.jpg" TargetMode="External"/><Relationship Id="rId3546" Type="http://schemas.openxmlformats.org/officeDocument/2006/relationships/hyperlink" Target="http://warehouse.orhideja.net/images/products/581-437,%20210-437%20krem%20brule.jpg" TargetMode="External"/><Relationship Id="rId3753" Type="http://schemas.openxmlformats.org/officeDocument/2006/relationships/hyperlink" Target="http://warehouse.orhideja.net/images/products/198-147,-210-147-moloko_1_2.jpg" TargetMode="External"/><Relationship Id="rId3960" Type="http://schemas.openxmlformats.org/officeDocument/2006/relationships/hyperlink" Target="http://warehouse.orhideja.net/images/products/580-147%20&#195;&#152;&#194;&#174;&#195;&#134;&#226;&#137;&#160;.jpg" TargetMode="External"/><Relationship Id="rId4804" Type="http://schemas.openxmlformats.org/officeDocument/2006/relationships/hyperlink" Target="http://warehouse.orhideja.net/images/products/125-438_3.jpg" TargetMode="External"/><Relationship Id="rId674" Type="http://schemas.openxmlformats.org/officeDocument/2006/relationships/hyperlink" Target="http://warehouse.orhideja.net/images/products/110-208-black.jpg" TargetMode="External"/><Relationship Id="rId881" Type="http://schemas.openxmlformats.org/officeDocument/2006/relationships/hyperlink" Target="http://warehouse.orhideja.net/images/products/116-208%20&#226;&#128;&#161;&#226;&#128;&#158;&#194;&#176;&#194;&#174;&#226;&#137;&#160;.jpg" TargetMode="External"/><Relationship Id="rId2355" Type="http://schemas.openxmlformats.org/officeDocument/2006/relationships/hyperlink" Target="http://warehouse.orhideja.net/images/products/103-003,-671-003-black_1.jpg" TargetMode="External"/><Relationship Id="rId2562" Type="http://schemas.openxmlformats.org/officeDocument/2006/relationships/hyperlink" Target="http://warehouse.orhideja.net/images/products/192-338%20black-peony.jpg" TargetMode="External"/><Relationship Id="rId3406" Type="http://schemas.openxmlformats.org/officeDocument/2006/relationships/hyperlink" Target="http://warehouse.orhideja.net/images/products/182-437,-733-437-pion_1.jpg" TargetMode="External"/><Relationship Id="rId3613" Type="http://schemas.openxmlformats.org/officeDocument/2006/relationships/hyperlink" Target="http://warehouse.orhideja.net/images/products/440-868%20shiorti.jpg" TargetMode="External"/><Relationship Id="rId3820" Type="http://schemas.openxmlformats.org/officeDocument/2006/relationships/hyperlink" Target="http://warehouse.orhideja.net/images/products/580-147_2.jpg" TargetMode="External"/><Relationship Id="rId327" Type="http://schemas.openxmlformats.org/officeDocument/2006/relationships/hyperlink" Target="http://warehouse.orhideja.net/images/products/180-208perec.jpg" TargetMode="External"/><Relationship Id="rId534" Type="http://schemas.openxmlformats.org/officeDocument/2006/relationships/hyperlink" Target="http://warehouse.orhideja.net/images/products/116-208white.jpg" TargetMode="External"/><Relationship Id="rId741" Type="http://schemas.openxmlformats.org/officeDocument/2006/relationships/hyperlink" Target="http://warehouse.orhideja.net/images/products/236-208-dark-blue.jpg" TargetMode="External"/><Relationship Id="rId1164" Type="http://schemas.openxmlformats.org/officeDocument/2006/relationships/hyperlink" Target="http://warehouse.orhideja.net/images/products/535-146,%20207-146%20pion_2.jpg" TargetMode="External"/><Relationship Id="rId1371" Type="http://schemas.openxmlformats.org/officeDocument/2006/relationships/hyperlink" Target="http://warehouse.orhideja.net/images/products/181-894,-283-894-black_1_2.jpg" TargetMode="External"/><Relationship Id="rId2008" Type="http://schemas.openxmlformats.org/officeDocument/2006/relationships/hyperlink" Target="http://warehouse.orhideja.net/images/products/Untitled-2%20copy.jpg" TargetMode="External"/><Relationship Id="rId2215" Type="http://schemas.openxmlformats.org/officeDocument/2006/relationships/hyperlink" Target="http://warehouse.orhideja.net/images/products/152-511_3.jpg" TargetMode="External"/><Relationship Id="rId2422" Type="http://schemas.openxmlformats.org/officeDocument/2006/relationships/hyperlink" Target="http://warehouse.orhideja.net/images/products/188-000%20&#209;&#134;&#208;&#178;&#208;&#181;&#209;&#130;&#208;&#190;&#209;&#135;&#208;&#189;&#208;&#190;-&#209;&#128;&#208;&#190;&#208;&#183;&#208;&#190;&#208;&#178;&#209;&#139;&#208;&#184;&#204;&#134;_2.JPG" TargetMode="External"/><Relationship Id="rId5578" Type="http://schemas.openxmlformats.org/officeDocument/2006/relationships/hyperlink" Target="http://warehouse.orhideja.net/images/products/103-000-655-000_1.jpg" TargetMode="External"/><Relationship Id="rId5785" Type="http://schemas.openxmlformats.org/officeDocument/2006/relationships/hyperlink" Target="http://warehouse.orhideja.net/images/products/575-628_peony.jpg" TargetMode="External"/><Relationship Id="rId5992" Type="http://schemas.openxmlformats.org/officeDocument/2006/relationships/hyperlink" Target="http://warehouse.orhideja.net/images/products/638-991%20black-peony.jpg" TargetMode="External"/><Relationship Id="rId601" Type="http://schemas.openxmlformats.org/officeDocument/2006/relationships/hyperlink" Target="http://warehouse.orhideja.net/images/products/532-208-black_2.jpg" TargetMode="External"/><Relationship Id="rId1024" Type="http://schemas.openxmlformats.org/officeDocument/2006/relationships/hyperlink" Target="http://warehouse.orhideja.net/images/products/236-208-krem-brule.jpg" TargetMode="External"/><Relationship Id="rId1231" Type="http://schemas.openxmlformats.org/officeDocument/2006/relationships/hyperlink" Target="http://warehouse.orhideja.net/images/products/535-146,%20207-146.jpg" TargetMode="External"/><Relationship Id="rId4387" Type="http://schemas.openxmlformats.org/officeDocument/2006/relationships/hyperlink" Target="http://warehouse.orhideja.net/images/products/1_15.jpg" TargetMode="External"/><Relationship Id="rId4594" Type="http://schemas.openxmlformats.org/officeDocument/2006/relationships/hyperlink" Target="http://warehouse.orhideja.net/images/products/508-170,-225-170-white_1.jpg" TargetMode="External"/><Relationship Id="rId5438" Type="http://schemas.openxmlformats.org/officeDocument/2006/relationships/hyperlink" Target="http://warehouse.orhideja.net/images/products/161-000%20231-000.jpg" TargetMode="External"/><Relationship Id="rId5645" Type="http://schemas.openxmlformats.org/officeDocument/2006/relationships/hyperlink" Target="http://warehouse.orhideja.net/images/products/152-830,-799-830_1.jpg" TargetMode="External"/><Relationship Id="rId5852" Type="http://schemas.openxmlformats.org/officeDocument/2006/relationships/hyperlink" Target="http://warehouse.orhideja.net/images/products/102-628_peony.jpg" TargetMode="External"/><Relationship Id="rId3196" Type="http://schemas.openxmlformats.org/officeDocument/2006/relationships/hyperlink" Target="http://warehouse.orhideja.net/images/products/581-437.jpg" TargetMode="External"/><Relationship Id="rId4247" Type="http://schemas.openxmlformats.org/officeDocument/2006/relationships/hyperlink" Target="http://warehouse.orhideja.net/images/products/195-187-662-187-pion_1.jpg" TargetMode="External"/><Relationship Id="rId4454" Type="http://schemas.openxmlformats.org/officeDocument/2006/relationships/hyperlink" Target="http://warehouse.orhideja.net/images/products/561-787,%20225-787%20pion.jpg" TargetMode="External"/><Relationship Id="rId4661" Type="http://schemas.openxmlformats.org/officeDocument/2006/relationships/hyperlink" Target="http://warehouse.orhideja.net/images/products/557-438,-210-438-t-sinij_6.jpg" TargetMode="External"/><Relationship Id="rId5505" Type="http://schemas.openxmlformats.org/officeDocument/2006/relationships/hyperlink" Target="http://warehouse.orhideja.net/images/products/103-000-655-000-ivory_1.jpg" TargetMode="External"/><Relationship Id="rId3056" Type="http://schemas.openxmlformats.org/officeDocument/2006/relationships/hyperlink" Target="http://warehouse.orhideja.net/images/products/299-437%20&#194;&#176;&#226;&#128;&#158;&#226;&#128;&#161;&#194;&#163;&#226;&#128;&#158;&#226;&#137;&#160;&#194;&#167;&#194;&#174;.jpg" TargetMode="External"/><Relationship Id="rId3263" Type="http://schemas.openxmlformats.org/officeDocument/2006/relationships/hyperlink" Target="http://warehouse.orhideja.net/images/products/581-437,%20299-437.jpg" TargetMode="External"/><Relationship Id="rId3470" Type="http://schemas.openxmlformats.org/officeDocument/2006/relationships/hyperlink" Target="http://warehouse.orhideja.net/images/products/210-437-dark-blue.jpg" TargetMode="External"/><Relationship Id="rId4107" Type="http://schemas.openxmlformats.org/officeDocument/2006/relationships/hyperlink" Target="http://warehouse.orhideja.net/images/products/516-147,-624-147-kofejno-rozovij_1.jpg" TargetMode="External"/><Relationship Id="rId4314" Type="http://schemas.openxmlformats.org/officeDocument/2006/relationships/hyperlink" Target="http://warehouse.orhideja.net/images/products/161-000-904-000_1.jpg" TargetMode="External"/><Relationship Id="rId5712" Type="http://schemas.openxmlformats.org/officeDocument/2006/relationships/hyperlink" Target="http://warehouse.orhideja.net/images/products/empty.png" TargetMode="External"/><Relationship Id="rId184" Type="http://schemas.openxmlformats.org/officeDocument/2006/relationships/hyperlink" Target="http://warehouse.orhideja.net/images/products/904-000%20white.jpg" TargetMode="External"/><Relationship Id="rId391" Type="http://schemas.openxmlformats.org/officeDocument/2006/relationships/hyperlink" Target="http://warehouse.orhideja.net/images/products/180-208-IVORY.jpg" TargetMode="External"/><Relationship Id="rId1908" Type="http://schemas.openxmlformats.org/officeDocument/2006/relationships/hyperlink" Target="http://warehouse.orhideja.net/images/products/710-390%20black1.jpg" TargetMode="External"/><Relationship Id="rId2072" Type="http://schemas.openxmlformats.org/officeDocument/2006/relationships/hyperlink" Target="http://warehouse.orhideja.net/images/products/130-299-white_1.jpg" TargetMode="External"/><Relationship Id="rId3123" Type="http://schemas.openxmlformats.org/officeDocument/2006/relationships/hyperlink" Target="http://warehouse.orhideja.net/images/products/581-347-black.jpg" TargetMode="External"/><Relationship Id="rId4521" Type="http://schemas.openxmlformats.org/officeDocument/2006/relationships/hyperlink" Target="http://warehouse.orhideja.net/images/products/210-785%20beige.jpg" TargetMode="External"/><Relationship Id="rId6279" Type="http://schemas.openxmlformats.org/officeDocument/2006/relationships/hyperlink" Target="http://warehouse.orhideja.net/images/products/952-000_nude.jpg" TargetMode="External"/><Relationship Id="rId251" Type="http://schemas.openxmlformats.org/officeDocument/2006/relationships/hyperlink" Target="http://warehouse.orhideja.net/images/products/180-208,-210-208-kofejno-roz._1.jpg" TargetMode="External"/><Relationship Id="rId3330" Type="http://schemas.openxmlformats.org/officeDocument/2006/relationships/hyperlink" Target="http://warehouse.orhideja.net/images/products/299-437%20pion.jpg" TargetMode="External"/><Relationship Id="rId5088" Type="http://schemas.openxmlformats.org/officeDocument/2006/relationships/hyperlink" Target="http://warehouse.orhideja.net/images/products/581-429.jpg" TargetMode="External"/><Relationship Id="rId6139" Type="http://schemas.openxmlformats.org/officeDocument/2006/relationships/hyperlink" Target="http://warehouse.orhideja.net/images/products/246-267_.jpg" TargetMode="External"/><Relationship Id="rId2889" Type="http://schemas.openxmlformats.org/officeDocument/2006/relationships/hyperlink" Target="http://warehouse.orhideja.net/images/products/180-003_ivory.jpg" TargetMode="External"/><Relationship Id="rId5295" Type="http://schemas.openxmlformats.org/officeDocument/2006/relationships/hyperlink" Target="http://warehouse.orhideja.net/images/products/803-428.jpeg" TargetMode="External"/><Relationship Id="rId6346" Type="http://schemas.openxmlformats.org/officeDocument/2006/relationships/hyperlink" Target="http://warehouse.orhideja.net/images/products/129-000,-659-000-moloko-nude_1.jpg" TargetMode="External"/><Relationship Id="rId111" Type="http://schemas.openxmlformats.org/officeDocument/2006/relationships/hyperlink" Target="http://warehouse.orhideja.net/images/products/531-007-milk.jpg" TargetMode="External"/><Relationship Id="rId1698" Type="http://schemas.openxmlformats.org/officeDocument/2006/relationships/hyperlink" Target="http://warehouse.orhideja.net/images/products/553-290%20A&#204;&#129;&#226;&#128;&#162;&#226;&#128;&#161;&#226;&#137;&#160;I&#204;&#130;&#194;&#169;.jpg" TargetMode="External"/><Relationship Id="rId2749" Type="http://schemas.openxmlformats.org/officeDocument/2006/relationships/hyperlink" Target="http://warehouse.orhideja.net/images/products/224-795.jpg" TargetMode="External"/><Relationship Id="rId2956" Type="http://schemas.openxmlformats.org/officeDocument/2006/relationships/hyperlink" Target="http://warehouse.orhideja.net/images/products/180-003,-672-003-white_1.jpg" TargetMode="External"/><Relationship Id="rId5155" Type="http://schemas.openxmlformats.org/officeDocument/2006/relationships/hyperlink" Target="http://warehouse.orhideja.net/images/products/802-213%20black.jpg" TargetMode="External"/><Relationship Id="rId5362" Type="http://schemas.openxmlformats.org/officeDocument/2006/relationships/hyperlink" Target="http://warehouse.orhideja.net/images/products/166-275_black.jpg" TargetMode="External"/><Relationship Id="rId6206" Type="http://schemas.openxmlformats.org/officeDocument/2006/relationships/hyperlink" Target="http://warehouse.orhideja.net/images/products/114-267,%20733-267%20moloko-peony.jpg" TargetMode="External"/><Relationship Id="rId6413" Type="http://schemas.openxmlformats.org/officeDocument/2006/relationships/hyperlink" Target="http://warehouse.orhideja.net/images/products/101-215.jpg" TargetMode="External"/><Relationship Id="rId928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58" Type="http://schemas.openxmlformats.org/officeDocument/2006/relationships/hyperlink" Target="http://warehouse.orhideja.net/images/products/180-000,-638-007-moloko_1_2.jpg" TargetMode="External"/><Relationship Id="rId1765" Type="http://schemas.openxmlformats.org/officeDocument/2006/relationships/hyperlink" Target="http://warehouse.orhideja.net/images/products/1_10.jpg" TargetMode="External"/><Relationship Id="rId2609" Type="http://schemas.openxmlformats.org/officeDocument/2006/relationships/hyperlink" Target="http://warehouse.orhideja.net/images/products/192-338_3.jpg" TargetMode="External"/><Relationship Id="rId4171" Type="http://schemas.openxmlformats.org/officeDocument/2006/relationships/hyperlink" Target="http://warehouse.orhideja.net/images/products/554-187black:pion.jpg" TargetMode="External"/><Relationship Id="rId5015" Type="http://schemas.openxmlformats.org/officeDocument/2006/relationships/hyperlink" Target="http://warehouse.orhideja.net/images/products/557-405.jpg" TargetMode="External"/><Relationship Id="rId5222" Type="http://schemas.openxmlformats.org/officeDocument/2006/relationships/hyperlink" Target="http://warehouse.orhideja.net/images/products/123-213%20ivory.jpg" TargetMode="External"/><Relationship Id="rId57" Type="http://schemas.openxmlformats.org/officeDocument/2006/relationships/hyperlink" Target="http://warehouse.orhideja.net/images/products/531-007_3.jpg" TargetMode="External"/><Relationship Id="rId1418" Type="http://schemas.openxmlformats.org/officeDocument/2006/relationships/hyperlink" Target="http://warehouse.orhideja.net/images/products/210-894-piony.jpg" TargetMode="External"/><Relationship Id="rId1972" Type="http://schemas.openxmlformats.org/officeDocument/2006/relationships/hyperlink" Target="http://warehouse.orhideja.net/images/products/523-299.jpg" TargetMode="External"/><Relationship Id="rId2816" Type="http://schemas.openxmlformats.org/officeDocument/2006/relationships/hyperlink" Target="http://warehouse.orhideja.net/images/products/199-795-pion_2.jpg" TargetMode="External"/><Relationship Id="rId4031" Type="http://schemas.openxmlformats.org/officeDocument/2006/relationships/hyperlink" Target="http://warehouse.orhideja.net/images/products/166-147,%20210-147%20pion.jpg" TargetMode="External"/><Relationship Id="rId1625" Type="http://schemas.openxmlformats.org/officeDocument/2006/relationships/hyperlink" Target="http://warehouse.orhideja.net/images/products/574-518,%20225-518.jpg" TargetMode="External"/><Relationship Id="rId1832" Type="http://schemas.openxmlformats.org/officeDocument/2006/relationships/hyperlink" Target="http://warehouse.orhideja.net/images/products/175-290%20white_2.jpg" TargetMode="External"/><Relationship Id="rId4988" Type="http://schemas.openxmlformats.org/officeDocument/2006/relationships/hyperlink" Target="http://warehouse.orhideja.net/images/products/123-438%20peony.jpg" TargetMode="External"/><Relationship Id="rId3797" Type="http://schemas.openxmlformats.org/officeDocument/2006/relationships/hyperlink" Target="http://warehouse.orhideja.net/images/products/813-147.jpeg" TargetMode="External"/><Relationship Id="rId4848" Type="http://schemas.openxmlformats.org/officeDocument/2006/relationships/hyperlink" Target="http://warehouse.orhideja.net/images/products/123-438%20ivory.jpg" TargetMode="External"/><Relationship Id="rId6063" Type="http://schemas.openxmlformats.org/officeDocument/2006/relationships/hyperlink" Target="http://warehouse.orhideja.net/images/products/175-990,-255-990-black-pion_1.jpg" TargetMode="External"/><Relationship Id="rId2399" Type="http://schemas.openxmlformats.org/officeDocument/2006/relationships/hyperlink" Target="http://warehouse.orhideja.net/images/products/188-000_belij.jpg" TargetMode="External"/><Relationship Id="rId3657" Type="http://schemas.openxmlformats.org/officeDocument/2006/relationships/hyperlink" Target="http://warehouse.orhideja.net/images/products/624-147.jpg" TargetMode="External"/><Relationship Id="rId3864" Type="http://schemas.openxmlformats.org/officeDocument/2006/relationships/hyperlink" Target="http://warehouse.orhideja.net/images/products/516-147,-289-147-black_1.jpg" TargetMode="External"/><Relationship Id="rId4708" Type="http://schemas.openxmlformats.org/officeDocument/2006/relationships/hyperlink" Target="http://warehouse.orhideja.net/images/products/557-438-vinograd-pion,-210-438-vinograd_1.jpg" TargetMode="External"/><Relationship Id="rId4915" Type="http://schemas.openxmlformats.org/officeDocument/2006/relationships/hyperlink" Target="http://warehouse.orhideja.net/images/products/bra_02_-_125-438_.jpg" TargetMode="External"/><Relationship Id="rId6270" Type="http://schemas.openxmlformats.org/officeDocument/2006/relationships/hyperlink" Target="http://warehouse.orhideja.net/images/products/105-515,-746-515_1.jpg" TargetMode="External"/><Relationship Id="rId578" Type="http://schemas.openxmlformats.org/officeDocument/2006/relationships/hyperlink" Target="http://warehouse.orhideja.net/images/products/613-208-black.jpg" TargetMode="External"/><Relationship Id="rId785" Type="http://schemas.openxmlformats.org/officeDocument/2006/relationships/hyperlink" Target="http://warehouse.orhideja.net/images/products/236-208%20kvarc_2.jpg" TargetMode="External"/><Relationship Id="rId992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259" Type="http://schemas.openxmlformats.org/officeDocument/2006/relationships/hyperlink" Target="http://warehouse.orhideja.net/images/products/557-438,%20210-438_black-pion_6.jpg" TargetMode="External"/><Relationship Id="rId2466" Type="http://schemas.openxmlformats.org/officeDocument/2006/relationships/hyperlink" Target="http://warehouse.orhideja.net/images/products/586-446.jpg" TargetMode="External"/><Relationship Id="rId2673" Type="http://schemas.openxmlformats.org/officeDocument/2006/relationships/hyperlink" Target="http://warehouse.orhideja.net/images/products/192-338%20pion.JPG" TargetMode="External"/><Relationship Id="rId2880" Type="http://schemas.openxmlformats.org/officeDocument/2006/relationships/hyperlink" Target="http://warehouse.orhideja.net/images/products/180-003,-672-003-white_6_2.jpg" TargetMode="External"/><Relationship Id="rId3517" Type="http://schemas.openxmlformats.org/officeDocument/2006/relationships/hyperlink" Target="http://warehouse.orhideja.net/images/products/189-437,-210-437-krem-brule_6.jpg" TargetMode="External"/><Relationship Id="rId3724" Type="http://schemas.openxmlformats.org/officeDocument/2006/relationships/hyperlink" Target="http://warehouse.orhideja.net/images/products/516-147,-625-147-moloko_1.jpg" TargetMode="External"/><Relationship Id="rId3931" Type="http://schemas.openxmlformats.org/officeDocument/2006/relationships/hyperlink" Target="http://warehouse.orhideja.net/images/products/166-147,%20289-147-black_peony_1.jpg" TargetMode="External"/><Relationship Id="rId6130" Type="http://schemas.openxmlformats.org/officeDocument/2006/relationships/hyperlink" Target="http://warehouse.orhideja.net/images/products/114-267,%20733-267%20moloko-peony_2.jpg" TargetMode="External"/><Relationship Id="rId438" Type="http://schemas.openxmlformats.org/officeDocument/2006/relationships/hyperlink" Target="http://warehouse.orhideja.net/images/products/116-208%20213-208%20ivory_3.jpg" TargetMode="External"/><Relationship Id="rId645" Type="http://schemas.openxmlformats.org/officeDocument/2006/relationships/hyperlink" Target="http://warehouse.orhideja.net/images/products/116-208,%20613-208.jpg" TargetMode="External"/><Relationship Id="rId852" Type="http://schemas.openxmlformats.org/officeDocument/2006/relationships/hyperlink" Target="http://warehouse.orhideja.net/images/products/180-208%20&#209;&#128;&#209;&#131;&#208;&#177;&#208;&#184;&#208;&#189;.jpg" TargetMode="External"/><Relationship Id="rId1068" Type="http://schemas.openxmlformats.org/officeDocument/2006/relationships/hyperlink" Target="http://warehouse.orhideja.net/images/products/180-208%20210-208%20krem%20brule.jpg" TargetMode="External"/><Relationship Id="rId1275" Type="http://schemas.openxmlformats.org/officeDocument/2006/relationships/hyperlink" Target="http://warehouse.orhideja.net/images/products/535-146,%20207-146.jpg" TargetMode="External"/><Relationship Id="rId1482" Type="http://schemas.openxmlformats.org/officeDocument/2006/relationships/hyperlink" Target="http://warehouse.orhideja.net/images/products/604-894-beige.jpg" TargetMode="External"/><Relationship Id="rId2119" Type="http://schemas.openxmlformats.org/officeDocument/2006/relationships/hyperlink" Target="http://warehouse.orhideja.net/images/products/523-299_3.jpg" TargetMode="External"/><Relationship Id="rId2326" Type="http://schemas.openxmlformats.org/officeDocument/2006/relationships/hyperlink" Target="http://warehouse.orhideja.net/images/products/103-003,-671-003-black_1.jpg" TargetMode="External"/><Relationship Id="rId2533" Type="http://schemas.openxmlformats.org/officeDocument/2006/relationships/hyperlink" Target="http://warehouse.orhideja.net/images/products/192-338.jpg" TargetMode="External"/><Relationship Id="rId2740" Type="http://schemas.openxmlformats.org/officeDocument/2006/relationships/hyperlink" Target="http://warehouse.orhideja.net/images/products/116-856.jpg" TargetMode="External"/><Relationship Id="rId5689" Type="http://schemas.openxmlformats.org/officeDocument/2006/relationships/hyperlink" Target="http://warehouse.orhideja.net/images/products/587-736%20t-sinij-pion.jpg" TargetMode="External"/><Relationship Id="rId5896" Type="http://schemas.openxmlformats.org/officeDocument/2006/relationships/hyperlink" Target="http://warehouse.orhideja.net/images/products/159-628,-733-628-black-pion_1.jpg" TargetMode="External"/><Relationship Id="rId505" Type="http://schemas.openxmlformats.org/officeDocument/2006/relationships/hyperlink" Target="http://warehouse.orhideja.net/images/products/180-208,-260-208-white_1.jpg" TargetMode="External"/><Relationship Id="rId712" Type="http://schemas.openxmlformats.org/officeDocument/2006/relationships/hyperlink" Target="http://warehouse.orhideja.net/images/products/110-208-red.jpg" TargetMode="External"/><Relationship Id="rId1135" Type="http://schemas.openxmlformats.org/officeDocument/2006/relationships/hyperlink" Target="http://warehouse.orhideja.net/images/products/535-146,%20207-146%20pion_2.jpg" TargetMode="External"/><Relationship Id="rId1342" Type="http://schemas.openxmlformats.org/officeDocument/2006/relationships/hyperlink" Target="http://warehouse.orhideja.net/images/products/604-894%20&#208;&#154;&#208;&#190;&#209;&#132;&#208;&#181;&#208;&#184;&#204;&#134;&#208;&#189;&#208;&#190;-&#209;&#128;&#208;&#190;&#208;&#183;&#208;&#190;&#208;&#178;&#209;&#139;&#208;&#184;&#204;&#134;.jpg" TargetMode="External"/><Relationship Id="rId4498" Type="http://schemas.openxmlformats.org/officeDocument/2006/relationships/hyperlink" Target="http://warehouse.orhideja.net/images/products/646-785-ivory.jpg" TargetMode="External"/><Relationship Id="rId5549" Type="http://schemas.openxmlformats.org/officeDocument/2006/relationships/hyperlink" Target="http://warehouse.orhideja.net/images/products/briefs_05_-_659-000_grape-nude_.jpg" TargetMode="External"/><Relationship Id="rId1202" Type="http://schemas.openxmlformats.org/officeDocument/2006/relationships/hyperlink" Target="http://warehouse.orhideja.net/images/products/535-146,%20207-146%20black.jpg" TargetMode="External"/><Relationship Id="rId2600" Type="http://schemas.openxmlformats.org/officeDocument/2006/relationships/hyperlink" Target="http://warehouse.orhideja.net/images/products/196-338%20&#194;&#168;&#195;&#134;&#194;&#180;&#195;&#134;&#226;&#132;&#162;&#195;&#134;.jpg" TargetMode="External"/><Relationship Id="rId4358" Type="http://schemas.openxmlformats.org/officeDocument/2006/relationships/hyperlink" Target="http://warehouse.orhideja.net/images/products/157-592.jpg" TargetMode="External"/><Relationship Id="rId5409" Type="http://schemas.openxmlformats.org/officeDocument/2006/relationships/hyperlink" Target="http://warehouse.orhideja.net/images/products/522-000.jpg" TargetMode="External"/><Relationship Id="rId5756" Type="http://schemas.openxmlformats.org/officeDocument/2006/relationships/hyperlink" Target="http://warehouse.orhideja.net/images/products/107-680%20white.jpg" TargetMode="External"/><Relationship Id="rId5963" Type="http://schemas.openxmlformats.org/officeDocument/2006/relationships/hyperlink" Target="http://warehouse.orhideja.net/images/products/159-628,-733-628-white_1.jpg" TargetMode="External"/><Relationship Id="rId3167" Type="http://schemas.openxmlformats.org/officeDocument/2006/relationships/hyperlink" Target="http://warehouse.orhideja.net/images/products/182-437,-733-437-black_1.jpg" TargetMode="External"/><Relationship Id="rId4565" Type="http://schemas.openxmlformats.org/officeDocument/2006/relationships/hyperlink" Target="http://warehouse.orhideja.net/images/products/508-170,-225-170-black_1.jpg" TargetMode="External"/><Relationship Id="rId4772" Type="http://schemas.openxmlformats.org/officeDocument/2006/relationships/hyperlink" Target="http://warehouse.orhideja.net/images/products/810-438-ivory_1.jpg" TargetMode="External"/><Relationship Id="rId5616" Type="http://schemas.openxmlformats.org/officeDocument/2006/relationships/hyperlink" Target="http://warehouse.orhideja.net/images/products/154-830-793-830-ivory_1.jpg" TargetMode="External"/><Relationship Id="rId5823" Type="http://schemas.openxmlformats.org/officeDocument/2006/relationships/hyperlink" Target="http://warehouse.orhideja.net/images/products/106-628%20peony.jpg" TargetMode="External"/><Relationship Id="rId295" Type="http://schemas.openxmlformats.org/officeDocument/2006/relationships/hyperlink" Target="http://warehouse.orhideja.net/images/products/116-208-coffee-rose.jpg" TargetMode="External"/><Relationship Id="rId3374" Type="http://schemas.openxmlformats.org/officeDocument/2006/relationships/hyperlink" Target="http://warehouse.orhideja.net/images/products/581-437-pion_3.jpg" TargetMode="External"/><Relationship Id="rId3581" Type="http://schemas.openxmlformats.org/officeDocument/2006/relationships/hyperlink" Target="http://warehouse.orhideja.net/images/products/5ba9ff6db9e39.jpg" TargetMode="External"/><Relationship Id="rId4218" Type="http://schemas.openxmlformats.org/officeDocument/2006/relationships/hyperlink" Target="http://warehouse.orhideja.net/images/products/Untitled-1_3.jpg" TargetMode="External"/><Relationship Id="rId4425" Type="http://schemas.openxmlformats.org/officeDocument/2006/relationships/hyperlink" Target="http://warehouse.orhideja.net/images/products/1_15.jpg" TargetMode="External"/><Relationship Id="rId4632" Type="http://schemas.openxmlformats.org/officeDocument/2006/relationships/hyperlink" Target="http://warehouse.orhideja.net/images/products/673-438%20black-peony.jpg" TargetMode="External"/><Relationship Id="rId2183" Type="http://schemas.openxmlformats.org/officeDocument/2006/relationships/hyperlink" Target="http://warehouse.orhideja.net/images/products/548-525_nude.jpg" TargetMode="External"/><Relationship Id="rId2390" Type="http://schemas.openxmlformats.org/officeDocument/2006/relationships/hyperlink" Target="http://warehouse.orhideja.net/images/products/188-000-ivory-orhideja-shop-1_2.jpg" TargetMode="External"/><Relationship Id="rId3027" Type="http://schemas.openxmlformats.org/officeDocument/2006/relationships/hyperlink" Target="http://warehouse.orhideja.net/images/products/180-001_2.jpg" TargetMode="External"/><Relationship Id="rId3234" Type="http://schemas.openxmlformats.org/officeDocument/2006/relationships/hyperlink" Target="http://warehouse.orhideja.net/images/products/587-437,%20201-437.jpg" TargetMode="External"/><Relationship Id="rId3441" Type="http://schemas.openxmlformats.org/officeDocument/2006/relationships/hyperlink" Target="http://warehouse.orhideja.net/images/products/581-437-cv-roz_2.jpg" TargetMode="External"/><Relationship Id="rId155" Type="http://schemas.openxmlformats.org/officeDocument/2006/relationships/hyperlink" Target="http://warehouse.orhideja.net/images/products/231-000.jpg" TargetMode="External"/><Relationship Id="rId362" Type="http://schemas.openxmlformats.org/officeDocument/2006/relationships/hyperlink" Target="http://warehouse.orhideja.net/images/products/236-208-milk.jpg" TargetMode="External"/><Relationship Id="rId2043" Type="http://schemas.openxmlformats.org/officeDocument/2006/relationships/hyperlink" Target="http://warehouse.orhideja.net/images/products/509-299.JPG" TargetMode="External"/><Relationship Id="rId2250" Type="http://schemas.openxmlformats.org/officeDocument/2006/relationships/hyperlink" Target="http://warehouse.orhideja.net/images/products/646-438_black.jpg" TargetMode="External"/><Relationship Id="rId3301" Type="http://schemas.openxmlformats.org/officeDocument/2006/relationships/hyperlink" Target="http://warehouse.orhideja.net/images/products/182-437_ivory.jpg" TargetMode="External"/><Relationship Id="rId5199" Type="http://schemas.openxmlformats.org/officeDocument/2006/relationships/hyperlink" Target="http://warehouse.orhideja.net/images/products/667-213%20ivory.jpg" TargetMode="External"/><Relationship Id="rId222" Type="http://schemas.openxmlformats.org/officeDocument/2006/relationships/hyperlink" Target="http://warehouse.orhideja.net/images/products/180-208,-210-208-kofejno-roz._6.jpg" TargetMode="External"/><Relationship Id="rId2110" Type="http://schemas.openxmlformats.org/officeDocument/2006/relationships/hyperlink" Target="http://warehouse.orhideja.net/images/products/523-299_3.jpg" TargetMode="External"/><Relationship Id="rId5059" Type="http://schemas.openxmlformats.org/officeDocument/2006/relationships/hyperlink" Target="http://warehouse.orhideja.net/images/products/608-100-ivory.jpg" TargetMode="External"/><Relationship Id="rId5266" Type="http://schemas.openxmlformats.org/officeDocument/2006/relationships/hyperlink" Target="http://warehouse.orhideja.net/images/products/104-213%20ivory.jpg" TargetMode="External"/><Relationship Id="rId5473" Type="http://schemas.openxmlformats.org/officeDocument/2006/relationships/hyperlink" Target="http://warehouse.orhideja.net/images/products/653-000%20black-peony.jpg" TargetMode="External"/><Relationship Id="rId5680" Type="http://schemas.openxmlformats.org/officeDocument/2006/relationships/hyperlink" Target="http://warehouse.orhideja.net/images/products/557-024.jpeg" TargetMode="External"/><Relationship Id="rId6317" Type="http://schemas.openxmlformats.org/officeDocument/2006/relationships/hyperlink" Target="http://warehouse.orhideja.net/images/products/129-000,-659-000-moloko-nude_6.jpg" TargetMode="External"/><Relationship Id="rId4075" Type="http://schemas.openxmlformats.org/officeDocument/2006/relationships/hyperlink" Target="http://warehouse.orhideja.net/images/products/558-147%20coffee%20rose.jpg" TargetMode="External"/><Relationship Id="rId4282" Type="http://schemas.openxmlformats.org/officeDocument/2006/relationships/hyperlink" Target="http://warehouse.orhideja.net/images/products/157-371.jpg" TargetMode="External"/><Relationship Id="rId5126" Type="http://schemas.openxmlformats.org/officeDocument/2006/relationships/hyperlink" Target="http://warehouse.orhideja.net/images/products/130-224-moloko.jpg" TargetMode="External"/><Relationship Id="rId5333" Type="http://schemas.openxmlformats.org/officeDocument/2006/relationships/hyperlink" Target="http://warehouse.orhideja.net/images/products/801-275_black.jpg" TargetMode="External"/><Relationship Id="rId1669" Type="http://schemas.openxmlformats.org/officeDocument/2006/relationships/hyperlink" Target="http://warehouse.orhideja.net/images/products/635-290_2.jpg" TargetMode="External"/><Relationship Id="rId1876" Type="http://schemas.openxmlformats.org/officeDocument/2006/relationships/hyperlink" Target="http://warehouse.orhideja.net/images/products/0S4A8991.jpg" TargetMode="External"/><Relationship Id="rId2927" Type="http://schemas.openxmlformats.org/officeDocument/2006/relationships/hyperlink" Target="http://warehouse.orhideja.net/images/products/180-003,-672-003-white_1.jpg" TargetMode="External"/><Relationship Id="rId3091" Type="http://schemas.openxmlformats.org/officeDocument/2006/relationships/hyperlink" Target="http://warehouse.orhideja.net/images/products/581-437%20&#208;&#177;&#209;&#131;&#209;&#128;&#208;&#179;&#209;&#131;&#208;&#189;&#208;&#180;&#208;&#184;.jpg" TargetMode="External"/><Relationship Id="rId4142" Type="http://schemas.openxmlformats.org/officeDocument/2006/relationships/hyperlink" Target="http://warehouse.orhideja.net/images/products/223-187.jpg" TargetMode="External"/><Relationship Id="rId5540" Type="http://schemas.openxmlformats.org/officeDocument/2006/relationships/hyperlink" Target="http://warehouse.orhideja.net/images/products/103-000-655-000-ivory_1.jpg" TargetMode="External"/><Relationship Id="rId1529" Type="http://schemas.openxmlformats.org/officeDocument/2006/relationships/hyperlink" Target="http://warehouse.orhideja.net/images/products/529-894-white-1.jpg" TargetMode="External"/><Relationship Id="rId1736" Type="http://schemas.openxmlformats.org/officeDocument/2006/relationships/hyperlink" Target="http://warehouse.orhideja.net/images/products/553-290-black-pion.jpg" TargetMode="External"/><Relationship Id="rId1943" Type="http://schemas.openxmlformats.org/officeDocument/2006/relationships/hyperlink" Target="http://warehouse.orhideja.net/images/products/523-299b_2.jpg" TargetMode="External"/><Relationship Id="rId5400" Type="http://schemas.openxmlformats.org/officeDocument/2006/relationships/hyperlink" Target="http://warehouse.orhideja.net/images/products/125-533.jpg" TargetMode="External"/><Relationship Id="rId28" Type="http://schemas.openxmlformats.org/officeDocument/2006/relationships/hyperlink" Target="http://warehouse.orhideja.net/images/products/553-007-black_2.jpg" TargetMode="External"/><Relationship Id="rId1803" Type="http://schemas.openxmlformats.org/officeDocument/2006/relationships/hyperlink" Target="http://warehouse.orhideja.net/images/products/638-290-white.jpg" TargetMode="External"/><Relationship Id="rId4002" Type="http://schemas.openxmlformats.org/officeDocument/2006/relationships/hyperlink" Target="http://warehouse.orhideja.net/images/products/516-147,%20210-147%20peony_1.jpg" TargetMode="External"/><Relationship Id="rId4959" Type="http://schemas.openxmlformats.org/officeDocument/2006/relationships/hyperlink" Target="http://warehouse.orhideja.net/images/products/123-438%20peony.jpg" TargetMode="External"/><Relationship Id="rId3768" Type="http://schemas.openxmlformats.org/officeDocument/2006/relationships/hyperlink" Target="http://warehouse.orhideja.net/images/products/198-147,-210-147-moloko_1_2.jpg" TargetMode="External"/><Relationship Id="rId3975" Type="http://schemas.openxmlformats.org/officeDocument/2006/relationships/hyperlink" Target="http://warehouse.orhideja.net/images/products/580-147%20&#195;&#152;&#194;&#174;&#195;&#134;&#226;&#137;&#160;.jpg" TargetMode="External"/><Relationship Id="rId4819" Type="http://schemas.openxmlformats.org/officeDocument/2006/relationships/hyperlink" Target="http://warehouse.orhideja.net/images/products/125-438_3.jpg" TargetMode="External"/><Relationship Id="rId6174" Type="http://schemas.openxmlformats.org/officeDocument/2006/relationships/hyperlink" Target="http://warehouse.orhideja.net/images/products/575-267.jpg" TargetMode="External"/><Relationship Id="rId6381" Type="http://schemas.openxmlformats.org/officeDocument/2006/relationships/hyperlink" Target="http://warehouse.orhideja.net/images/products/696-215.jpg" TargetMode="External"/><Relationship Id="rId689" Type="http://schemas.openxmlformats.org/officeDocument/2006/relationships/hyperlink" Target="http://warehouse.orhideja.net/images/products/180-208,-210-208-red_6.jpg" TargetMode="External"/><Relationship Id="rId896" Type="http://schemas.openxmlformats.org/officeDocument/2006/relationships/hyperlink" Target="http://warehouse.orhideja.net/images/products/213-208_rose.jpg" TargetMode="External"/><Relationship Id="rId2577" Type="http://schemas.openxmlformats.org/officeDocument/2006/relationships/hyperlink" Target="http://warehouse.orhideja.net/images/products/289-338_4.jpg" TargetMode="External"/><Relationship Id="rId2784" Type="http://schemas.openxmlformats.org/officeDocument/2006/relationships/hyperlink" Target="http://warehouse.orhideja.net/images/products/224-795-pion.jpg" TargetMode="External"/><Relationship Id="rId3628" Type="http://schemas.openxmlformats.org/officeDocument/2006/relationships/hyperlink" Target="http://warehouse.orhideja.net/images/products/439-495%20440-495%20%20ivory_2.jpg" TargetMode="External"/><Relationship Id="rId5190" Type="http://schemas.openxmlformats.org/officeDocument/2006/relationships/hyperlink" Target="http://warehouse.orhideja.net/images/products/678-213%20ivory.jpg" TargetMode="External"/><Relationship Id="rId6034" Type="http://schemas.openxmlformats.org/officeDocument/2006/relationships/hyperlink" Target="http://warehouse.orhideja.net/images/products/118-991%20black.jpg" TargetMode="External"/><Relationship Id="rId6241" Type="http://schemas.openxmlformats.org/officeDocument/2006/relationships/hyperlink" Target="http://warehouse.orhideja.net/images/products/528-098,-241-098_1.jpg" TargetMode="External"/><Relationship Id="rId549" Type="http://schemas.openxmlformats.org/officeDocument/2006/relationships/hyperlink" Target="http://warehouse.orhideja.net/images/products/652-208%20pion.jpg" TargetMode="External"/><Relationship Id="rId756" Type="http://schemas.openxmlformats.org/officeDocument/2006/relationships/hyperlink" Target="http://warehouse.orhideja.net/images/products/180-208,-210-208-t.-sinij_1.jpg" TargetMode="External"/><Relationship Id="rId1179" Type="http://schemas.openxmlformats.org/officeDocument/2006/relationships/hyperlink" Target="http://warehouse.orhideja.net/images/products/535-146,%20207-146%20black.jpg" TargetMode="External"/><Relationship Id="rId1386" Type="http://schemas.openxmlformats.org/officeDocument/2006/relationships/hyperlink" Target="http://warehouse.orhideja.net/images/products/181-000,%20638-007.jpg" TargetMode="External"/><Relationship Id="rId1593" Type="http://schemas.openxmlformats.org/officeDocument/2006/relationships/hyperlink" Target="http://warehouse.orhideja.net/images/products/136-894_4.jpg" TargetMode="External"/><Relationship Id="rId2437" Type="http://schemas.openxmlformats.org/officeDocument/2006/relationships/hyperlink" Target="http://warehouse.orhideja.net/images/products/571-148-black-piony.jpg" TargetMode="External"/><Relationship Id="rId2991" Type="http://schemas.openxmlformats.org/officeDocument/2006/relationships/hyperlink" Target="http://warehouse.orhideja.net/images/products/103-003,-671-003-white_1.jpg" TargetMode="External"/><Relationship Id="rId3835" Type="http://schemas.openxmlformats.org/officeDocument/2006/relationships/hyperlink" Target="http://warehouse.orhideja.net/images/products/580-147_2.jpg" TargetMode="External"/><Relationship Id="rId5050" Type="http://schemas.openxmlformats.org/officeDocument/2006/relationships/hyperlink" Target="http://warehouse.orhideja.net/images/products/179-639.jpg" TargetMode="External"/><Relationship Id="rId6101" Type="http://schemas.openxmlformats.org/officeDocument/2006/relationships/hyperlink" Target="http://warehouse.orhideja.net/images/products/130-267%20black-nude.jpg" TargetMode="External"/><Relationship Id="rId409" Type="http://schemas.openxmlformats.org/officeDocument/2006/relationships/hyperlink" Target="http://warehouse.orhideja.net/images/products/180-208-IVORY.jpg" TargetMode="External"/><Relationship Id="rId963" Type="http://schemas.openxmlformats.org/officeDocument/2006/relationships/hyperlink" Target="http://warehouse.orhideja.net/images/products/236-208.jpg" TargetMode="External"/><Relationship Id="rId1039" Type="http://schemas.openxmlformats.org/officeDocument/2006/relationships/hyperlink" Target="http://warehouse.orhideja.net/images/products/181-208_creme-brulee.jpg" TargetMode="External"/><Relationship Id="rId1246" Type="http://schemas.openxmlformats.org/officeDocument/2006/relationships/hyperlink" Target="http://warehouse.orhideja.net/images/products/535-146,%20207-146.jpg" TargetMode="External"/><Relationship Id="rId2644" Type="http://schemas.openxmlformats.org/officeDocument/2006/relationships/hyperlink" Target="http://warehouse.orhideja.net/images/products/196-338-pion.jpg" TargetMode="External"/><Relationship Id="rId2851" Type="http://schemas.openxmlformats.org/officeDocument/2006/relationships/hyperlink" Target="http://warehouse.orhideja.net/images/products/180-003,-672-003-pion_1.jpg" TargetMode="External"/><Relationship Id="rId3902" Type="http://schemas.openxmlformats.org/officeDocument/2006/relationships/hyperlink" Target="http://warehouse.orhideja.net/images/products/506-147.jpg" TargetMode="External"/><Relationship Id="rId92" Type="http://schemas.openxmlformats.org/officeDocument/2006/relationships/hyperlink" Target="http://warehouse.orhideja.net/images/products/180-000,-638-007-moloko_6.jpg" TargetMode="External"/><Relationship Id="rId616" Type="http://schemas.openxmlformats.org/officeDocument/2006/relationships/hyperlink" Target="http://warehouse.orhideja.net/images/products/532-208-black.jpg" TargetMode="External"/><Relationship Id="rId823" Type="http://schemas.openxmlformats.org/officeDocument/2006/relationships/hyperlink" Target="http://warehouse.orhideja.net/images/products/532-208%204ajka.jpg" TargetMode="External"/><Relationship Id="rId1453" Type="http://schemas.openxmlformats.org/officeDocument/2006/relationships/hyperlink" Target="http://warehouse.orhideja.net/images/products/181-000,904-000_1.jpg" TargetMode="External"/><Relationship Id="rId1660" Type="http://schemas.openxmlformats.org/officeDocument/2006/relationships/hyperlink" Target="http://warehouse.orhideja.net/images/products/703-290_2.jpg" TargetMode="External"/><Relationship Id="rId2504" Type="http://schemas.openxmlformats.org/officeDocument/2006/relationships/hyperlink" Target="http://warehouse.orhideja.net/images/products/196-338.jpg" TargetMode="External"/><Relationship Id="rId2711" Type="http://schemas.openxmlformats.org/officeDocument/2006/relationships/hyperlink" Target="http://warehouse.orhideja.net/images/products/199-795%204ernij-pion.jpg" TargetMode="External"/><Relationship Id="rId5867" Type="http://schemas.openxmlformats.org/officeDocument/2006/relationships/hyperlink" Target="http://warehouse.orhideja.net/images/products/159-628,-246-628-black_1.jpg" TargetMode="External"/><Relationship Id="rId1106" Type="http://schemas.openxmlformats.org/officeDocument/2006/relationships/hyperlink" Target="http://warehouse.orhideja.net/images/products/535-635_3.jpg" TargetMode="External"/><Relationship Id="rId1313" Type="http://schemas.openxmlformats.org/officeDocument/2006/relationships/hyperlink" Target="http://warehouse.orhideja.net/images/products/arhideja-17.jpg" TargetMode="External"/><Relationship Id="rId1520" Type="http://schemas.openxmlformats.org/officeDocument/2006/relationships/hyperlink" Target="http://warehouse.orhideja.net/images/products/529-894-white-1.jpg" TargetMode="External"/><Relationship Id="rId4469" Type="http://schemas.openxmlformats.org/officeDocument/2006/relationships/hyperlink" Target="http://warehouse.orhideja.net/images/products/561-787,%20225-787%20pion.jpg" TargetMode="External"/><Relationship Id="rId4676" Type="http://schemas.openxmlformats.org/officeDocument/2006/relationships/hyperlink" Target="http://warehouse.orhideja.net/images/products/652-438%20vinograd.jpg" TargetMode="External"/><Relationship Id="rId4883" Type="http://schemas.openxmlformats.org/officeDocument/2006/relationships/hyperlink" Target="http://warehouse.orhideja.net/images/products/652-438.jpg" TargetMode="External"/><Relationship Id="rId5727" Type="http://schemas.openxmlformats.org/officeDocument/2006/relationships/hyperlink" Target="http://warehouse.orhideja.net/images/products/192-680%20white.jpg" TargetMode="External"/><Relationship Id="rId5934" Type="http://schemas.openxmlformats.org/officeDocument/2006/relationships/hyperlink" Target="http://warehouse.orhideja.net/images/products/159-628,-733-628-white_1.jpg" TargetMode="External"/><Relationship Id="rId3278" Type="http://schemas.openxmlformats.org/officeDocument/2006/relationships/hyperlink" Target="http://warehouse.orhideja.net/images/products/189-437,%20231-007%20.jpg" TargetMode="External"/><Relationship Id="rId3485" Type="http://schemas.openxmlformats.org/officeDocument/2006/relationships/hyperlink" Target="http://warehouse.orhideja.net/images/products/587-437dark-blue.jpg" TargetMode="External"/><Relationship Id="rId3692" Type="http://schemas.openxmlformats.org/officeDocument/2006/relationships/hyperlink" Target="http://warehouse.orhideja.net/images/products/557-147,%20625-147%20ivory_1.jpg" TargetMode="External"/><Relationship Id="rId4329" Type="http://schemas.openxmlformats.org/officeDocument/2006/relationships/hyperlink" Target="http://warehouse.orhideja.net/images/products/161-000-904-000_1.jpg" TargetMode="External"/><Relationship Id="rId4536" Type="http://schemas.openxmlformats.org/officeDocument/2006/relationships/hyperlink" Target="http://warehouse.orhideja.net/images/products/508-170,-225-170-black_6.jpg" TargetMode="External"/><Relationship Id="rId4743" Type="http://schemas.openxmlformats.org/officeDocument/2006/relationships/hyperlink" Target="http://warehouse.orhideja.net/images/products/673-438%20ivory.jpg" TargetMode="External"/><Relationship Id="rId4950" Type="http://schemas.openxmlformats.org/officeDocument/2006/relationships/hyperlink" Target="http://warehouse.orhideja.net/images/products/bra_02_-_125-438_.jpg" TargetMode="External"/><Relationship Id="rId199" Type="http://schemas.openxmlformats.org/officeDocument/2006/relationships/hyperlink" Target="http://warehouse.orhideja.net/images/products/968-000-white.jpg" TargetMode="External"/><Relationship Id="rId2087" Type="http://schemas.openxmlformats.org/officeDocument/2006/relationships/hyperlink" Target="http://warehouse.orhideja.net/images/products/710-299%20_2.jpg" TargetMode="External"/><Relationship Id="rId2294" Type="http://schemas.openxmlformats.org/officeDocument/2006/relationships/hyperlink" Target="http://warehouse.orhideja.net/images/products/670-003%20red.jpg" TargetMode="External"/><Relationship Id="rId3138" Type="http://schemas.openxmlformats.org/officeDocument/2006/relationships/hyperlink" Target="http://warehouse.orhideja.net/images/products/189-437,-210-437-black_1.jpg" TargetMode="External"/><Relationship Id="rId3345" Type="http://schemas.openxmlformats.org/officeDocument/2006/relationships/hyperlink" Target="http://warehouse.orhideja.net/images/products/201-437%20&#195;&#152;&#194;&#174;&#195;&#134;&#226;&#137;&#160;-19.JPG" TargetMode="External"/><Relationship Id="rId3552" Type="http://schemas.openxmlformats.org/officeDocument/2006/relationships/hyperlink" Target="http://warehouse.orhideja.net/images/products/581-437,%20210-437%20krem%20brule.jpg" TargetMode="External"/><Relationship Id="rId4603" Type="http://schemas.openxmlformats.org/officeDocument/2006/relationships/hyperlink" Target="http://warehouse.orhideja.net/images/products/508-170,-225-170-white_1.jpg" TargetMode="External"/><Relationship Id="rId266" Type="http://schemas.openxmlformats.org/officeDocument/2006/relationships/hyperlink" Target="http://warehouse.orhideja.net/images/products/180-208,-210-208-kofejno-roz._1.jpg" TargetMode="External"/><Relationship Id="rId473" Type="http://schemas.openxmlformats.org/officeDocument/2006/relationships/hyperlink" Target="http://warehouse.orhideja.net/images/products/116-208-213-208-ivory_6.jpg" TargetMode="External"/><Relationship Id="rId680" Type="http://schemas.openxmlformats.org/officeDocument/2006/relationships/hyperlink" Target="http://warehouse.orhideja.net/images/products/110-208-black.jpg" TargetMode="External"/><Relationship Id="rId2154" Type="http://schemas.openxmlformats.org/officeDocument/2006/relationships/hyperlink" Target="http://warehouse.orhideja.net/images/products/575-299,-710-299-cvet.-rozovij_1.jpg" TargetMode="External"/><Relationship Id="rId2361" Type="http://schemas.openxmlformats.org/officeDocument/2006/relationships/hyperlink" Target="http://warehouse.orhideja.net/images/products/103-003,-671-003-black_1.jpg" TargetMode="External"/><Relationship Id="rId3205" Type="http://schemas.openxmlformats.org/officeDocument/2006/relationships/hyperlink" Target="http://warehouse.orhideja.net/images/products/581-437.jpg" TargetMode="External"/><Relationship Id="rId3412" Type="http://schemas.openxmlformats.org/officeDocument/2006/relationships/hyperlink" Target="http://warehouse.orhideja.net/images/products/182-437,-733-437-pion_1.jpg" TargetMode="External"/><Relationship Id="rId4810" Type="http://schemas.openxmlformats.org/officeDocument/2006/relationships/hyperlink" Target="http://warehouse.orhideja.net/images/products/125-438_3.jpg" TargetMode="External"/><Relationship Id="rId126" Type="http://schemas.openxmlformats.org/officeDocument/2006/relationships/hyperlink" Target="http://warehouse.orhideja.net/images/products/969-000_3.jpg" TargetMode="External"/><Relationship Id="rId333" Type="http://schemas.openxmlformats.org/officeDocument/2006/relationships/hyperlink" Target="http://warehouse.orhideja.net/images/products/180-208perec.jpg" TargetMode="External"/><Relationship Id="rId540" Type="http://schemas.openxmlformats.org/officeDocument/2006/relationships/hyperlink" Target="http://warehouse.orhideja.net/images/products/116-208white.jpg" TargetMode="External"/><Relationship Id="rId1170" Type="http://schemas.openxmlformats.org/officeDocument/2006/relationships/hyperlink" Target="http://warehouse.orhideja.net/images/products/207-146%20&#209;&#135;&#208;&#181;&#209;&#128;&#208;&#189;&#209;&#139;&#208;&#184;&#204;&#134;.JPG" TargetMode="External"/><Relationship Id="rId2014" Type="http://schemas.openxmlformats.org/officeDocument/2006/relationships/hyperlink" Target="http://warehouse.orhideja.net/images/products/59d32574d39f8.jpg" TargetMode="External"/><Relationship Id="rId2221" Type="http://schemas.openxmlformats.org/officeDocument/2006/relationships/hyperlink" Target="http://warehouse.orhideja.net/images/products/152-511_3.jpg" TargetMode="External"/><Relationship Id="rId5377" Type="http://schemas.openxmlformats.org/officeDocument/2006/relationships/hyperlink" Target="http://warehouse.orhideja.net/images/products/112-275.jpeg" TargetMode="External"/><Relationship Id="rId1030" Type="http://schemas.openxmlformats.org/officeDocument/2006/relationships/hyperlink" Target="http://warehouse.orhideja.net/images/products/210-208-krem-brjule_.jpg" TargetMode="External"/><Relationship Id="rId4186" Type="http://schemas.openxmlformats.org/officeDocument/2006/relationships/hyperlink" Target="http://warehouse.orhideja.net/images/products/554-187black:pion.jpg" TargetMode="External"/><Relationship Id="rId5584" Type="http://schemas.openxmlformats.org/officeDocument/2006/relationships/hyperlink" Target="http://warehouse.orhideja.net/images/products/103-000-655-000_1.jpg" TargetMode="External"/><Relationship Id="rId5791" Type="http://schemas.openxmlformats.org/officeDocument/2006/relationships/hyperlink" Target="http://warehouse.orhideja.net/images/products/508-628,-246-628-pion_1.jpg" TargetMode="External"/><Relationship Id="rId400" Type="http://schemas.openxmlformats.org/officeDocument/2006/relationships/hyperlink" Target="http://warehouse.orhideja.net/images/products/180-208-IVORY.jpg" TargetMode="External"/><Relationship Id="rId1987" Type="http://schemas.openxmlformats.org/officeDocument/2006/relationships/hyperlink" Target="http://warehouse.orhideja.net/images/products/509-299.jpg" TargetMode="External"/><Relationship Id="rId4393" Type="http://schemas.openxmlformats.org/officeDocument/2006/relationships/hyperlink" Target="http://warehouse.orhideja.net/images/products/1_15.jpg" TargetMode="External"/><Relationship Id="rId5237" Type="http://schemas.openxmlformats.org/officeDocument/2006/relationships/hyperlink" Target="http://warehouse.orhideja.net/images/products/123-213%20ivory.jpg" TargetMode="External"/><Relationship Id="rId5444" Type="http://schemas.openxmlformats.org/officeDocument/2006/relationships/hyperlink" Target="http://warehouse.orhideja.net/images/products/161-000%20231-000.jpg" TargetMode="External"/><Relationship Id="rId5651" Type="http://schemas.openxmlformats.org/officeDocument/2006/relationships/hyperlink" Target="http://warehouse.orhideja.net/images/products/152-830,-799-830_1.jpg" TargetMode="External"/><Relationship Id="rId1847" Type="http://schemas.openxmlformats.org/officeDocument/2006/relationships/hyperlink" Target="http://warehouse.orhideja.net/images/products/175-290%20white_2.jpg" TargetMode="External"/><Relationship Id="rId4046" Type="http://schemas.openxmlformats.org/officeDocument/2006/relationships/hyperlink" Target="http://warehouse.orhideja.net/images/products/289-147-dark-blue.jpg" TargetMode="External"/><Relationship Id="rId4253" Type="http://schemas.openxmlformats.org/officeDocument/2006/relationships/hyperlink" Target="http://warehouse.orhideja.net/images/products/195-187-662-187-pion_1.jpg" TargetMode="External"/><Relationship Id="rId4460" Type="http://schemas.openxmlformats.org/officeDocument/2006/relationships/hyperlink" Target="http://warehouse.orhideja.net/images/products/561-787,%20225-787%20pion.jpg" TargetMode="External"/><Relationship Id="rId5304" Type="http://schemas.openxmlformats.org/officeDocument/2006/relationships/hyperlink" Target="http://warehouse.orhideja.net/images/products/733-428%20black.jpg" TargetMode="External"/><Relationship Id="rId5511" Type="http://schemas.openxmlformats.org/officeDocument/2006/relationships/hyperlink" Target="http://warehouse.orhideja.net/images/products/103-000-655-000-ivory_1.jpg" TargetMode="External"/><Relationship Id="rId1707" Type="http://schemas.openxmlformats.org/officeDocument/2006/relationships/hyperlink" Target="http://warehouse.orhideja.net/images/products/635-290.jpg" TargetMode="External"/><Relationship Id="rId3062" Type="http://schemas.openxmlformats.org/officeDocument/2006/relationships/hyperlink" Target="http://warehouse.orhideja.net/images/products/210-437%20&#194;&#176;&#226;&#128;&#158;&#226;&#128;&#161;&#194;&#163;&#226;&#128;&#158;&#226;&#137;&#160;&#194;&#167;&#194;&#174;.jpg" TargetMode="External"/><Relationship Id="rId4113" Type="http://schemas.openxmlformats.org/officeDocument/2006/relationships/hyperlink" Target="http://warehouse.orhideja.net/images/products/516-147,-624-147-kofejno-rozovij_1.jpg" TargetMode="External"/><Relationship Id="rId4320" Type="http://schemas.openxmlformats.org/officeDocument/2006/relationships/hyperlink" Target="http://warehouse.orhideja.net/images/products/161-000-904-000_1.jpg" TargetMode="External"/><Relationship Id="rId190" Type="http://schemas.openxmlformats.org/officeDocument/2006/relationships/hyperlink" Target="http://warehouse.orhideja.net/images/products/231-000-black_3.jpg" TargetMode="External"/><Relationship Id="rId1914" Type="http://schemas.openxmlformats.org/officeDocument/2006/relationships/hyperlink" Target="http://warehouse.orhideja.net/images/products/563-390.jpg" TargetMode="External"/><Relationship Id="rId6078" Type="http://schemas.openxmlformats.org/officeDocument/2006/relationships/hyperlink" Target="http://warehouse.orhideja.net/images/products/293-267%20black-nude.jpg" TargetMode="External"/><Relationship Id="rId6285" Type="http://schemas.openxmlformats.org/officeDocument/2006/relationships/hyperlink" Target="http://warehouse.orhideja.net/images/products/129-000,-658-000-black-nud_1.jpg" TargetMode="External"/><Relationship Id="rId3879" Type="http://schemas.openxmlformats.org/officeDocument/2006/relationships/hyperlink" Target="http://warehouse.orhideja.net/images/products/516-147,-289-147-black_1.jpg" TargetMode="External"/><Relationship Id="rId5094" Type="http://schemas.openxmlformats.org/officeDocument/2006/relationships/hyperlink" Target="http://warehouse.orhideja.net/images/products/289-224_2.jpg" TargetMode="External"/><Relationship Id="rId6145" Type="http://schemas.openxmlformats.org/officeDocument/2006/relationships/hyperlink" Target="http://warehouse.orhideja.net/images/products/801-267.jpg" TargetMode="External"/><Relationship Id="rId6352" Type="http://schemas.openxmlformats.org/officeDocument/2006/relationships/hyperlink" Target="http://warehouse.orhideja.net/images/products/129-000,-659-000-moloko-nude_1.jpg" TargetMode="External"/><Relationship Id="rId2688" Type="http://schemas.openxmlformats.org/officeDocument/2006/relationships/hyperlink" Target="http://warehouse.orhideja.net/images/products/199-795-ivory%20copy.jpg" TargetMode="External"/><Relationship Id="rId2895" Type="http://schemas.openxmlformats.org/officeDocument/2006/relationships/hyperlink" Target="http://warehouse.orhideja.net/images/products/180-003_ivory.jpg" TargetMode="External"/><Relationship Id="rId3739" Type="http://schemas.openxmlformats.org/officeDocument/2006/relationships/hyperlink" Target="http://warehouse.orhideja.net/images/products/506-147%20moloko.JPG" TargetMode="External"/><Relationship Id="rId3946" Type="http://schemas.openxmlformats.org/officeDocument/2006/relationships/hyperlink" Target="http://warehouse.orhideja.net/images/products/625-147%20_4.jpg" TargetMode="External"/><Relationship Id="rId5161" Type="http://schemas.openxmlformats.org/officeDocument/2006/relationships/hyperlink" Target="http://warehouse.orhideja.net/images/products/123-213%20black-nude.jpg" TargetMode="External"/><Relationship Id="rId6005" Type="http://schemas.openxmlformats.org/officeDocument/2006/relationships/hyperlink" Target="http://warehouse.orhideja.net/images/products/175-991%20black-pion.jpg" TargetMode="External"/><Relationship Id="rId867" Type="http://schemas.openxmlformats.org/officeDocument/2006/relationships/hyperlink" Target="http://warehouse.orhideja.net/images/products/180-208%20&#209;&#128;&#209;&#131;&#208;&#177;&#208;&#184;&#208;&#189;.jpg" TargetMode="External"/><Relationship Id="rId1497" Type="http://schemas.openxmlformats.org/officeDocument/2006/relationships/hyperlink" Target="http://warehouse.orhideja.net/images/products/136-894.jpg" TargetMode="External"/><Relationship Id="rId2548" Type="http://schemas.openxmlformats.org/officeDocument/2006/relationships/hyperlink" Target="http://warehouse.orhideja.net/images/products/196-338%20black-peony.jpg" TargetMode="External"/><Relationship Id="rId2755" Type="http://schemas.openxmlformats.org/officeDocument/2006/relationships/hyperlink" Target="http://warehouse.orhideja.net/images/products/223-795.jpg" TargetMode="External"/><Relationship Id="rId2962" Type="http://schemas.openxmlformats.org/officeDocument/2006/relationships/hyperlink" Target="http://warehouse.orhideja.net/images/products/103-003,-671-003-white_1.jpg" TargetMode="External"/><Relationship Id="rId3806" Type="http://schemas.openxmlformats.org/officeDocument/2006/relationships/hyperlink" Target="http://warehouse.orhideja.net/images/products/813-147.jpeg" TargetMode="External"/><Relationship Id="rId6212" Type="http://schemas.openxmlformats.org/officeDocument/2006/relationships/hyperlink" Target="http://warehouse.orhideja.net/images/products/114-267,%20733-267%20moloko-peony.jpg" TargetMode="External"/><Relationship Id="rId727" Type="http://schemas.openxmlformats.org/officeDocument/2006/relationships/hyperlink" Target="http://warehouse.orhideja.net/images/products/110-208%20corall.jpg" TargetMode="External"/><Relationship Id="rId934" Type="http://schemas.openxmlformats.org/officeDocument/2006/relationships/hyperlink" Target="http://warehouse.orhideja.net/images/products/116-208%20&#209;&#134;&#208;&#178;&#208;&#181;&#209;&#130;&#208;&#190;&#209;&#135;&#208;&#189;&#208;&#190;-&#209;&#128;&#208;&#190;&#208;&#183;&#208;&#190;&#208;&#178;&#209;&#139;&#208;&#184;&#204;&#134;.JPG" TargetMode="External"/><Relationship Id="rId1357" Type="http://schemas.openxmlformats.org/officeDocument/2006/relationships/hyperlink" Target="http://warehouse.orhideja.net/images/products/181-894%20coffee%20rose_2.JPG" TargetMode="External"/><Relationship Id="rId1564" Type="http://schemas.openxmlformats.org/officeDocument/2006/relationships/hyperlink" Target="http://warehouse.orhideja.net/images/products/180-000,-638-007-moloko_1_2.jpg" TargetMode="External"/><Relationship Id="rId1771" Type="http://schemas.openxmlformats.org/officeDocument/2006/relationships/hyperlink" Target="http://warehouse.orhideja.net/images/products/1_10.jpg" TargetMode="External"/><Relationship Id="rId2408" Type="http://schemas.openxmlformats.org/officeDocument/2006/relationships/hyperlink" Target="http://warehouse.orhideja.net/images/products/181-000,-231-000-krem-brule_6.jpg" TargetMode="External"/><Relationship Id="rId2615" Type="http://schemas.openxmlformats.org/officeDocument/2006/relationships/hyperlink" Target="http://warehouse.orhideja.net/images/products/192-338_3.jpg" TargetMode="External"/><Relationship Id="rId2822" Type="http://schemas.openxmlformats.org/officeDocument/2006/relationships/hyperlink" Target="http://warehouse.orhideja.net/images/products/581-788_pearl-ivory.jpg" TargetMode="External"/><Relationship Id="rId5021" Type="http://schemas.openxmlformats.org/officeDocument/2006/relationships/hyperlink" Target="http://warehouse.orhideja.net/images/products/130-405.jpg" TargetMode="External"/><Relationship Id="rId5978" Type="http://schemas.openxmlformats.org/officeDocument/2006/relationships/hyperlink" Target="http://warehouse.orhideja.net/images/products/102-628_white.jpg" TargetMode="External"/><Relationship Id="rId63" Type="http://schemas.openxmlformats.org/officeDocument/2006/relationships/hyperlink" Target="http://warehouse.orhideja.net/images/products/531-007_3.jpg" TargetMode="External"/><Relationship Id="rId1217" Type="http://schemas.openxmlformats.org/officeDocument/2006/relationships/hyperlink" Target="http://warehouse.orhideja.net/images/products/252-146-white.jpg" TargetMode="External"/><Relationship Id="rId1424" Type="http://schemas.openxmlformats.org/officeDocument/2006/relationships/hyperlink" Target="http://warehouse.orhideja.net/images/products/124-894-pion.jpg" TargetMode="External"/><Relationship Id="rId1631" Type="http://schemas.openxmlformats.org/officeDocument/2006/relationships/hyperlink" Target="http://warehouse.orhideja.net/images/products/197-518,%20225-518.jpg" TargetMode="External"/><Relationship Id="rId4787" Type="http://schemas.openxmlformats.org/officeDocument/2006/relationships/hyperlink" Target="http://warehouse.orhideja.net/images/products/557-438,%20646-438%20ivory.jpg" TargetMode="External"/><Relationship Id="rId4994" Type="http://schemas.openxmlformats.org/officeDocument/2006/relationships/hyperlink" Target="http://warehouse.orhideja.net/images/products/123-438%20peony.jpg" TargetMode="External"/><Relationship Id="rId5838" Type="http://schemas.openxmlformats.org/officeDocument/2006/relationships/hyperlink" Target="http://warehouse.orhideja.net/images/products/106-628%20peony.jpg" TargetMode="External"/><Relationship Id="rId3389" Type="http://schemas.openxmlformats.org/officeDocument/2006/relationships/hyperlink" Target="http://warehouse.orhideja.net/images/products/189-437,%20210-437%20pion.jpg" TargetMode="External"/><Relationship Id="rId3596" Type="http://schemas.openxmlformats.org/officeDocument/2006/relationships/hyperlink" Target="http://warehouse.orhideja.net/images/products/174-385%20_1.jpg" TargetMode="External"/><Relationship Id="rId4647" Type="http://schemas.openxmlformats.org/officeDocument/2006/relationships/hyperlink" Target="http://warehouse.orhideja.net/images/products/557-438-FIN.jpg" TargetMode="External"/><Relationship Id="rId2198" Type="http://schemas.openxmlformats.org/officeDocument/2006/relationships/hyperlink" Target="http://warehouse.orhideja.net/images/products/bra_04.jpg" TargetMode="External"/><Relationship Id="rId3249" Type="http://schemas.openxmlformats.org/officeDocument/2006/relationships/hyperlink" Target="http://warehouse.orhideja.net/images/products/587-437,%20201-437.jpg" TargetMode="External"/><Relationship Id="rId3456" Type="http://schemas.openxmlformats.org/officeDocument/2006/relationships/hyperlink" Target="http://warehouse.orhideja.net/images/products/189-437-pink.jpg" TargetMode="External"/><Relationship Id="rId4854" Type="http://schemas.openxmlformats.org/officeDocument/2006/relationships/hyperlink" Target="http://warehouse.orhideja.net/images/products/123-438%20ivory.jpg" TargetMode="External"/><Relationship Id="rId5905" Type="http://schemas.openxmlformats.org/officeDocument/2006/relationships/hyperlink" Target="http://warehouse.orhideja.net/images/products/102-628%20black-peony.jpg" TargetMode="External"/><Relationship Id="rId377" Type="http://schemas.openxmlformats.org/officeDocument/2006/relationships/hyperlink" Target="http://warehouse.orhideja.net/images/products/532-208%20inory_3.jpg" TargetMode="External"/><Relationship Id="rId584" Type="http://schemas.openxmlformats.org/officeDocument/2006/relationships/hyperlink" Target="http://warehouse.orhideja.net/images/products/613-208-black.jpg" TargetMode="External"/><Relationship Id="rId2058" Type="http://schemas.openxmlformats.org/officeDocument/2006/relationships/hyperlink" Target="http://warehouse.orhideja.net/images/products/176-299-ivory.jpg" TargetMode="External"/><Relationship Id="rId2265" Type="http://schemas.openxmlformats.org/officeDocument/2006/relationships/hyperlink" Target="http://warehouse.orhideja.net/images/products/819-438.jpg" TargetMode="External"/><Relationship Id="rId3109" Type="http://schemas.openxmlformats.org/officeDocument/2006/relationships/hyperlink" Target="http://warehouse.orhideja.net/images/products/189-437,-210-437-black_6.jpg" TargetMode="External"/><Relationship Id="rId3663" Type="http://schemas.openxmlformats.org/officeDocument/2006/relationships/hyperlink" Target="http://warehouse.orhideja.net/images/products/580-147-ivory.jpg" TargetMode="External"/><Relationship Id="rId3870" Type="http://schemas.openxmlformats.org/officeDocument/2006/relationships/hyperlink" Target="http://warehouse.orhideja.net/images/products/516-147,-289-147-black_1.jpg" TargetMode="External"/><Relationship Id="rId4507" Type="http://schemas.openxmlformats.org/officeDocument/2006/relationships/hyperlink" Target="http://warehouse.orhideja.net/images/products/210-785-ivory_2.jpg" TargetMode="External"/><Relationship Id="rId4714" Type="http://schemas.openxmlformats.org/officeDocument/2006/relationships/hyperlink" Target="http://warehouse.orhideja.net/images/products/557-438-vinograd-pion,-210-438-vinograd_1.jpg" TargetMode="External"/><Relationship Id="rId4921" Type="http://schemas.openxmlformats.org/officeDocument/2006/relationships/hyperlink" Target="http://warehouse.orhideja.net/images/products/bra_02_-_125-438_.jpg" TargetMode="External"/><Relationship Id="rId237" Type="http://schemas.openxmlformats.org/officeDocument/2006/relationships/hyperlink" Target="http://warehouse.orhideja.net/images/products/532-208-coffee--rose-_2.jpg" TargetMode="External"/><Relationship Id="rId791" Type="http://schemas.openxmlformats.org/officeDocument/2006/relationships/hyperlink" Target="http://warehouse.orhideja.net/images/products/180-208,-210-208-kvarc_1.jpg" TargetMode="External"/><Relationship Id="rId1074" Type="http://schemas.openxmlformats.org/officeDocument/2006/relationships/hyperlink" Target="http://warehouse.orhideja.net/images/products/180-208%20210-208%20krem%20brule.jpg" TargetMode="External"/><Relationship Id="rId2472" Type="http://schemas.openxmlformats.org/officeDocument/2006/relationships/hyperlink" Target="http://warehouse.orhideja.net/images/products/289-338.jpg" TargetMode="External"/><Relationship Id="rId3316" Type="http://schemas.openxmlformats.org/officeDocument/2006/relationships/hyperlink" Target="http://warehouse.orhideja.net/images/products/812-437-pion_1.jpg" TargetMode="External"/><Relationship Id="rId3523" Type="http://schemas.openxmlformats.org/officeDocument/2006/relationships/hyperlink" Target="http://warehouse.orhideja.net/images/products/201-437-krem-brule-ll.jpg" TargetMode="External"/><Relationship Id="rId3730" Type="http://schemas.openxmlformats.org/officeDocument/2006/relationships/hyperlink" Target="http://warehouse.orhideja.net/images/products/516-147,-625-147-moloko_1.jpg" TargetMode="External"/><Relationship Id="rId444" Type="http://schemas.openxmlformats.org/officeDocument/2006/relationships/hyperlink" Target="http://warehouse.orhideja.net/images/products/116-208%20213-208%20ivory_3.jpg" TargetMode="External"/><Relationship Id="rId651" Type="http://schemas.openxmlformats.org/officeDocument/2006/relationships/hyperlink" Target="http://warehouse.orhideja.net/images/products/116-208,%20613-208.jpg" TargetMode="External"/><Relationship Id="rId1281" Type="http://schemas.openxmlformats.org/officeDocument/2006/relationships/hyperlink" Target="http://warehouse.orhideja.net/images/products/181-894%20red.JPG" TargetMode="External"/><Relationship Id="rId2125" Type="http://schemas.openxmlformats.org/officeDocument/2006/relationships/hyperlink" Target="http://warehouse.orhideja.net/images/products/523-299_3.jpg" TargetMode="External"/><Relationship Id="rId2332" Type="http://schemas.openxmlformats.org/officeDocument/2006/relationships/hyperlink" Target="http://warehouse.orhideja.net/images/products/103-003,-671-003-black_1.jpg" TargetMode="External"/><Relationship Id="rId5488" Type="http://schemas.openxmlformats.org/officeDocument/2006/relationships/hyperlink" Target="http://warehouse.orhideja.net/images/products/103-000-655-000-ivory_6.jpg" TargetMode="External"/><Relationship Id="rId5695" Type="http://schemas.openxmlformats.org/officeDocument/2006/relationships/hyperlink" Target="http://warehouse.orhideja.net/images/products/587-736%20t-sinij-pion.jpg" TargetMode="External"/><Relationship Id="rId304" Type="http://schemas.openxmlformats.org/officeDocument/2006/relationships/hyperlink" Target="http://warehouse.orhideja.net/images/products/613-208-pepper.jpg" TargetMode="External"/><Relationship Id="rId511" Type="http://schemas.openxmlformats.org/officeDocument/2006/relationships/hyperlink" Target="http://warehouse.orhideja.net/images/products/180-208,-260-208-white_1.jpg" TargetMode="External"/><Relationship Id="rId1141" Type="http://schemas.openxmlformats.org/officeDocument/2006/relationships/hyperlink" Target="http://warehouse.orhideja.net/images/products/535-146,%20207-146%20pion_2.jpg" TargetMode="External"/><Relationship Id="rId4297" Type="http://schemas.openxmlformats.org/officeDocument/2006/relationships/hyperlink" Target="http://warehouse.orhideja.net/images/products/565-000.jpg" TargetMode="External"/><Relationship Id="rId5348" Type="http://schemas.openxmlformats.org/officeDocument/2006/relationships/hyperlink" Target="http://warehouse.orhideja.net/images/products/557-275_black.jpg" TargetMode="External"/><Relationship Id="rId5555" Type="http://schemas.openxmlformats.org/officeDocument/2006/relationships/hyperlink" Target="http://warehouse.orhideja.net/images/products/103-000-655-000_6.jpg" TargetMode="External"/><Relationship Id="rId5762" Type="http://schemas.openxmlformats.org/officeDocument/2006/relationships/hyperlink" Target="http://warehouse.orhideja.net/images/products/107-680%20white.jpg" TargetMode="External"/><Relationship Id="rId1001" Type="http://schemas.openxmlformats.org/officeDocument/2006/relationships/hyperlink" Target="http://warehouse.orhideja.net/images/products/116-208,%20299-208-burgundy_1.jpg" TargetMode="External"/><Relationship Id="rId4157" Type="http://schemas.openxmlformats.org/officeDocument/2006/relationships/hyperlink" Target="http://warehouse.orhideja.net/images/products/195-187,%20223-187.jpg" TargetMode="External"/><Relationship Id="rId4364" Type="http://schemas.openxmlformats.org/officeDocument/2006/relationships/hyperlink" Target="http://warehouse.orhideja.net/images/products/157-592.jpg" TargetMode="External"/><Relationship Id="rId4571" Type="http://schemas.openxmlformats.org/officeDocument/2006/relationships/hyperlink" Target="http://warehouse.orhideja.net/images/products/225-170.jpg" TargetMode="External"/><Relationship Id="rId5208" Type="http://schemas.openxmlformats.org/officeDocument/2006/relationships/hyperlink" Target="http://warehouse.orhideja.net/images/products/802-213%20ivory.jpg" TargetMode="External"/><Relationship Id="rId5415" Type="http://schemas.openxmlformats.org/officeDocument/2006/relationships/hyperlink" Target="http://warehouse.orhideja.net/images/products/522-000.jpg" TargetMode="External"/><Relationship Id="rId5622" Type="http://schemas.openxmlformats.org/officeDocument/2006/relationships/hyperlink" Target="http://warehouse.orhideja.net/images/products/154-830-793-830-ivory_1.jpg" TargetMode="External"/><Relationship Id="rId1958" Type="http://schemas.openxmlformats.org/officeDocument/2006/relationships/hyperlink" Target="http://warehouse.orhideja.net/images/products/1_14.jpg" TargetMode="External"/><Relationship Id="rId3173" Type="http://schemas.openxmlformats.org/officeDocument/2006/relationships/hyperlink" Target="http://warehouse.orhideja.net/images/products/182-437,-733-437-black_1.jpg" TargetMode="External"/><Relationship Id="rId3380" Type="http://schemas.openxmlformats.org/officeDocument/2006/relationships/hyperlink" Target="http://warehouse.orhideja.net/images/products/189-437,%20210-437%20pion.jpg" TargetMode="External"/><Relationship Id="rId4017" Type="http://schemas.openxmlformats.org/officeDocument/2006/relationships/hyperlink" Target="http://warehouse.orhideja.net/images/products/516-147,%20210-147%20peony_1.jpg" TargetMode="External"/><Relationship Id="rId4224" Type="http://schemas.openxmlformats.org/officeDocument/2006/relationships/hyperlink" Target="http://warehouse.orhideja.net/images/products/195-187-662-187-pion_1.jpg" TargetMode="External"/><Relationship Id="rId4431" Type="http://schemas.openxmlformats.org/officeDocument/2006/relationships/hyperlink" Target="http://warehouse.orhideja.net/images/products/225-787.jpg" TargetMode="External"/><Relationship Id="rId1818" Type="http://schemas.openxmlformats.org/officeDocument/2006/relationships/hyperlink" Target="http://warehouse.orhideja.net/images/products/553-290-white_2.jpg" TargetMode="External"/><Relationship Id="rId3033" Type="http://schemas.openxmlformats.org/officeDocument/2006/relationships/hyperlink" Target="http://warehouse.orhideja.net/images/products/180-001_2.jpg" TargetMode="External"/><Relationship Id="rId3240" Type="http://schemas.openxmlformats.org/officeDocument/2006/relationships/hyperlink" Target="http://warehouse.orhideja.net/images/products/587-437,%20201-437.jpg" TargetMode="External"/><Relationship Id="rId6189" Type="http://schemas.openxmlformats.org/officeDocument/2006/relationships/hyperlink" Target="http://warehouse.orhideja.net/images/products/130-267.jpg" TargetMode="External"/><Relationship Id="rId6396" Type="http://schemas.openxmlformats.org/officeDocument/2006/relationships/hyperlink" Target="http://warehouse.orhideja.net/images/products/104-215.jpg" TargetMode="External"/><Relationship Id="rId161" Type="http://schemas.openxmlformats.org/officeDocument/2006/relationships/hyperlink" Target="http://warehouse.orhideja.net/images/products/942-000-black.jpg" TargetMode="External"/><Relationship Id="rId6049" Type="http://schemas.openxmlformats.org/officeDocument/2006/relationships/hyperlink" Target="http://warehouse.orhideja.net/images/products/695-991%20peony%20_1.jpg" TargetMode="External"/><Relationship Id="rId2799" Type="http://schemas.openxmlformats.org/officeDocument/2006/relationships/hyperlink" Target="http://warehouse.orhideja.net/images/products/199-795-pion_2.jpg" TargetMode="External"/><Relationship Id="rId3100" Type="http://schemas.openxmlformats.org/officeDocument/2006/relationships/hyperlink" Target="http://warehouse.orhideja.net/images/products/535-437,%20646-437%20black_6.jpg" TargetMode="External"/><Relationship Id="rId6256" Type="http://schemas.openxmlformats.org/officeDocument/2006/relationships/hyperlink" Target="http://warehouse.orhideja.net/images/products/154-515,-296-515_6.jpg" TargetMode="External"/><Relationship Id="rId978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659" Type="http://schemas.openxmlformats.org/officeDocument/2006/relationships/hyperlink" Target="http://warehouse.orhideja.net/images/products/196-338-pion.jpg" TargetMode="External"/><Relationship Id="rId2866" Type="http://schemas.openxmlformats.org/officeDocument/2006/relationships/hyperlink" Target="http://warehouse.orhideja.net/images/products/180-003,-672-003-pion_1.jpg" TargetMode="External"/><Relationship Id="rId3917" Type="http://schemas.openxmlformats.org/officeDocument/2006/relationships/hyperlink" Target="http://warehouse.orhideja.net/images/products/166-147,%20289-147%20black.jpg" TargetMode="External"/><Relationship Id="rId5065" Type="http://schemas.openxmlformats.org/officeDocument/2006/relationships/hyperlink" Target="http://warehouse.orhideja.net/images/products/587-429.jpg" TargetMode="External"/><Relationship Id="rId5272" Type="http://schemas.openxmlformats.org/officeDocument/2006/relationships/hyperlink" Target="http://warehouse.orhideja.net/images/products/104-213%20ivory.jpg" TargetMode="External"/><Relationship Id="rId6116" Type="http://schemas.openxmlformats.org/officeDocument/2006/relationships/hyperlink" Target="http://warehouse.orhideja.net/images/products/114-267,-733-267-black-peony_1.jpg" TargetMode="External"/><Relationship Id="rId6323" Type="http://schemas.openxmlformats.org/officeDocument/2006/relationships/hyperlink" Target="http://warehouse.orhideja.net/images/products/129-000,-659-000-moloko-nude_1.jpg" TargetMode="External"/><Relationship Id="rId838" Type="http://schemas.openxmlformats.org/officeDocument/2006/relationships/hyperlink" Target="http://warehouse.orhideja.net/images/products/710-208.jpg" TargetMode="External"/><Relationship Id="rId1468" Type="http://schemas.openxmlformats.org/officeDocument/2006/relationships/hyperlink" Target="http://warehouse.orhideja.net/images/products/180-000,-638-007-moloko_1.jpg" TargetMode="External"/><Relationship Id="rId1675" Type="http://schemas.openxmlformats.org/officeDocument/2006/relationships/hyperlink" Target="http://warehouse.orhideja.net/images/products/553-290:168.jpg" TargetMode="External"/><Relationship Id="rId1882" Type="http://schemas.openxmlformats.org/officeDocument/2006/relationships/hyperlink" Target="http://warehouse.orhideja.net/images/products/0S4A8991.jpg" TargetMode="External"/><Relationship Id="rId2519" Type="http://schemas.openxmlformats.org/officeDocument/2006/relationships/hyperlink" Target="http://warehouse.orhideja.net/images/products/192-338.jpg" TargetMode="External"/><Relationship Id="rId2726" Type="http://schemas.openxmlformats.org/officeDocument/2006/relationships/hyperlink" Target="http://warehouse.orhideja.net/images/products/557-996.jpg" TargetMode="External"/><Relationship Id="rId4081" Type="http://schemas.openxmlformats.org/officeDocument/2006/relationships/hyperlink" Target="http://warehouse.orhideja.net/images/products/557-147_2.jpg" TargetMode="External"/><Relationship Id="rId5132" Type="http://schemas.openxmlformats.org/officeDocument/2006/relationships/hyperlink" Target="http://warehouse.orhideja.net/images/products/678-213%20black.jpg" TargetMode="External"/><Relationship Id="rId1328" Type="http://schemas.openxmlformats.org/officeDocument/2006/relationships/hyperlink" Target="http://warehouse.orhideja.net/images/products/181-000,-231-000-t-sinij_1.jpg" TargetMode="External"/><Relationship Id="rId1535" Type="http://schemas.openxmlformats.org/officeDocument/2006/relationships/hyperlink" Target="http://warehouse.orhideja.net/images/products/181-894white.jpg" TargetMode="External"/><Relationship Id="rId2933" Type="http://schemas.openxmlformats.org/officeDocument/2006/relationships/hyperlink" Target="http://warehouse.orhideja.net/images/products/180-003,-672-003-white_1.jpg" TargetMode="External"/><Relationship Id="rId905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742" Type="http://schemas.openxmlformats.org/officeDocument/2006/relationships/hyperlink" Target="http://warehouse.orhideja.net/images/products/553-290-black-pion.jpg" TargetMode="External"/><Relationship Id="rId4898" Type="http://schemas.openxmlformats.org/officeDocument/2006/relationships/hyperlink" Target="http://warehouse.orhideja.net/images/products/557-438_peony.jpg" TargetMode="External"/><Relationship Id="rId5949" Type="http://schemas.openxmlformats.org/officeDocument/2006/relationships/hyperlink" Target="http://warehouse.orhideja.net/images/products/159-628,-733-628-white_1.jpg" TargetMode="External"/><Relationship Id="rId34" Type="http://schemas.openxmlformats.org/officeDocument/2006/relationships/hyperlink" Target="http://warehouse.orhideja.net/images/products/543-007_2.jpg" TargetMode="External"/><Relationship Id="rId1602" Type="http://schemas.openxmlformats.org/officeDocument/2006/relationships/hyperlink" Target="http://warehouse.orhideja.net/images/products/181-894%20E&#204;&#130;&#194;&#162;&#226;&#128;&#162;&#226;&#128;&#154;&#195;&#134;A&#204;&#129;&#226;&#137;&#160;&#195;&#134;-&#226;&#128;&#161;&#195;&#134;&#195;&#159;&#195;&#134;&#194;&#162;I&#204;&#130;&#194;&#169;_2.jpg" TargetMode="External"/><Relationship Id="rId4758" Type="http://schemas.openxmlformats.org/officeDocument/2006/relationships/hyperlink" Target="http://warehouse.orhideja.net/images/products/210-438-moloko.jpg" TargetMode="External"/><Relationship Id="rId4965" Type="http://schemas.openxmlformats.org/officeDocument/2006/relationships/hyperlink" Target="http://warehouse.orhideja.net/images/products/123-438%20peony.jpg" TargetMode="External"/><Relationship Id="rId5809" Type="http://schemas.openxmlformats.org/officeDocument/2006/relationships/hyperlink" Target="http://warehouse.orhideja.net/images/products/159-628,-733-628-pion_1_2.jpg" TargetMode="External"/><Relationship Id="rId6180" Type="http://schemas.openxmlformats.org/officeDocument/2006/relationships/hyperlink" Target="http://warehouse.orhideja.net/images/products/557-267_918.jpg" TargetMode="External"/><Relationship Id="rId3567" Type="http://schemas.openxmlformats.org/officeDocument/2006/relationships/hyperlink" Target="http://warehouse.orhideja.net/images/products/581-437,%20210-437%20krem%20brule.jpg" TargetMode="External"/><Relationship Id="rId3774" Type="http://schemas.openxmlformats.org/officeDocument/2006/relationships/hyperlink" Target="http://warehouse.orhideja.net/images/products/198-147,-210-147-moloko_1_2.jpg" TargetMode="External"/><Relationship Id="rId3981" Type="http://schemas.openxmlformats.org/officeDocument/2006/relationships/hyperlink" Target="http://warehouse.orhideja.net/images/products/558-147-210-147_1.jpg" TargetMode="External"/><Relationship Id="rId4618" Type="http://schemas.openxmlformats.org/officeDocument/2006/relationships/hyperlink" Target="http://warehouse.orhideja.net/images/products/652-438_black.jpg" TargetMode="External"/><Relationship Id="rId4825" Type="http://schemas.openxmlformats.org/officeDocument/2006/relationships/hyperlink" Target="http://warehouse.orhideja.net/images/products/125-438_3.jpg" TargetMode="External"/><Relationship Id="rId488" Type="http://schemas.openxmlformats.org/officeDocument/2006/relationships/hyperlink" Target="http://warehouse.orhideja.net/images/products/180-208,-260-208-white_1.jpg" TargetMode="External"/><Relationship Id="rId695" Type="http://schemas.openxmlformats.org/officeDocument/2006/relationships/hyperlink" Target="http://warehouse.orhideja.net/images/products/532-208_2.jpg" TargetMode="External"/><Relationship Id="rId2169" Type="http://schemas.openxmlformats.org/officeDocument/2006/relationships/hyperlink" Target="http://warehouse.orhideja.net/images/products/101-535.jpg" TargetMode="External"/><Relationship Id="rId2376" Type="http://schemas.openxmlformats.org/officeDocument/2006/relationships/hyperlink" Target="http://warehouse.orhideja.net/images/products/180-000,-904-000-4ajka.jpg" TargetMode="External"/><Relationship Id="rId2583" Type="http://schemas.openxmlformats.org/officeDocument/2006/relationships/hyperlink" Target="http://warehouse.orhideja.net/images/products/196-338%20&#194;&#168;&#195;&#134;&#194;&#180;&#195;&#134;&#226;&#132;&#162;&#195;&#134;.jpg" TargetMode="External"/><Relationship Id="rId2790" Type="http://schemas.openxmlformats.org/officeDocument/2006/relationships/hyperlink" Target="http://warehouse.orhideja.net/images/products/223-795-pion_2.jpg" TargetMode="External"/><Relationship Id="rId3427" Type="http://schemas.openxmlformats.org/officeDocument/2006/relationships/hyperlink" Target="http://warehouse.orhideja.net/images/products/210-437_3.jpg" TargetMode="External"/><Relationship Id="rId3634" Type="http://schemas.openxmlformats.org/officeDocument/2006/relationships/hyperlink" Target="http://warehouse.orhideja.net/images/products/439-868%20&#208;&#188;&#208;&#176;&#208;&#184;&#204;&#134;&#208;&#186;&#208;&#176;.jpg" TargetMode="External"/><Relationship Id="rId3841" Type="http://schemas.openxmlformats.org/officeDocument/2006/relationships/hyperlink" Target="http://warehouse.orhideja.net/images/products/580-147_2.jpg" TargetMode="External"/><Relationship Id="rId6040" Type="http://schemas.openxmlformats.org/officeDocument/2006/relationships/hyperlink" Target="http://warehouse.orhideja.net/images/products/118-991%20black.jpg" TargetMode="External"/><Relationship Id="rId348" Type="http://schemas.openxmlformats.org/officeDocument/2006/relationships/hyperlink" Target="http://warehouse.orhideja.net/images/products/613-208%20&#208;&#156;&#208;&#190;&#208;&#187;&#208;&#190;&#208;&#186;&#208;&#190;.jpg" TargetMode="External"/><Relationship Id="rId555" Type="http://schemas.openxmlformats.org/officeDocument/2006/relationships/hyperlink" Target="http://warehouse.orhideja.net/images/products/180-208,-210-208-pion_6.jpg" TargetMode="External"/><Relationship Id="rId762" Type="http://schemas.openxmlformats.org/officeDocument/2006/relationships/hyperlink" Target="http://warehouse.orhideja.net/images/products/180-208,-210-208-t.-sinij_1.jpg" TargetMode="External"/><Relationship Id="rId1185" Type="http://schemas.openxmlformats.org/officeDocument/2006/relationships/hyperlink" Target="http://warehouse.orhideja.net/images/products/535-146,%20207-146%20black.jpg" TargetMode="External"/><Relationship Id="rId1392" Type="http://schemas.openxmlformats.org/officeDocument/2006/relationships/hyperlink" Target="http://warehouse.orhideja.net/images/products/180-000,-904-000-black_1.jpg" TargetMode="External"/><Relationship Id="rId2029" Type="http://schemas.openxmlformats.org/officeDocument/2006/relationships/hyperlink" Target="http://warehouse.orhideja.net/images/products/523-299%20&#194;&#168;&#195;&#134;&#194;&#180;&#195;&#134;&#226;&#132;&#162;&#195;&#134;.jpg" TargetMode="External"/><Relationship Id="rId2236" Type="http://schemas.openxmlformats.org/officeDocument/2006/relationships/hyperlink" Target="http://warehouse.orhideja.net/images/products/101-506.jpg" TargetMode="External"/><Relationship Id="rId2443" Type="http://schemas.openxmlformats.org/officeDocument/2006/relationships/hyperlink" Target="http://warehouse.orhideja.net/images/products/710-148-roze-pion_2.jpg" TargetMode="External"/><Relationship Id="rId2650" Type="http://schemas.openxmlformats.org/officeDocument/2006/relationships/hyperlink" Target="http://warehouse.orhideja.net/images/products/196-338-pion.jpg" TargetMode="External"/><Relationship Id="rId3701" Type="http://schemas.openxmlformats.org/officeDocument/2006/relationships/hyperlink" Target="http://warehouse.orhideja.net/images/products/557-147,%20625-147%20ivory_1.jpg" TargetMode="External"/><Relationship Id="rId5599" Type="http://schemas.openxmlformats.org/officeDocument/2006/relationships/hyperlink" Target="http://warehouse.orhideja.net/images/products/799-830.jpg" TargetMode="External"/><Relationship Id="rId208" Type="http://schemas.openxmlformats.org/officeDocument/2006/relationships/hyperlink" Target="http://warehouse.orhideja.net/images/products/705-208%20kofejno-rozovij.jpg" TargetMode="External"/><Relationship Id="rId415" Type="http://schemas.openxmlformats.org/officeDocument/2006/relationships/hyperlink" Target="http://warehouse.orhideja.net/images/products/180-208-IVORY.jpg" TargetMode="External"/><Relationship Id="rId622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1045" Type="http://schemas.openxmlformats.org/officeDocument/2006/relationships/hyperlink" Target="http://warehouse.orhideja.net/images/products/181-208_creme-brulee.jpg" TargetMode="External"/><Relationship Id="rId1252" Type="http://schemas.openxmlformats.org/officeDocument/2006/relationships/hyperlink" Target="http://warehouse.orhideja.net/images/products/535-146,%20207-146.jpg" TargetMode="External"/><Relationship Id="rId2303" Type="http://schemas.openxmlformats.org/officeDocument/2006/relationships/hyperlink" Target="http://warehouse.orhideja.net/images/products/109-003%20red.jpg" TargetMode="External"/><Relationship Id="rId2510" Type="http://schemas.openxmlformats.org/officeDocument/2006/relationships/hyperlink" Target="http://warehouse.orhideja.net/images/products/196-338.jpg" TargetMode="External"/><Relationship Id="rId5459" Type="http://schemas.openxmlformats.org/officeDocument/2006/relationships/hyperlink" Target="http://warehouse.orhideja.net/images/products/656-000%20chjernij.jpeg" TargetMode="External"/><Relationship Id="rId5666" Type="http://schemas.openxmlformats.org/officeDocument/2006/relationships/hyperlink" Target="http://warehouse.orhideja.net/images/products/587-546.jpg" TargetMode="External"/><Relationship Id="rId1112" Type="http://schemas.openxmlformats.org/officeDocument/2006/relationships/hyperlink" Target="http://warehouse.orhideja.net/images/products/260-146-pion.jpg" TargetMode="External"/><Relationship Id="rId4268" Type="http://schemas.openxmlformats.org/officeDocument/2006/relationships/hyperlink" Target="http://warehouse.orhideja.net/images/products/531-371.jpg" TargetMode="External"/><Relationship Id="rId4475" Type="http://schemas.openxmlformats.org/officeDocument/2006/relationships/hyperlink" Target="http://warehouse.orhideja.net/images/products/561-787,%20225-787%20pion.jpg" TargetMode="External"/><Relationship Id="rId5319" Type="http://schemas.openxmlformats.org/officeDocument/2006/relationships/hyperlink" Target="http://warehouse.orhideja.net/images/products/733-275.jpeg" TargetMode="External"/><Relationship Id="rId5873" Type="http://schemas.openxmlformats.org/officeDocument/2006/relationships/hyperlink" Target="http://warehouse.orhideja.net/images/products/159-628,-733-628-black-pion_6.jpg" TargetMode="External"/><Relationship Id="rId3077" Type="http://schemas.openxmlformats.org/officeDocument/2006/relationships/hyperlink" Target="http://warehouse.orhideja.net/images/products/587-437_4.jpg" TargetMode="External"/><Relationship Id="rId3284" Type="http://schemas.openxmlformats.org/officeDocument/2006/relationships/hyperlink" Target="http://warehouse.orhideja.net/images/products/189-437,%20231-007%20.jpg" TargetMode="External"/><Relationship Id="rId4128" Type="http://schemas.openxmlformats.org/officeDocument/2006/relationships/hyperlink" Target="http://warehouse.orhideja.net/images/products/733-175.jpg" TargetMode="External"/><Relationship Id="rId4682" Type="http://schemas.openxmlformats.org/officeDocument/2006/relationships/hyperlink" Target="http://warehouse.orhideja.net/images/products/125-438-vonograd.-nud,-263-438-vinograd_6.jpg" TargetMode="External"/><Relationship Id="rId5526" Type="http://schemas.openxmlformats.org/officeDocument/2006/relationships/hyperlink" Target="http://warehouse.orhideja.net/images/products/103-000-655-000-ivory_1.jpg" TargetMode="External"/><Relationship Id="rId5733" Type="http://schemas.openxmlformats.org/officeDocument/2006/relationships/hyperlink" Target="http://warehouse.orhideja.net/images/products/192-680%20white.jpg" TargetMode="External"/><Relationship Id="rId5940" Type="http://schemas.openxmlformats.org/officeDocument/2006/relationships/hyperlink" Target="http://warehouse.orhideja.net/images/products/159-628,-733-628-white_1.jpg" TargetMode="External"/><Relationship Id="rId1929" Type="http://schemas.openxmlformats.org/officeDocument/2006/relationships/hyperlink" Target="http://warehouse.orhideja.net/images/products/291-299.jpg" TargetMode="External"/><Relationship Id="rId2093" Type="http://schemas.openxmlformats.org/officeDocument/2006/relationships/hyperlink" Target="http://warehouse.orhideja.net/images/products/130-299-710-299-pion_6.jpg" TargetMode="External"/><Relationship Id="rId3491" Type="http://schemas.openxmlformats.org/officeDocument/2006/relationships/hyperlink" Target="http://warehouse.orhideja.net/images/products/581-437,%20210-437%20dark%20blue.jpg" TargetMode="External"/><Relationship Id="rId4335" Type="http://schemas.openxmlformats.org/officeDocument/2006/relationships/hyperlink" Target="http://warehouse.orhideja.net/images/products/782-592.jpg" TargetMode="External"/><Relationship Id="rId4542" Type="http://schemas.openxmlformats.org/officeDocument/2006/relationships/hyperlink" Target="http://warehouse.orhideja.net/images/products/508-170,-225-170-black_1.jpg" TargetMode="External"/><Relationship Id="rId5800" Type="http://schemas.openxmlformats.org/officeDocument/2006/relationships/hyperlink" Target="http://warehouse.orhideja.net/images/products/508-628,-246-628-pion_1.jpg" TargetMode="External"/><Relationship Id="rId3144" Type="http://schemas.openxmlformats.org/officeDocument/2006/relationships/hyperlink" Target="http://warehouse.orhideja.net/images/products/189-437,-210-437-black_1.jpg" TargetMode="External"/><Relationship Id="rId3351" Type="http://schemas.openxmlformats.org/officeDocument/2006/relationships/hyperlink" Target="http://warehouse.orhideja.net/images/products/581-437-pion_3.jpg" TargetMode="External"/><Relationship Id="rId4402" Type="http://schemas.openxmlformats.org/officeDocument/2006/relationships/hyperlink" Target="http://warehouse.orhideja.net/images/products/1_15.jpg" TargetMode="External"/><Relationship Id="rId272" Type="http://schemas.openxmlformats.org/officeDocument/2006/relationships/hyperlink" Target="http://warehouse.orhideja.net/images/products/116-208-coffee-rose.jpg" TargetMode="External"/><Relationship Id="rId2160" Type="http://schemas.openxmlformats.org/officeDocument/2006/relationships/hyperlink" Target="http://warehouse.orhideja.net/images/products/694-535.jpg" TargetMode="External"/><Relationship Id="rId3004" Type="http://schemas.openxmlformats.org/officeDocument/2006/relationships/hyperlink" Target="http://warehouse.orhideja.net/images/products/180-001%20ivory.jpg" TargetMode="External"/><Relationship Id="rId3211" Type="http://schemas.openxmlformats.org/officeDocument/2006/relationships/hyperlink" Target="http://warehouse.orhideja.net/images/products/733-437%20ivory.jpg" TargetMode="External"/><Relationship Id="rId6367" Type="http://schemas.openxmlformats.org/officeDocument/2006/relationships/hyperlink" Target="http://warehouse.orhideja.net/images/products/129-000%20nude%20_1.jpg" TargetMode="External"/><Relationship Id="rId132" Type="http://schemas.openxmlformats.org/officeDocument/2006/relationships/hyperlink" Target="http://warehouse.orhideja.net/images/products/924-000%20biege.jpg" TargetMode="External"/><Relationship Id="rId2020" Type="http://schemas.openxmlformats.org/officeDocument/2006/relationships/hyperlink" Target="http://warehouse.orhideja.net/images/products/710-299.jpg" TargetMode="External"/><Relationship Id="rId5176" Type="http://schemas.openxmlformats.org/officeDocument/2006/relationships/hyperlink" Target="http://warehouse.orhideja.net/images/products/123-213%20black-nude.jpg" TargetMode="External"/><Relationship Id="rId5383" Type="http://schemas.openxmlformats.org/officeDocument/2006/relationships/hyperlink" Target="http://warehouse.orhideja.net/images/products/746-533_168_1.jpg" TargetMode="External"/><Relationship Id="rId5590" Type="http://schemas.openxmlformats.org/officeDocument/2006/relationships/hyperlink" Target="http://warehouse.orhideja.net/images/products/103-000-655-000_1.jpg" TargetMode="External"/><Relationship Id="rId6227" Type="http://schemas.openxmlformats.org/officeDocument/2006/relationships/hyperlink" Target="http://warehouse.orhideja.net/images/products/114-267%20nude.jpg" TargetMode="External"/><Relationship Id="rId1579" Type="http://schemas.openxmlformats.org/officeDocument/2006/relationships/hyperlink" Target="http://warehouse.orhideja.net/images/products/180-000,-638-007-moloko_1_2.jpg" TargetMode="External"/><Relationship Id="rId2977" Type="http://schemas.openxmlformats.org/officeDocument/2006/relationships/hyperlink" Target="http://warehouse.orhideja.net/images/products/103-003,-671-003-white_1.jpg" TargetMode="External"/><Relationship Id="rId4192" Type="http://schemas.openxmlformats.org/officeDocument/2006/relationships/hyperlink" Target="http://warehouse.orhideja.net/images/products/195-187-662-187-pion_6.jpg" TargetMode="External"/><Relationship Id="rId5036" Type="http://schemas.openxmlformats.org/officeDocument/2006/relationships/hyperlink" Target="http://warehouse.orhideja.net/images/products/199-639%20289-639.jpg" TargetMode="External"/><Relationship Id="rId5243" Type="http://schemas.openxmlformats.org/officeDocument/2006/relationships/hyperlink" Target="http://warehouse.orhideja.net/images/products/123-213%20ivory.jpg" TargetMode="External"/><Relationship Id="rId5450" Type="http://schemas.openxmlformats.org/officeDocument/2006/relationships/hyperlink" Target="http://warehouse.orhideja.net/images/products/161-000%20231-000.jpg" TargetMode="External"/><Relationship Id="rId949" Type="http://schemas.openxmlformats.org/officeDocument/2006/relationships/hyperlink" Target="http://warehouse.orhideja.net/images/products/116-208-pink-colored.jpg" TargetMode="External"/><Relationship Id="rId1786" Type="http://schemas.openxmlformats.org/officeDocument/2006/relationships/hyperlink" Target="http://warehouse.orhideja.net/images/products/1_10.jpg" TargetMode="External"/><Relationship Id="rId1993" Type="http://schemas.openxmlformats.org/officeDocument/2006/relationships/hyperlink" Target="http://warehouse.orhideja.net/images/products/509-299.jpg" TargetMode="External"/><Relationship Id="rId2837" Type="http://schemas.openxmlformats.org/officeDocument/2006/relationships/hyperlink" Target="http://warehouse.orhideja.net/images/products/640-003_2.jpg" TargetMode="External"/><Relationship Id="rId4052" Type="http://schemas.openxmlformats.org/officeDocument/2006/relationships/hyperlink" Target="http://warehouse.orhideja.net/images/products/557-147-dark-blue.jpg" TargetMode="External"/><Relationship Id="rId5103" Type="http://schemas.openxmlformats.org/officeDocument/2006/relationships/hyperlink" Target="http://warehouse.orhideja.net/images/products/575-224-black-pion.jpg" TargetMode="External"/><Relationship Id="rId78" Type="http://schemas.openxmlformats.org/officeDocument/2006/relationships/hyperlink" Target="http://warehouse.orhideja.net/images/products/231-007_4.jpg" TargetMode="External"/><Relationship Id="rId809" Type="http://schemas.openxmlformats.org/officeDocument/2006/relationships/hyperlink" Target="http://warehouse.orhideja.net/images/products/180-208,-210-208-kvarc_1.jpg" TargetMode="External"/><Relationship Id="rId1439" Type="http://schemas.openxmlformats.org/officeDocument/2006/relationships/hyperlink" Target="http://warehouse.orhideja.net/images/products/181-000,%20681-007%20pion.jpg" TargetMode="External"/><Relationship Id="rId1646" Type="http://schemas.openxmlformats.org/officeDocument/2006/relationships/hyperlink" Target="http://warehouse.orhideja.net/images/products/101-269.jpg" TargetMode="External"/><Relationship Id="rId1853" Type="http://schemas.openxmlformats.org/officeDocument/2006/relationships/hyperlink" Target="http://warehouse.orhideja.net/images/products/175-290%20white_2.jpg" TargetMode="External"/><Relationship Id="rId2904" Type="http://schemas.openxmlformats.org/officeDocument/2006/relationships/hyperlink" Target="http://warehouse.orhideja.net/images/products/180-003_ivory.jpg" TargetMode="External"/><Relationship Id="rId5310" Type="http://schemas.openxmlformats.org/officeDocument/2006/relationships/hyperlink" Target="http://warehouse.orhideja.net/images/products/199-428-733-428_1.jpg" TargetMode="External"/><Relationship Id="rId1506" Type="http://schemas.openxmlformats.org/officeDocument/2006/relationships/hyperlink" Target="http://warehouse.orhideja.net/images/products/124-894_2.jpg" TargetMode="External"/><Relationship Id="rId1713" Type="http://schemas.openxmlformats.org/officeDocument/2006/relationships/hyperlink" Target="http://warehouse.orhideja.net/images/products/553-290-beige.jpg" TargetMode="External"/><Relationship Id="rId1920" Type="http://schemas.openxmlformats.org/officeDocument/2006/relationships/hyperlink" Target="http://warehouse.orhideja.net/images/products/563-390.jpg" TargetMode="External"/><Relationship Id="rId4869" Type="http://schemas.openxmlformats.org/officeDocument/2006/relationships/hyperlink" Target="http://warehouse.orhideja.net/images/products/123-438%20ivory.jpg" TargetMode="External"/><Relationship Id="rId3678" Type="http://schemas.openxmlformats.org/officeDocument/2006/relationships/hyperlink" Target="http://warehouse.orhideja.net/images/products/558-147%20_7.jpg" TargetMode="External"/><Relationship Id="rId3885" Type="http://schemas.openxmlformats.org/officeDocument/2006/relationships/hyperlink" Target="http://warehouse.orhideja.net/images/products/516-147,-289-147-black_1.jpg" TargetMode="External"/><Relationship Id="rId4729" Type="http://schemas.openxmlformats.org/officeDocument/2006/relationships/hyperlink" Target="http://warehouse.orhideja.net/images/products/125-438%20grape%20wine%20NEW.jpg" TargetMode="External"/><Relationship Id="rId4936" Type="http://schemas.openxmlformats.org/officeDocument/2006/relationships/hyperlink" Target="http://warehouse.orhideja.net/images/products/bra_02_-_125-438_.jpg" TargetMode="External"/><Relationship Id="rId6084" Type="http://schemas.openxmlformats.org/officeDocument/2006/relationships/hyperlink" Target="http://warehouse.orhideja.net/images/products/107-267,-246-267-black-peony_6.jpg" TargetMode="External"/><Relationship Id="rId6291" Type="http://schemas.openxmlformats.org/officeDocument/2006/relationships/hyperlink" Target="http://warehouse.orhideja.net/images/products/129-000,-658-000-black-nud_1.jpg" TargetMode="External"/><Relationship Id="rId599" Type="http://schemas.openxmlformats.org/officeDocument/2006/relationships/hyperlink" Target="http://warehouse.orhideja.net/images/products/535-208%20black1.jpg" TargetMode="External"/><Relationship Id="rId2487" Type="http://schemas.openxmlformats.org/officeDocument/2006/relationships/hyperlink" Target="http://warehouse.orhideja.net/images/products/546-338_black.jpg" TargetMode="External"/><Relationship Id="rId2694" Type="http://schemas.openxmlformats.org/officeDocument/2006/relationships/hyperlink" Target="http://warehouse.orhideja.net/images/products/199-795-ivory%20copy.jpg" TargetMode="External"/><Relationship Id="rId3538" Type="http://schemas.openxmlformats.org/officeDocument/2006/relationships/hyperlink" Target="http://warehouse.orhideja.net/images/products/587-437,%20210-437%20krem-brule.jpg" TargetMode="External"/><Relationship Id="rId3745" Type="http://schemas.openxmlformats.org/officeDocument/2006/relationships/hyperlink" Target="http://warehouse.orhideja.net/images/products/506-147%20moloko.JPG" TargetMode="External"/><Relationship Id="rId6151" Type="http://schemas.openxmlformats.org/officeDocument/2006/relationships/hyperlink" Target="http://warehouse.orhideja.net/images/products/587-267.jpg" TargetMode="External"/><Relationship Id="rId459" Type="http://schemas.openxmlformats.org/officeDocument/2006/relationships/hyperlink" Target="http://warehouse.orhideja.net/images/products/613-208-white.jpg" TargetMode="External"/><Relationship Id="rId666" Type="http://schemas.openxmlformats.org/officeDocument/2006/relationships/hyperlink" Target="http://warehouse.orhideja.net/images/products/110-208-black.jpg" TargetMode="External"/><Relationship Id="rId873" Type="http://schemas.openxmlformats.org/officeDocument/2006/relationships/hyperlink" Target="http://warehouse.orhideja.net/images/products/116-208%20&#226;&#128;&#161;&#226;&#128;&#158;&#194;&#176;&#194;&#174;&#226;&#137;&#160;.jpg" TargetMode="External"/><Relationship Id="rId1089" Type="http://schemas.openxmlformats.org/officeDocument/2006/relationships/hyperlink" Target="http://warehouse.orhideja.net/images/products/180-208,-210-208-shokolad_6.jpg" TargetMode="External"/><Relationship Id="rId1296" Type="http://schemas.openxmlformats.org/officeDocument/2006/relationships/hyperlink" Target="http://warehouse.orhideja.net/images/products/181-894,-283-894-moloko_1.jpg" TargetMode="External"/><Relationship Id="rId2347" Type="http://schemas.openxmlformats.org/officeDocument/2006/relationships/hyperlink" Target="http://warehouse.orhideja.net/images/products/103-003,-671-003-black_1.jpg" TargetMode="External"/><Relationship Id="rId2554" Type="http://schemas.openxmlformats.org/officeDocument/2006/relationships/hyperlink" Target="http://warehouse.orhideja.net/images/products/196-338%20black-peony.jpg" TargetMode="External"/><Relationship Id="rId3952" Type="http://schemas.openxmlformats.org/officeDocument/2006/relationships/hyperlink" Target="http://warehouse.orhideja.net/images/products/557-147,%20289-147%20pion_6.jpg" TargetMode="External"/><Relationship Id="rId6011" Type="http://schemas.openxmlformats.org/officeDocument/2006/relationships/hyperlink" Target="http://warehouse.orhideja.net/images/products/255-991_black.jpg" TargetMode="External"/><Relationship Id="rId319" Type="http://schemas.openxmlformats.org/officeDocument/2006/relationships/hyperlink" Target="http://warehouse.orhideja.net/images/products/180-208perec.jpg" TargetMode="External"/><Relationship Id="rId526" Type="http://schemas.openxmlformats.org/officeDocument/2006/relationships/hyperlink" Target="http://warehouse.orhideja.net/images/products/116-208white.jpg" TargetMode="External"/><Relationship Id="rId1156" Type="http://schemas.openxmlformats.org/officeDocument/2006/relationships/hyperlink" Target="http://warehouse.orhideja.net/images/products/535-146,%20207-146%20pion_2.jpg" TargetMode="External"/><Relationship Id="rId1363" Type="http://schemas.openxmlformats.org/officeDocument/2006/relationships/hyperlink" Target="http://warehouse.orhideja.net/images/products/517-894,-217-894-black_6.jpg" TargetMode="External"/><Relationship Id="rId2207" Type="http://schemas.openxmlformats.org/officeDocument/2006/relationships/hyperlink" Target="http://warehouse.orhideja.net/images/products/bra_04.jpg" TargetMode="External"/><Relationship Id="rId2761" Type="http://schemas.openxmlformats.org/officeDocument/2006/relationships/hyperlink" Target="http://warehouse.orhideja.net/images/products/199-795_2.jpg" TargetMode="External"/><Relationship Id="rId3605" Type="http://schemas.openxmlformats.org/officeDocument/2006/relationships/hyperlink" Target="http://warehouse.orhideja.net/images/products/289-385-moloko-pion_2.jpg" TargetMode="External"/><Relationship Id="rId3812" Type="http://schemas.openxmlformats.org/officeDocument/2006/relationships/hyperlink" Target="http://warehouse.orhideja.net/images/products/624-147-black.jpg" TargetMode="External"/><Relationship Id="rId733" Type="http://schemas.openxmlformats.org/officeDocument/2006/relationships/hyperlink" Target="http://warehouse.orhideja.net/images/products/613-208-dark-blue.jpg" TargetMode="External"/><Relationship Id="rId940" Type="http://schemas.openxmlformats.org/officeDocument/2006/relationships/hyperlink" Target="http://warehouse.orhideja.net/images/products/116-208-pink-colored.jpg" TargetMode="External"/><Relationship Id="rId1016" Type="http://schemas.openxmlformats.org/officeDocument/2006/relationships/hyperlink" Target="http://warehouse.orhideja.net/images/products/613-208-krem-brule.jpg" TargetMode="External"/><Relationship Id="rId1570" Type="http://schemas.openxmlformats.org/officeDocument/2006/relationships/hyperlink" Target="http://warehouse.orhideja.net/images/products/180-000,-638-007-moloko_1_2.jpg" TargetMode="External"/><Relationship Id="rId2414" Type="http://schemas.openxmlformats.org/officeDocument/2006/relationships/hyperlink" Target="http://warehouse.orhideja.net/images/products/181-000,-231-000-krem-brule_6.jpg" TargetMode="External"/><Relationship Id="rId2621" Type="http://schemas.openxmlformats.org/officeDocument/2006/relationships/hyperlink" Target="http://warehouse.orhideja.net/images/products/192-338_3.jpg" TargetMode="External"/><Relationship Id="rId5777" Type="http://schemas.openxmlformats.org/officeDocument/2006/relationships/hyperlink" Target="http://warehouse.orhideja.net/images/products/575-628_peony.jpg" TargetMode="External"/><Relationship Id="rId5984" Type="http://schemas.openxmlformats.org/officeDocument/2006/relationships/hyperlink" Target="http://warehouse.orhideja.net/images/products/102-628_white.jpg" TargetMode="External"/><Relationship Id="rId800" Type="http://schemas.openxmlformats.org/officeDocument/2006/relationships/hyperlink" Target="http://warehouse.orhideja.net/images/products/180-208,-210-208-kvarc_1.jpg" TargetMode="External"/><Relationship Id="rId1223" Type="http://schemas.openxmlformats.org/officeDocument/2006/relationships/hyperlink" Target="http://warehouse.orhideja.net/images/products/207-146%20white.JPG" TargetMode="External"/><Relationship Id="rId1430" Type="http://schemas.openxmlformats.org/officeDocument/2006/relationships/hyperlink" Target="http://warehouse.orhideja.net/images/products/124-894-pion.jpg" TargetMode="External"/><Relationship Id="rId4379" Type="http://schemas.openxmlformats.org/officeDocument/2006/relationships/hyperlink" Target="http://warehouse.orhideja.net/images/products/150-592.jpg" TargetMode="External"/><Relationship Id="rId4586" Type="http://schemas.openxmlformats.org/officeDocument/2006/relationships/hyperlink" Target="http://warehouse.orhideja.net/images/products/508-170,-225-170-white_6.jpg" TargetMode="External"/><Relationship Id="rId4793" Type="http://schemas.openxmlformats.org/officeDocument/2006/relationships/hyperlink" Target="http://warehouse.orhideja.net/images/products/125-438_3.jpg" TargetMode="External"/><Relationship Id="rId5637" Type="http://schemas.openxmlformats.org/officeDocument/2006/relationships/hyperlink" Target="http://warehouse.orhideja.net/images/products/152-830,-799-830_1.jpg" TargetMode="External"/><Relationship Id="rId5844" Type="http://schemas.openxmlformats.org/officeDocument/2006/relationships/hyperlink" Target="http://warehouse.orhideja.net/images/products/102-628_peony.jpg" TargetMode="External"/><Relationship Id="rId3188" Type="http://schemas.openxmlformats.org/officeDocument/2006/relationships/hyperlink" Target="http://warehouse.orhideja.net/images/products/581-437.jpg" TargetMode="External"/><Relationship Id="rId3395" Type="http://schemas.openxmlformats.org/officeDocument/2006/relationships/hyperlink" Target="http://warehouse.orhideja.net/images/products/189-437,%20210-437%20pion.jpg" TargetMode="External"/><Relationship Id="rId4239" Type="http://schemas.openxmlformats.org/officeDocument/2006/relationships/hyperlink" Target="http://warehouse.orhideja.net/images/products/195-187-662-187-pion_1.jpg" TargetMode="External"/><Relationship Id="rId4446" Type="http://schemas.openxmlformats.org/officeDocument/2006/relationships/hyperlink" Target="http://warehouse.orhideja.net/images/products/561-787,%20225-787%20pion.jpg" TargetMode="External"/><Relationship Id="rId4653" Type="http://schemas.openxmlformats.org/officeDocument/2006/relationships/hyperlink" Target="http://warehouse.orhideja.net/images/products/557-438-FIN.jpg" TargetMode="External"/><Relationship Id="rId4860" Type="http://schemas.openxmlformats.org/officeDocument/2006/relationships/hyperlink" Target="http://warehouse.orhideja.net/images/products/123-438%20ivory.jpg" TargetMode="External"/><Relationship Id="rId5704" Type="http://schemas.openxmlformats.org/officeDocument/2006/relationships/hyperlink" Target="http://warehouse.orhideja.net/images/products/733-680%20white.jpg" TargetMode="External"/><Relationship Id="rId5911" Type="http://schemas.openxmlformats.org/officeDocument/2006/relationships/hyperlink" Target="http://warehouse.orhideja.net/images/products/159-628,-733-628-white_6.jpg" TargetMode="External"/><Relationship Id="rId3048" Type="http://schemas.openxmlformats.org/officeDocument/2006/relationships/hyperlink" Target="http://warehouse.orhideja.net/images/products/646-437-bur.jpg" TargetMode="External"/><Relationship Id="rId3255" Type="http://schemas.openxmlformats.org/officeDocument/2006/relationships/hyperlink" Target="http://warehouse.orhideja.net/images/products/581-437,%20299-437.jpg" TargetMode="External"/><Relationship Id="rId3462" Type="http://schemas.openxmlformats.org/officeDocument/2006/relationships/hyperlink" Target="http://warehouse.orhideja.net/images/products/535-437,-646-437-t-sinij_6.jpg" TargetMode="External"/><Relationship Id="rId4306" Type="http://schemas.openxmlformats.org/officeDocument/2006/relationships/hyperlink" Target="http://warehouse.orhideja.net/images/products/161-000-904-000_1.jpg" TargetMode="External"/><Relationship Id="rId4513" Type="http://schemas.openxmlformats.org/officeDocument/2006/relationships/hyperlink" Target="http://warehouse.orhideja.net/images/products/557-785-ivory.jpg" TargetMode="External"/><Relationship Id="rId4720" Type="http://schemas.openxmlformats.org/officeDocument/2006/relationships/hyperlink" Target="http://warehouse.orhideja.net/images/products/125-438%20grape%20wine%20NEW.jpg" TargetMode="External"/><Relationship Id="rId176" Type="http://schemas.openxmlformats.org/officeDocument/2006/relationships/hyperlink" Target="http://warehouse.orhideja.net/images/products/904-000_nude.jpg" TargetMode="External"/><Relationship Id="rId383" Type="http://schemas.openxmlformats.org/officeDocument/2006/relationships/hyperlink" Target="http://warehouse.orhideja.net/images/products/532-208%20inory_3.jpg" TargetMode="External"/><Relationship Id="rId590" Type="http://schemas.openxmlformats.org/officeDocument/2006/relationships/hyperlink" Target="http://warehouse.orhideja.net/images/products/210-208%20&#208;&#167;&#208;&#181;&#204;&#136;&#209;&#128;&#208;&#189;&#209;&#139;&#208;&#184;&#204;&#134;.jpg" TargetMode="External"/><Relationship Id="rId2064" Type="http://schemas.openxmlformats.org/officeDocument/2006/relationships/hyperlink" Target="http://warehouse.orhideja.net/images/products/504-299-moloko.jpg" TargetMode="External"/><Relationship Id="rId2271" Type="http://schemas.openxmlformats.org/officeDocument/2006/relationships/hyperlink" Target="http://warehouse.orhideja.net/images/products/819-438.jpg" TargetMode="External"/><Relationship Id="rId3115" Type="http://schemas.openxmlformats.org/officeDocument/2006/relationships/hyperlink" Target="http://warehouse.orhideja.net/images/products/201-437-black.jpg" TargetMode="External"/><Relationship Id="rId3322" Type="http://schemas.openxmlformats.org/officeDocument/2006/relationships/hyperlink" Target="http://warehouse.orhideja.net/images/products/182-437,-733-437-pion_6.jpg" TargetMode="External"/><Relationship Id="rId243" Type="http://schemas.openxmlformats.org/officeDocument/2006/relationships/hyperlink" Target="http://warehouse.orhideja.net/images/products/180-208,-210-208-kofejno-roz._1.jpg" TargetMode="External"/><Relationship Id="rId450" Type="http://schemas.openxmlformats.org/officeDocument/2006/relationships/hyperlink" Target="http://warehouse.orhideja.net/images/products/652-208%20white.jpg" TargetMode="External"/><Relationship Id="rId1080" Type="http://schemas.openxmlformats.org/officeDocument/2006/relationships/hyperlink" Target="http://warehouse.orhideja.net/images/products/613-208%20shokolad.jpg" TargetMode="External"/><Relationship Id="rId2131" Type="http://schemas.openxmlformats.org/officeDocument/2006/relationships/hyperlink" Target="http://warehouse.orhideja.net/images/products/130-299-710-299-pion_1_2.jpg" TargetMode="External"/><Relationship Id="rId5287" Type="http://schemas.openxmlformats.org/officeDocument/2006/relationships/hyperlink" Target="http://warehouse.orhideja.net/images/products/104-213%20ivory.jpg" TargetMode="External"/><Relationship Id="rId5494" Type="http://schemas.openxmlformats.org/officeDocument/2006/relationships/hyperlink" Target="http://warehouse.orhideja.net/images/products/653-000-white.jpg" TargetMode="External"/><Relationship Id="rId6338" Type="http://schemas.openxmlformats.org/officeDocument/2006/relationships/hyperlink" Target="http://warehouse.orhideja.net/images/products/129-000,-659-000-moloko-nude_1.jpg" TargetMode="External"/><Relationship Id="rId103" Type="http://schemas.openxmlformats.org/officeDocument/2006/relationships/hyperlink" Target="http://warehouse.orhideja.net/images/products/531-007-milk.jpg" TargetMode="External"/><Relationship Id="rId310" Type="http://schemas.openxmlformats.org/officeDocument/2006/relationships/hyperlink" Target="http://warehouse.orhideja.net/images/products/210-208-pepper.jpg" TargetMode="External"/><Relationship Id="rId4096" Type="http://schemas.openxmlformats.org/officeDocument/2006/relationships/hyperlink" Target="http://warehouse.orhideja.net/images/products/516-147,-624-147-kofejno-rozovij_1.jpg" TargetMode="External"/><Relationship Id="rId5147" Type="http://schemas.openxmlformats.org/officeDocument/2006/relationships/hyperlink" Target="http://warehouse.orhideja.net/images/products/802-213%20black.jpg" TargetMode="External"/><Relationship Id="rId1897" Type="http://schemas.openxmlformats.org/officeDocument/2006/relationships/hyperlink" Target="http://warehouse.orhideja.net/images/products/803-750-black.jpg" TargetMode="External"/><Relationship Id="rId2948" Type="http://schemas.openxmlformats.org/officeDocument/2006/relationships/hyperlink" Target="http://warehouse.orhideja.net/images/products/180-003,-672-003-white_1.jpg" TargetMode="External"/><Relationship Id="rId5354" Type="http://schemas.openxmlformats.org/officeDocument/2006/relationships/hyperlink" Target="http://warehouse.orhideja.net/images/products/557-275_black.jpg" TargetMode="External"/><Relationship Id="rId5561" Type="http://schemas.openxmlformats.org/officeDocument/2006/relationships/hyperlink" Target="http://warehouse.orhideja.net/images/products/103-000-655-000_1.jpg" TargetMode="External"/><Relationship Id="rId6405" Type="http://schemas.openxmlformats.org/officeDocument/2006/relationships/hyperlink" Target="http://warehouse.orhideja.net/images/products/104-215.jpg" TargetMode="External"/><Relationship Id="rId1757" Type="http://schemas.openxmlformats.org/officeDocument/2006/relationships/hyperlink" Target="http://warehouse.orhideja.net/images/products/1_10.jpg" TargetMode="External"/><Relationship Id="rId1964" Type="http://schemas.openxmlformats.org/officeDocument/2006/relationships/hyperlink" Target="http://warehouse.orhideja.net/images/products/176-299-black_2.jpg" TargetMode="External"/><Relationship Id="rId2808" Type="http://schemas.openxmlformats.org/officeDocument/2006/relationships/hyperlink" Target="http://warehouse.orhideja.net/images/products/199-795-pion_2.jpg" TargetMode="External"/><Relationship Id="rId4163" Type="http://schemas.openxmlformats.org/officeDocument/2006/relationships/hyperlink" Target="http://warehouse.orhideja.net/images/products/195-187,%20223-187.jpg" TargetMode="External"/><Relationship Id="rId4370" Type="http://schemas.openxmlformats.org/officeDocument/2006/relationships/hyperlink" Target="http://warehouse.orhideja.net/images/products/157-592.jpg" TargetMode="External"/><Relationship Id="rId5007" Type="http://schemas.openxmlformats.org/officeDocument/2006/relationships/hyperlink" Target="http://warehouse.orhideja.net/images/products/293-405.jpg" TargetMode="External"/><Relationship Id="rId5214" Type="http://schemas.openxmlformats.org/officeDocument/2006/relationships/hyperlink" Target="http://warehouse.orhideja.net/images/products/802-213%20ivory.jpg" TargetMode="External"/><Relationship Id="rId5421" Type="http://schemas.openxmlformats.org/officeDocument/2006/relationships/hyperlink" Target="http://warehouse.orhideja.net/images/products/522-000.jpg" TargetMode="External"/><Relationship Id="rId49" Type="http://schemas.openxmlformats.org/officeDocument/2006/relationships/hyperlink" Target="http://warehouse.orhideja.net/images/products/531-007_3.jpg" TargetMode="External"/><Relationship Id="rId1617" Type="http://schemas.openxmlformats.org/officeDocument/2006/relationships/hyperlink" Target="http://warehouse.orhideja.net/images/products/574-518,%20225-518.jpg" TargetMode="External"/><Relationship Id="rId1824" Type="http://schemas.openxmlformats.org/officeDocument/2006/relationships/hyperlink" Target="http://warehouse.orhideja.net/images/products/553-290-white_2.jpg" TargetMode="External"/><Relationship Id="rId4023" Type="http://schemas.openxmlformats.org/officeDocument/2006/relationships/hyperlink" Target="http://warehouse.orhideja.net/images/products/516-147,%20210-147%20peony_1.jpg" TargetMode="External"/><Relationship Id="rId4230" Type="http://schemas.openxmlformats.org/officeDocument/2006/relationships/hyperlink" Target="http://warehouse.orhideja.net/images/products/195-187-662-187-pion_1.jpg" TargetMode="External"/><Relationship Id="rId3789" Type="http://schemas.openxmlformats.org/officeDocument/2006/relationships/hyperlink" Target="http://warehouse.orhideja.net/images/products/166-147,%20210-147%20ivory_1.jpg" TargetMode="External"/><Relationship Id="rId6195" Type="http://schemas.openxmlformats.org/officeDocument/2006/relationships/hyperlink" Target="http://warehouse.orhideja.net/images/products/130-267.jpg" TargetMode="External"/><Relationship Id="rId2598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996" Type="http://schemas.openxmlformats.org/officeDocument/2006/relationships/hyperlink" Target="http://warehouse.orhideja.net/images/products/557-147,%20289-147%20pion_1.jpg" TargetMode="External"/><Relationship Id="rId6055" Type="http://schemas.openxmlformats.org/officeDocument/2006/relationships/hyperlink" Target="http://warehouse.orhideja.net/images/products/255-991%20peony.jpg" TargetMode="External"/><Relationship Id="rId6262" Type="http://schemas.openxmlformats.org/officeDocument/2006/relationships/hyperlink" Target="http://warehouse.orhideja.net/images/products/154-515,-296-515_1_2.jpg" TargetMode="External"/><Relationship Id="rId3649" Type="http://schemas.openxmlformats.org/officeDocument/2006/relationships/hyperlink" Target="http://warehouse.orhideja.net/images/products/34_2.jpg" TargetMode="External"/><Relationship Id="rId3856" Type="http://schemas.openxmlformats.org/officeDocument/2006/relationships/hyperlink" Target="http://warehouse.orhideja.net/images/products/557-147,%20210-147_black_1.jpg" TargetMode="External"/><Relationship Id="rId4907" Type="http://schemas.openxmlformats.org/officeDocument/2006/relationships/hyperlink" Target="http://warehouse.orhideja.net/images/products/bra_02_-_125-438_.jpg" TargetMode="External"/><Relationship Id="rId5071" Type="http://schemas.openxmlformats.org/officeDocument/2006/relationships/hyperlink" Target="http://warehouse.orhideja.net/images/products/587-429.jpg" TargetMode="External"/><Relationship Id="rId6122" Type="http://schemas.openxmlformats.org/officeDocument/2006/relationships/hyperlink" Target="http://warehouse.orhideja.net/images/products/114-267,-733-267-black-peony_1.jpg" TargetMode="External"/><Relationship Id="rId777" Type="http://schemas.openxmlformats.org/officeDocument/2006/relationships/hyperlink" Target="http://warehouse.orhideja.net/images/products/613-208-quartz.jpg" TargetMode="External"/><Relationship Id="rId984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458" Type="http://schemas.openxmlformats.org/officeDocument/2006/relationships/hyperlink" Target="http://warehouse.orhideja.net/images/products/294-446.jpg" TargetMode="External"/><Relationship Id="rId2665" Type="http://schemas.openxmlformats.org/officeDocument/2006/relationships/hyperlink" Target="http://warehouse.orhideja.net/images/products/192-338%20pion.JPG" TargetMode="External"/><Relationship Id="rId2872" Type="http://schemas.openxmlformats.org/officeDocument/2006/relationships/hyperlink" Target="http://warehouse.orhideja.net/images/products/180-003,-672-003-pion_1.jpg" TargetMode="External"/><Relationship Id="rId3509" Type="http://schemas.openxmlformats.org/officeDocument/2006/relationships/hyperlink" Target="http://warehouse.orhideja.net/images/products/299-437-krem-brule.jpg" TargetMode="External"/><Relationship Id="rId3716" Type="http://schemas.openxmlformats.org/officeDocument/2006/relationships/hyperlink" Target="http://warehouse.orhideja.net/images/products/516-147,-625-147-moloko_1.jpg" TargetMode="External"/><Relationship Id="rId3923" Type="http://schemas.openxmlformats.org/officeDocument/2006/relationships/hyperlink" Target="http://warehouse.orhideja.net/images/products/557-147%20289-147%20black:peony_1.jpg" TargetMode="External"/><Relationship Id="rId637" Type="http://schemas.openxmlformats.org/officeDocument/2006/relationships/hyperlink" Target="http://warehouse.orhideja.net/images/products/132-208%20&#209;&#135;&#208;&#181;&#209;&#128;&#208;&#189;&#209;&#139;&#208;&#184;&#204;&#134;_2.jpg" TargetMode="External"/><Relationship Id="rId844" Type="http://schemas.openxmlformats.org/officeDocument/2006/relationships/hyperlink" Target="http://warehouse.orhideja.net/images/products/181-208_ruby.jpg" TargetMode="External"/><Relationship Id="rId1267" Type="http://schemas.openxmlformats.org/officeDocument/2006/relationships/hyperlink" Target="http://warehouse.orhideja.net/images/products/535-146,%20207-146.jpg" TargetMode="External"/><Relationship Id="rId1474" Type="http://schemas.openxmlformats.org/officeDocument/2006/relationships/hyperlink" Target="http://warehouse.orhideja.net/images/products/124-894.jpg" TargetMode="External"/><Relationship Id="rId1681" Type="http://schemas.openxmlformats.org/officeDocument/2006/relationships/hyperlink" Target="http://warehouse.orhideja.net/images/products/531-290,%20703-290%20pion.jpg" TargetMode="External"/><Relationship Id="rId2318" Type="http://schemas.openxmlformats.org/officeDocument/2006/relationships/hyperlink" Target="http://warehouse.orhideja.net/images/products/103-003,-671-003-red_1.jpg" TargetMode="External"/><Relationship Id="rId2525" Type="http://schemas.openxmlformats.org/officeDocument/2006/relationships/hyperlink" Target="http://warehouse.orhideja.net/images/products/192-338.jpg" TargetMode="External"/><Relationship Id="rId2732" Type="http://schemas.openxmlformats.org/officeDocument/2006/relationships/hyperlink" Target="http://warehouse.orhideja.net/images/products/733-856.jpg" TargetMode="External"/><Relationship Id="rId5888" Type="http://schemas.openxmlformats.org/officeDocument/2006/relationships/hyperlink" Target="http://warehouse.orhideja.net/images/products/159-628,-733-628-black-pion_1.jpg" TargetMode="External"/><Relationship Id="rId704" Type="http://schemas.openxmlformats.org/officeDocument/2006/relationships/hyperlink" Target="http://warehouse.orhideja.net/images/products/132-208-red.jpg" TargetMode="External"/><Relationship Id="rId911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127" Type="http://schemas.openxmlformats.org/officeDocument/2006/relationships/hyperlink" Target="http://warehouse.orhideja.net/images/products/535-146,%20207-146%20pion_2.jpg" TargetMode="External"/><Relationship Id="rId1334" Type="http://schemas.openxmlformats.org/officeDocument/2006/relationships/hyperlink" Target="http://warehouse.orhideja.net/images/products/181-000,-231-000-t-sinij_1.jpg" TargetMode="External"/><Relationship Id="rId1541" Type="http://schemas.openxmlformats.org/officeDocument/2006/relationships/hyperlink" Target="http://warehouse.orhideja.net/images/products/181-894white.jpg" TargetMode="External"/><Relationship Id="rId4697" Type="http://schemas.openxmlformats.org/officeDocument/2006/relationships/hyperlink" Target="http://warehouse.orhideja.net/images/products/557-438-vinograd-pion,-210-438-vinograd_1.jpg" TargetMode="External"/><Relationship Id="rId5748" Type="http://schemas.openxmlformats.org/officeDocument/2006/relationships/hyperlink" Target="http://warehouse.orhideja.net/images/products/107-680%20white.jpg" TargetMode="External"/><Relationship Id="rId5955" Type="http://schemas.openxmlformats.org/officeDocument/2006/relationships/hyperlink" Target="http://warehouse.orhideja.net/images/products/159-628,-733-628-white_1.jpg" TargetMode="External"/><Relationship Id="rId40" Type="http://schemas.openxmlformats.org/officeDocument/2006/relationships/hyperlink" Target="http://warehouse.orhideja.net/images/products/543-007.jpg" TargetMode="External"/><Relationship Id="rId1401" Type="http://schemas.openxmlformats.org/officeDocument/2006/relationships/hyperlink" Target="http://warehouse.orhideja.net/images/products/180-000,-904-000-black_1.jpg" TargetMode="External"/><Relationship Id="rId3299" Type="http://schemas.openxmlformats.org/officeDocument/2006/relationships/hyperlink" Target="http://warehouse.orhideja.net/images/products/182-437_ivory.jpg" TargetMode="External"/><Relationship Id="rId4557" Type="http://schemas.openxmlformats.org/officeDocument/2006/relationships/hyperlink" Target="http://warehouse.orhideja.net/images/products/508-170,-225-170-black_1.jpg" TargetMode="External"/><Relationship Id="rId4764" Type="http://schemas.openxmlformats.org/officeDocument/2006/relationships/hyperlink" Target="http://warehouse.orhideja.net/images/products/810-438-ivory_1.jpg" TargetMode="External"/><Relationship Id="rId5608" Type="http://schemas.openxmlformats.org/officeDocument/2006/relationships/hyperlink" Target="http://warehouse.orhideja.net/images/products/154-830-793-830-ivory_6.jpg" TargetMode="External"/><Relationship Id="rId3159" Type="http://schemas.openxmlformats.org/officeDocument/2006/relationships/hyperlink" Target="http://warehouse.orhideja.net/images/products/182-437,-733-437-black_1.jpg" TargetMode="External"/><Relationship Id="rId3366" Type="http://schemas.openxmlformats.org/officeDocument/2006/relationships/hyperlink" Target="http://warehouse.orhideja.net/images/products/581-437-pion_3.jpg" TargetMode="External"/><Relationship Id="rId3573" Type="http://schemas.openxmlformats.org/officeDocument/2006/relationships/hyperlink" Target="http://warehouse.orhideja.net/images/products/539-385%20&#208;&#188;&#208;&#190;&#208;&#187;&#208;&#190;&#208;&#186;&#208;&#190;-&#208;&#191;&#208;&#184;&#208;&#190;&#208;&#189;_2.jpg" TargetMode="External"/><Relationship Id="rId4417" Type="http://schemas.openxmlformats.org/officeDocument/2006/relationships/hyperlink" Target="http://warehouse.orhideja.net/images/products/1_15.jpg" TargetMode="External"/><Relationship Id="rId4971" Type="http://schemas.openxmlformats.org/officeDocument/2006/relationships/hyperlink" Target="http://warehouse.orhideja.net/images/products/123-438%20peony.jpg" TargetMode="External"/><Relationship Id="rId5815" Type="http://schemas.openxmlformats.org/officeDocument/2006/relationships/hyperlink" Target="http://warehouse.orhideja.net/images/products/159-628,-733-628-pion_1_2.jpg" TargetMode="External"/><Relationship Id="rId287" Type="http://schemas.openxmlformats.org/officeDocument/2006/relationships/hyperlink" Target="http://warehouse.orhideja.net/images/products/116-208-coffee-rose.jpg" TargetMode="External"/><Relationship Id="rId494" Type="http://schemas.openxmlformats.org/officeDocument/2006/relationships/hyperlink" Target="http://warehouse.orhideja.net/images/products/180-208,-260-208-white_1.jpg" TargetMode="External"/><Relationship Id="rId2175" Type="http://schemas.openxmlformats.org/officeDocument/2006/relationships/hyperlink" Target="http://warehouse.orhideja.net/images/products/677-525_black.jpg" TargetMode="External"/><Relationship Id="rId2382" Type="http://schemas.openxmlformats.org/officeDocument/2006/relationships/hyperlink" Target="http://warehouse.orhideja.net/images/products/188-000%20pion.JPG" TargetMode="External"/><Relationship Id="rId3019" Type="http://schemas.openxmlformats.org/officeDocument/2006/relationships/hyperlink" Target="http://warehouse.orhideja.net/images/products/180-001_2.jpg" TargetMode="External"/><Relationship Id="rId3226" Type="http://schemas.openxmlformats.org/officeDocument/2006/relationships/hyperlink" Target="http://warehouse.orhideja.net/images/products/201-437%20&#194;&#168;&#195;&#134;&#194;&#180;&#195;&#134;&#226;&#132;&#162;&#195;&#134;.jpg" TargetMode="External"/><Relationship Id="rId3780" Type="http://schemas.openxmlformats.org/officeDocument/2006/relationships/hyperlink" Target="http://warehouse.orhideja.net/images/products/198-147,-210-147-moloko_1_2.jpg" TargetMode="External"/><Relationship Id="rId4624" Type="http://schemas.openxmlformats.org/officeDocument/2006/relationships/hyperlink" Target="http://warehouse.orhideja.net/images/products/557-438.jpg" TargetMode="External"/><Relationship Id="rId4831" Type="http://schemas.openxmlformats.org/officeDocument/2006/relationships/hyperlink" Target="http://warehouse.orhideja.net/images/products/125-438_3.jpg" TargetMode="External"/><Relationship Id="rId147" Type="http://schemas.openxmlformats.org/officeDocument/2006/relationships/hyperlink" Target="http://warehouse.orhideja.net/images/products/968-000_4.jpg" TargetMode="External"/><Relationship Id="rId354" Type="http://schemas.openxmlformats.org/officeDocument/2006/relationships/hyperlink" Target="http://warehouse.orhideja.net/images/products/299-208%20moloko.jpg" TargetMode="External"/><Relationship Id="rId1191" Type="http://schemas.openxmlformats.org/officeDocument/2006/relationships/hyperlink" Target="http://warehouse.orhideja.net/images/products/535-146,%20207-146%20black.jpg" TargetMode="External"/><Relationship Id="rId2035" Type="http://schemas.openxmlformats.org/officeDocument/2006/relationships/hyperlink" Target="http://warehouse.orhideja.net/images/products/523-299%20&#194;&#168;&#195;&#134;&#194;&#180;&#195;&#134;&#226;&#132;&#162;&#195;&#134;.jpg" TargetMode="External"/><Relationship Id="rId3433" Type="http://schemas.openxmlformats.org/officeDocument/2006/relationships/hyperlink" Target="http://warehouse.orhideja.net/images/products/587-437,%20299-437.jpg" TargetMode="External"/><Relationship Id="rId3640" Type="http://schemas.openxmlformats.org/officeDocument/2006/relationships/hyperlink" Target="http://warehouse.orhideja.net/images/products/412-868_2.jpg" TargetMode="External"/><Relationship Id="rId561" Type="http://schemas.openxmlformats.org/officeDocument/2006/relationships/hyperlink" Target="http://warehouse.orhideja.net/images/products/537-208.jpg" TargetMode="External"/><Relationship Id="rId2242" Type="http://schemas.openxmlformats.org/officeDocument/2006/relationships/hyperlink" Target="http://warehouse.orhideja.net/images/products/101-506.jpg" TargetMode="External"/><Relationship Id="rId3500" Type="http://schemas.openxmlformats.org/officeDocument/2006/relationships/hyperlink" Target="http://warehouse.orhideja.net/images/products/581-437,%20210-437%20dark%20blue.jpg" TargetMode="External"/><Relationship Id="rId5398" Type="http://schemas.openxmlformats.org/officeDocument/2006/relationships/hyperlink" Target="http://warehouse.orhideja.net/images/products/125-533.jpg" TargetMode="External"/><Relationship Id="rId214" Type="http://schemas.openxmlformats.org/officeDocument/2006/relationships/hyperlink" Target="http://warehouse.orhideja.net/images/products/260-208-coffee-rose.jpg" TargetMode="External"/><Relationship Id="rId421" Type="http://schemas.openxmlformats.org/officeDocument/2006/relationships/hyperlink" Target="http://warehouse.orhideja.net/images/products/116-208%20213-208%20ivory_3.jpg" TargetMode="External"/><Relationship Id="rId1051" Type="http://schemas.openxmlformats.org/officeDocument/2006/relationships/hyperlink" Target="http://warehouse.orhideja.net/images/products/180-208%20210-208%20krem%20brule.jpg" TargetMode="External"/><Relationship Id="rId2102" Type="http://schemas.openxmlformats.org/officeDocument/2006/relationships/hyperlink" Target="http://warehouse.orhideja.net/images/products/575-299-291-299-pion_1_2.jpg" TargetMode="External"/><Relationship Id="rId5258" Type="http://schemas.openxmlformats.org/officeDocument/2006/relationships/hyperlink" Target="http://warehouse.orhideja.net/images/products/104-213%20ivory.jpg" TargetMode="External"/><Relationship Id="rId5465" Type="http://schemas.openxmlformats.org/officeDocument/2006/relationships/hyperlink" Target="http://warehouse.orhideja.net/images/products/655-000_1.jpg" TargetMode="External"/><Relationship Id="rId5672" Type="http://schemas.openxmlformats.org/officeDocument/2006/relationships/hyperlink" Target="http://warehouse.orhideja.net/images/products/587-546.jpg" TargetMode="External"/><Relationship Id="rId6309" Type="http://schemas.openxmlformats.org/officeDocument/2006/relationships/hyperlink" Target="http://warehouse.orhideja.net/images/products/129-000,-658-000-black-nud_1.jpg" TargetMode="External"/><Relationship Id="rId1868" Type="http://schemas.openxmlformats.org/officeDocument/2006/relationships/hyperlink" Target="http://warehouse.orhideja.net/images/products/817-250_2.jpg" TargetMode="External"/><Relationship Id="rId4067" Type="http://schemas.openxmlformats.org/officeDocument/2006/relationships/hyperlink" Target="http://warehouse.orhideja.net/images/products/557-147,-210-147-kofejno-rozovij_6.jpg" TargetMode="External"/><Relationship Id="rId4274" Type="http://schemas.openxmlformats.org/officeDocument/2006/relationships/hyperlink" Target="http://warehouse.orhideja.net/images/products/157-371.jpg" TargetMode="External"/><Relationship Id="rId4481" Type="http://schemas.openxmlformats.org/officeDocument/2006/relationships/hyperlink" Target="http://warehouse.orhideja.net/images/products/561-787,%20225-787%20pion.jpg" TargetMode="External"/><Relationship Id="rId5118" Type="http://schemas.openxmlformats.org/officeDocument/2006/relationships/hyperlink" Target="http://warehouse.orhideja.net/images/products/289-224%20ivory.jpg" TargetMode="External"/><Relationship Id="rId5325" Type="http://schemas.openxmlformats.org/officeDocument/2006/relationships/hyperlink" Target="http://warehouse.orhideja.net/images/products/293-275.jpeg" TargetMode="External"/><Relationship Id="rId5532" Type="http://schemas.openxmlformats.org/officeDocument/2006/relationships/hyperlink" Target="http://warehouse.orhideja.net/images/products/103-000-655-000-ivory_1.jpg" TargetMode="External"/><Relationship Id="rId2919" Type="http://schemas.openxmlformats.org/officeDocument/2006/relationships/hyperlink" Target="http://warehouse.orhideja.net/images/products/103-003,-671-003-white_6.jpg" TargetMode="External"/><Relationship Id="rId3083" Type="http://schemas.openxmlformats.org/officeDocument/2006/relationships/hyperlink" Target="http://warehouse.orhideja.net/images/products/587-437_4.jpg" TargetMode="External"/><Relationship Id="rId3290" Type="http://schemas.openxmlformats.org/officeDocument/2006/relationships/hyperlink" Target="http://warehouse.orhideja.net/images/products/182-437_ivory.jpg" TargetMode="External"/><Relationship Id="rId4134" Type="http://schemas.openxmlformats.org/officeDocument/2006/relationships/hyperlink" Target="http://warehouse.orhideja.net/images/products/801-175.jpg" TargetMode="External"/><Relationship Id="rId4341" Type="http://schemas.openxmlformats.org/officeDocument/2006/relationships/hyperlink" Target="http://warehouse.orhideja.net/images/products/591-592.jpg" TargetMode="External"/><Relationship Id="rId1728" Type="http://schemas.openxmlformats.org/officeDocument/2006/relationships/hyperlink" Target="http://warehouse.orhideja.net/images/products/635-290-black_3.jpg" TargetMode="External"/><Relationship Id="rId1935" Type="http://schemas.openxmlformats.org/officeDocument/2006/relationships/hyperlink" Target="http://warehouse.orhideja.net/images/products/575-299_2.jpg" TargetMode="External"/><Relationship Id="rId3150" Type="http://schemas.openxmlformats.org/officeDocument/2006/relationships/hyperlink" Target="http://warehouse.orhideja.net/images/products/189-437,-210-437-black_1.jpg" TargetMode="External"/><Relationship Id="rId4201" Type="http://schemas.openxmlformats.org/officeDocument/2006/relationships/hyperlink" Target="http://warehouse.orhideja.net/images/products/194-187-223-187-pion_6.jpg" TargetMode="External"/><Relationship Id="rId6099" Type="http://schemas.openxmlformats.org/officeDocument/2006/relationships/hyperlink" Target="http://warehouse.orhideja.net/images/products/130-267%20black-nude.jpg" TargetMode="External"/><Relationship Id="rId3010" Type="http://schemas.openxmlformats.org/officeDocument/2006/relationships/hyperlink" Target="http://warehouse.orhideja.net/images/products/180-001%20ivory.jpg" TargetMode="External"/><Relationship Id="rId6166" Type="http://schemas.openxmlformats.org/officeDocument/2006/relationships/hyperlink" Target="http://warehouse.orhideja.net/images/products/587-267.jpg" TargetMode="External"/><Relationship Id="rId3967" Type="http://schemas.openxmlformats.org/officeDocument/2006/relationships/hyperlink" Target="http://warehouse.orhideja.net/images/products/580-147%20&#195;&#152;&#194;&#174;&#195;&#134;&#226;&#137;&#160;.jpg" TargetMode="External"/><Relationship Id="rId6373" Type="http://schemas.openxmlformats.org/officeDocument/2006/relationships/hyperlink" Target="http://warehouse.orhideja.net/images/products/698-215.jpg" TargetMode="External"/><Relationship Id="rId4" Type="http://schemas.openxmlformats.org/officeDocument/2006/relationships/hyperlink" Target="http://warehouse.orhideja.net/images/products/686-007_.jpg" TargetMode="External"/><Relationship Id="rId888" Type="http://schemas.openxmlformats.org/officeDocument/2006/relationships/hyperlink" Target="http://warehouse.orhideja.net/images/products/0S4A8505-53.jpg" TargetMode="External"/><Relationship Id="rId2569" Type="http://schemas.openxmlformats.org/officeDocument/2006/relationships/hyperlink" Target="http://warehouse.orhideja.net/images/products/192-338%20black-peony.jpg" TargetMode="External"/><Relationship Id="rId2776" Type="http://schemas.openxmlformats.org/officeDocument/2006/relationships/hyperlink" Target="http://warehouse.orhideja.net/images/products/199-795_2.jpg" TargetMode="External"/><Relationship Id="rId2983" Type="http://schemas.openxmlformats.org/officeDocument/2006/relationships/hyperlink" Target="http://warehouse.orhideja.net/images/products/103-003,-671-003-white_1.jpg" TargetMode="External"/><Relationship Id="rId3827" Type="http://schemas.openxmlformats.org/officeDocument/2006/relationships/hyperlink" Target="http://warehouse.orhideja.net/images/products/580-147_2.jpg" TargetMode="External"/><Relationship Id="rId5182" Type="http://schemas.openxmlformats.org/officeDocument/2006/relationships/hyperlink" Target="http://warehouse.orhideja.net/images/products/123-213%20black-nude.jpg" TargetMode="External"/><Relationship Id="rId6026" Type="http://schemas.openxmlformats.org/officeDocument/2006/relationships/hyperlink" Target="http://warehouse.orhideja.net/images/products/118-991%20black.jpg" TargetMode="External"/><Relationship Id="rId6233" Type="http://schemas.openxmlformats.org/officeDocument/2006/relationships/hyperlink" Target="http://warehouse.orhideja.net/images/products/528-098,-241-098_6.jpg" TargetMode="External"/><Relationship Id="rId748" Type="http://schemas.openxmlformats.org/officeDocument/2006/relationships/hyperlink" Target="http://warehouse.orhideja.net/images/products/110-208-blue_2.jpg" TargetMode="External"/><Relationship Id="rId955" Type="http://schemas.openxmlformats.org/officeDocument/2006/relationships/hyperlink" Target="http://warehouse.orhideja.net/images/products/116-208-pink-colored.jpg" TargetMode="External"/><Relationship Id="rId1378" Type="http://schemas.openxmlformats.org/officeDocument/2006/relationships/hyperlink" Target="http://warehouse.orhideja.net/images/products/181-000,%20638-007.jpg" TargetMode="External"/><Relationship Id="rId1585" Type="http://schemas.openxmlformats.org/officeDocument/2006/relationships/hyperlink" Target="http://warehouse.orhideja.net/images/products/180-000,-638-007-moloko_1_2.jpg" TargetMode="External"/><Relationship Id="rId1792" Type="http://schemas.openxmlformats.org/officeDocument/2006/relationships/hyperlink" Target="http://warehouse.orhideja.net/images/products/1_10.jpg" TargetMode="External"/><Relationship Id="rId2429" Type="http://schemas.openxmlformats.org/officeDocument/2006/relationships/hyperlink" Target="http://warehouse.orhideja.net/images/products/164-148.jpg" TargetMode="External"/><Relationship Id="rId2636" Type="http://schemas.openxmlformats.org/officeDocument/2006/relationships/hyperlink" Target="http://warehouse.orhideja.net/images/products/268-338%20pion_2.JPG" TargetMode="External"/><Relationship Id="rId2843" Type="http://schemas.openxmlformats.org/officeDocument/2006/relationships/hyperlink" Target="http://warehouse.orhideja.net/images/products/612-003.jpg" TargetMode="External"/><Relationship Id="rId5042" Type="http://schemas.openxmlformats.org/officeDocument/2006/relationships/hyperlink" Target="http://warehouse.orhideja.net/images/products/523-639_2.jpg" TargetMode="External"/><Relationship Id="rId5999" Type="http://schemas.openxmlformats.org/officeDocument/2006/relationships/hyperlink" Target="http://warehouse.orhideja.net/images/products/175-991%20black-pion.jpg" TargetMode="External"/><Relationship Id="rId6300" Type="http://schemas.openxmlformats.org/officeDocument/2006/relationships/hyperlink" Target="http://warehouse.orhideja.net/images/products/129-000,-658-000-black-nud_1.jpg" TargetMode="External"/><Relationship Id="rId84" Type="http://schemas.openxmlformats.org/officeDocument/2006/relationships/hyperlink" Target="http://warehouse.orhideja.net/images/products/681-007-moloko.jpg" TargetMode="External"/><Relationship Id="rId608" Type="http://schemas.openxmlformats.org/officeDocument/2006/relationships/hyperlink" Target="http://warehouse.orhideja.net/images/products/532-208-black_2.jpg" TargetMode="External"/><Relationship Id="rId815" Type="http://schemas.openxmlformats.org/officeDocument/2006/relationships/hyperlink" Target="http://warehouse.orhideja.net/images/products/180-208,-210-208-kvarc_1.jpg" TargetMode="External"/><Relationship Id="rId1238" Type="http://schemas.openxmlformats.org/officeDocument/2006/relationships/hyperlink" Target="http://warehouse.orhideja.net/images/products/535-146,%20207-146.jpg" TargetMode="External"/><Relationship Id="rId1445" Type="http://schemas.openxmlformats.org/officeDocument/2006/relationships/hyperlink" Target="http://warehouse.orhideja.net/images/products/181-000,904-000_1.jpg" TargetMode="External"/><Relationship Id="rId1652" Type="http://schemas.openxmlformats.org/officeDocument/2006/relationships/hyperlink" Target="http://warehouse.orhideja.net/images/products/101-269.jpg" TargetMode="External"/><Relationship Id="rId1305" Type="http://schemas.openxmlformats.org/officeDocument/2006/relationships/hyperlink" Target="http://warehouse.orhideja.net/images/products/181-894%20pepper.JPG" TargetMode="External"/><Relationship Id="rId2703" Type="http://schemas.openxmlformats.org/officeDocument/2006/relationships/hyperlink" Target="http://warehouse.orhideja.net/images/products/199-795-ivory%20copy.jpg" TargetMode="External"/><Relationship Id="rId2910" Type="http://schemas.openxmlformats.org/officeDocument/2006/relationships/hyperlink" Target="http://warehouse.orhideja.net/images/products/180-003,-672-003-white_6.jpg" TargetMode="External"/><Relationship Id="rId5859" Type="http://schemas.openxmlformats.org/officeDocument/2006/relationships/hyperlink" Target="http://warehouse.orhideja.net/images/products/159-628,-246-628-black_1.jpg" TargetMode="External"/><Relationship Id="rId1512" Type="http://schemas.openxmlformats.org/officeDocument/2006/relationships/hyperlink" Target="http://warehouse.orhideja.net/images/products/604-894_5.jpg" TargetMode="External"/><Relationship Id="rId4668" Type="http://schemas.openxmlformats.org/officeDocument/2006/relationships/hyperlink" Target="http://warehouse.orhideja.net/images/products/557-438,-210-438-t-sinij_1.jpg" TargetMode="External"/><Relationship Id="rId4875" Type="http://schemas.openxmlformats.org/officeDocument/2006/relationships/hyperlink" Target="http://warehouse.orhideja.net/images/products/123-438%20ivory.jpg" TargetMode="External"/><Relationship Id="rId5719" Type="http://schemas.openxmlformats.org/officeDocument/2006/relationships/hyperlink" Target="http://warehouse.orhideja.net/images/products/192-680%20white.jpg" TargetMode="External"/><Relationship Id="rId5926" Type="http://schemas.openxmlformats.org/officeDocument/2006/relationships/hyperlink" Target="http://warehouse.orhideja.net/images/products/159-628,-733-628-white_1.jpg" TargetMode="External"/><Relationship Id="rId6090" Type="http://schemas.openxmlformats.org/officeDocument/2006/relationships/hyperlink" Target="http://warehouse.orhideja.net/images/products/801-267%20black-nude.jpg" TargetMode="External"/><Relationship Id="rId11" Type="http://schemas.openxmlformats.org/officeDocument/2006/relationships/hyperlink" Target="http://warehouse.orhideja.net/images/products/531-007,%20681-007%20black_2.jpg" TargetMode="External"/><Relationship Id="rId398" Type="http://schemas.openxmlformats.org/officeDocument/2006/relationships/hyperlink" Target="http://warehouse.orhideja.net/images/products/180-208-IVORY.jpg" TargetMode="External"/><Relationship Id="rId2079" Type="http://schemas.openxmlformats.org/officeDocument/2006/relationships/hyperlink" Target="http://warehouse.orhideja.net/images/products/523-299,%20291-299%20&#208;&#186;&#209;&#128;&#208;&#176;&#209;&#129;&#208;&#189;&#209;&#139;&#208;&#184;&#204;&#134;.JPG" TargetMode="External"/><Relationship Id="rId3477" Type="http://schemas.openxmlformats.org/officeDocument/2006/relationships/hyperlink" Target="http://warehouse.orhideja.net/images/products/587-437dark-blue.jpg" TargetMode="External"/><Relationship Id="rId3684" Type="http://schemas.openxmlformats.org/officeDocument/2006/relationships/hyperlink" Target="http://warehouse.orhideja.net/images/products/558-147%20_7.jpg" TargetMode="External"/><Relationship Id="rId3891" Type="http://schemas.openxmlformats.org/officeDocument/2006/relationships/hyperlink" Target="http://warehouse.orhideja.net/images/products/506-147.jpg" TargetMode="External"/><Relationship Id="rId4528" Type="http://schemas.openxmlformats.org/officeDocument/2006/relationships/hyperlink" Target="http://warehouse.orhideja.net/images/products/291-785-red.jpg" TargetMode="External"/><Relationship Id="rId4735" Type="http://schemas.openxmlformats.org/officeDocument/2006/relationships/hyperlink" Target="http://warehouse.orhideja.net/images/products/125-438%20grape%20wine%20NEW.jpg" TargetMode="External"/><Relationship Id="rId4942" Type="http://schemas.openxmlformats.org/officeDocument/2006/relationships/hyperlink" Target="http://warehouse.orhideja.net/images/products/bra_02_-_125-438_.jpg" TargetMode="External"/><Relationship Id="rId2286" Type="http://schemas.openxmlformats.org/officeDocument/2006/relationships/hyperlink" Target="http://warehouse.orhideja.net/images/products/180-003,-672-003-red_6.jpg" TargetMode="External"/><Relationship Id="rId2493" Type="http://schemas.openxmlformats.org/officeDocument/2006/relationships/hyperlink" Target="http://warehouse.orhideja.net/images/products/196-338.jpg" TargetMode="External"/><Relationship Id="rId3337" Type="http://schemas.openxmlformats.org/officeDocument/2006/relationships/hyperlink" Target="http://warehouse.orhideja.net/images/products/535-437,-210-437-pion_6.jpg" TargetMode="External"/><Relationship Id="rId3544" Type="http://schemas.openxmlformats.org/officeDocument/2006/relationships/hyperlink" Target="http://warehouse.orhideja.net/images/products/581-437,%20210-437%20krem%20brule.jpg" TargetMode="External"/><Relationship Id="rId3751" Type="http://schemas.openxmlformats.org/officeDocument/2006/relationships/hyperlink" Target="http://warehouse.orhideja.net/images/products/198-147,-210-147-moloko_1_2.jpg" TargetMode="External"/><Relationship Id="rId4802" Type="http://schemas.openxmlformats.org/officeDocument/2006/relationships/hyperlink" Target="http://warehouse.orhideja.net/images/products/125-438_3.jpg" TargetMode="External"/><Relationship Id="rId258" Type="http://schemas.openxmlformats.org/officeDocument/2006/relationships/hyperlink" Target="http://warehouse.orhideja.net/images/products/180-208,-210-208-kofejno-roz._1.jpg" TargetMode="External"/><Relationship Id="rId465" Type="http://schemas.openxmlformats.org/officeDocument/2006/relationships/hyperlink" Target="http://warehouse.orhideja.net/images/products/299-208%20white1.jpg" TargetMode="External"/><Relationship Id="rId672" Type="http://schemas.openxmlformats.org/officeDocument/2006/relationships/hyperlink" Target="http://warehouse.orhideja.net/images/products/110-208-black.jpg" TargetMode="External"/><Relationship Id="rId1095" Type="http://schemas.openxmlformats.org/officeDocument/2006/relationships/hyperlink" Target="http://warehouse.orhideja.net/images/products/180-208,%20210-208%20shokolad.jpg" TargetMode="External"/><Relationship Id="rId2146" Type="http://schemas.openxmlformats.org/officeDocument/2006/relationships/hyperlink" Target="http://warehouse.orhideja.net/images/products/575-299,-710-299-cvet.-rozovij_1.jpg" TargetMode="External"/><Relationship Id="rId2353" Type="http://schemas.openxmlformats.org/officeDocument/2006/relationships/hyperlink" Target="http://warehouse.orhideja.net/images/products/103-003,-671-003-black_1.jpg" TargetMode="External"/><Relationship Id="rId2560" Type="http://schemas.openxmlformats.org/officeDocument/2006/relationships/hyperlink" Target="http://warehouse.orhideja.net/images/products/192-338%20black-peony.jpg" TargetMode="External"/><Relationship Id="rId3404" Type="http://schemas.openxmlformats.org/officeDocument/2006/relationships/hyperlink" Target="http://warehouse.orhideja.net/images/products/182-437,-733-437-pion_1.jpg" TargetMode="External"/><Relationship Id="rId3611" Type="http://schemas.openxmlformats.org/officeDocument/2006/relationships/hyperlink" Target="http://warehouse.orhideja.net/images/products/539-385-moloko-pion_3.jpg" TargetMode="External"/><Relationship Id="rId118" Type="http://schemas.openxmlformats.org/officeDocument/2006/relationships/hyperlink" Target="http://warehouse.orhideja.net/images/products/638-007-white.jpg" TargetMode="External"/><Relationship Id="rId325" Type="http://schemas.openxmlformats.org/officeDocument/2006/relationships/hyperlink" Target="http://warehouse.orhideja.net/images/products/180-208perec.jpg" TargetMode="External"/><Relationship Id="rId532" Type="http://schemas.openxmlformats.org/officeDocument/2006/relationships/hyperlink" Target="http://warehouse.orhideja.net/images/products/116-208white.jpg" TargetMode="External"/><Relationship Id="rId1162" Type="http://schemas.openxmlformats.org/officeDocument/2006/relationships/hyperlink" Target="http://warehouse.orhideja.net/images/products/535-146,%20207-146%20pion_2.jpg" TargetMode="External"/><Relationship Id="rId2006" Type="http://schemas.openxmlformats.org/officeDocument/2006/relationships/hyperlink" Target="http://warehouse.orhideja.net/images/products/1_12.jpg" TargetMode="External"/><Relationship Id="rId2213" Type="http://schemas.openxmlformats.org/officeDocument/2006/relationships/hyperlink" Target="http://warehouse.orhideja.net/images/products/bra_04.jpg" TargetMode="External"/><Relationship Id="rId2420" Type="http://schemas.openxmlformats.org/officeDocument/2006/relationships/hyperlink" Target="http://warehouse.orhideja.net/images/products/188-000%20&#209;&#134;&#208;&#178;&#208;&#181;&#209;&#130;&#208;&#190;&#209;&#135;&#208;&#189;&#208;&#190;-&#209;&#128;&#208;&#190;&#208;&#183;&#208;&#190;&#208;&#178;&#209;&#139;&#208;&#184;&#204;&#134;_2.JPG" TargetMode="External"/><Relationship Id="rId5369" Type="http://schemas.openxmlformats.org/officeDocument/2006/relationships/hyperlink" Target="http://warehouse.orhideja.net/images/products/112-275.jpeg" TargetMode="External"/><Relationship Id="rId5576" Type="http://schemas.openxmlformats.org/officeDocument/2006/relationships/hyperlink" Target="http://warehouse.orhideja.net/images/products/103-000-655-000_1.jpg" TargetMode="External"/><Relationship Id="rId5783" Type="http://schemas.openxmlformats.org/officeDocument/2006/relationships/hyperlink" Target="http://warehouse.orhideja.net/images/products/575-628_peony.jpg" TargetMode="External"/><Relationship Id="rId1022" Type="http://schemas.openxmlformats.org/officeDocument/2006/relationships/hyperlink" Target="http://warehouse.orhideja.net/images/products/236-208-krem-brule.jpg" TargetMode="External"/><Relationship Id="rId4178" Type="http://schemas.openxmlformats.org/officeDocument/2006/relationships/hyperlink" Target="http://warehouse.orhideja.net/images/products/554-187black:pion.jpg" TargetMode="External"/><Relationship Id="rId4385" Type="http://schemas.openxmlformats.org/officeDocument/2006/relationships/hyperlink" Target="http://warehouse.orhideja.net/images/products/225-787-black_.jpg" TargetMode="External"/><Relationship Id="rId4592" Type="http://schemas.openxmlformats.org/officeDocument/2006/relationships/hyperlink" Target="http://warehouse.orhideja.net/images/products/508-170,-225-170-white_1.jpg" TargetMode="External"/><Relationship Id="rId5229" Type="http://schemas.openxmlformats.org/officeDocument/2006/relationships/hyperlink" Target="http://warehouse.orhideja.net/images/products/123-213%20ivory.jpg" TargetMode="External"/><Relationship Id="rId5436" Type="http://schemas.openxmlformats.org/officeDocument/2006/relationships/hyperlink" Target="http://warehouse.orhideja.net/images/products/161-000%20231-000.jpg" TargetMode="External"/><Relationship Id="rId5990" Type="http://schemas.openxmlformats.org/officeDocument/2006/relationships/hyperlink" Target="http://warehouse.orhideja.net/images/products/638-991%20black-peony.jpg" TargetMode="External"/><Relationship Id="rId1979" Type="http://schemas.openxmlformats.org/officeDocument/2006/relationships/hyperlink" Target="http://warehouse.orhideja.net/images/products/523-299.jpg" TargetMode="External"/><Relationship Id="rId3194" Type="http://schemas.openxmlformats.org/officeDocument/2006/relationships/hyperlink" Target="http://warehouse.orhideja.net/images/products/581-437.jpg" TargetMode="External"/><Relationship Id="rId4038" Type="http://schemas.openxmlformats.org/officeDocument/2006/relationships/hyperlink" Target="http://warehouse.orhideja.net/images/products/166-147,%20210-147%20pion.jpg" TargetMode="External"/><Relationship Id="rId4245" Type="http://schemas.openxmlformats.org/officeDocument/2006/relationships/hyperlink" Target="http://warehouse.orhideja.net/images/products/195-187-662-187-pion_1.jpg" TargetMode="External"/><Relationship Id="rId5643" Type="http://schemas.openxmlformats.org/officeDocument/2006/relationships/hyperlink" Target="http://warehouse.orhideja.net/images/products/152-830,-799-830_1.jpg" TargetMode="External"/><Relationship Id="rId5850" Type="http://schemas.openxmlformats.org/officeDocument/2006/relationships/hyperlink" Target="http://warehouse.orhideja.net/images/products/102-628_peony.jpg" TargetMode="External"/><Relationship Id="rId1839" Type="http://schemas.openxmlformats.org/officeDocument/2006/relationships/hyperlink" Target="http://warehouse.orhideja.net/images/products/175-290%20white_2.jpg" TargetMode="External"/><Relationship Id="rId3054" Type="http://schemas.openxmlformats.org/officeDocument/2006/relationships/hyperlink" Target="http://warehouse.orhideja.net/images/products/299-437%20&#194;&#176;&#226;&#128;&#158;&#226;&#128;&#161;&#194;&#163;&#226;&#128;&#158;&#226;&#137;&#160;&#194;&#167;&#194;&#174;.jpg" TargetMode="External"/><Relationship Id="rId4452" Type="http://schemas.openxmlformats.org/officeDocument/2006/relationships/hyperlink" Target="http://warehouse.orhideja.net/images/products/561-787,%20225-787%20pion.jpg" TargetMode="External"/><Relationship Id="rId5503" Type="http://schemas.openxmlformats.org/officeDocument/2006/relationships/hyperlink" Target="http://warehouse.orhideja.net/images/products/103-000-655-000-ivory_1.jpg" TargetMode="External"/><Relationship Id="rId5710" Type="http://schemas.openxmlformats.org/officeDocument/2006/relationships/hyperlink" Target="http://warehouse.orhideja.net/images/products/empty.png" TargetMode="External"/><Relationship Id="rId182" Type="http://schemas.openxmlformats.org/officeDocument/2006/relationships/hyperlink" Target="http://warehouse.orhideja.net/images/products/904-000%20white.jpg" TargetMode="External"/><Relationship Id="rId1906" Type="http://schemas.openxmlformats.org/officeDocument/2006/relationships/hyperlink" Target="http://warehouse.orhideja.net/images/products/513-390,%20263-438%20&#208;&#188;&#208;&#190;&#208;&#187;&#208;&#190;&#208;&#186;&#208;&#190;.JPG" TargetMode="External"/><Relationship Id="rId3261" Type="http://schemas.openxmlformats.org/officeDocument/2006/relationships/hyperlink" Target="http://warehouse.orhideja.net/images/products/581-437,%20299-437.jpg" TargetMode="External"/><Relationship Id="rId4105" Type="http://schemas.openxmlformats.org/officeDocument/2006/relationships/hyperlink" Target="http://warehouse.orhideja.net/images/products/516-147,-624-147-kofejno-rozovij_1.jpg" TargetMode="External"/><Relationship Id="rId4312" Type="http://schemas.openxmlformats.org/officeDocument/2006/relationships/hyperlink" Target="http://warehouse.orhideja.net/images/products/161-000-904-000_1.jpg" TargetMode="External"/><Relationship Id="rId2070" Type="http://schemas.openxmlformats.org/officeDocument/2006/relationships/hyperlink" Target="http://warehouse.orhideja.net/images/products/130-299-white_1.jpg" TargetMode="External"/><Relationship Id="rId3121" Type="http://schemas.openxmlformats.org/officeDocument/2006/relationships/hyperlink" Target="http://warehouse.orhideja.net/images/products/581-347-black.jpg" TargetMode="External"/><Relationship Id="rId6277" Type="http://schemas.openxmlformats.org/officeDocument/2006/relationships/hyperlink" Target="http://warehouse.orhideja.net/images/products/952-000_black.jpg" TargetMode="External"/><Relationship Id="rId999" Type="http://schemas.openxmlformats.org/officeDocument/2006/relationships/hyperlink" Target="http://warehouse.orhideja.net/images/products/116-208,%20299-208-burgundy_1.jpg" TargetMode="External"/><Relationship Id="rId2887" Type="http://schemas.openxmlformats.org/officeDocument/2006/relationships/hyperlink" Target="http://warehouse.orhideja.net/images/products/103-003,-671-003-moloko.jpg" TargetMode="External"/><Relationship Id="rId5086" Type="http://schemas.openxmlformats.org/officeDocument/2006/relationships/hyperlink" Target="http://warehouse.orhideja.net/images/products/581-429.jpg" TargetMode="External"/><Relationship Id="rId5293" Type="http://schemas.openxmlformats.org/officeDocument/2006/relationships/hyperlink" Target="http://warehouse.orhideja.net/images/products/803-428.jpeg" TargetMode="External"/><Relationship Id="rId6137" Type="http://schemas.openxmlformats.org/officeDocument/2006/relationships/hyperlink" Target="http://warehouse.orhideja.net/images/products/246-267_.jpg" TargetMode="External"/><Relationship Id="rId6344" Type="http://schemas.openxmlformats.org/officeDocument/2006/relationships/hyperlink" Target="http://warehouse.orhideja.net/images/products/129-000,-659-000-moloko-nude_1.jpg" TargetMode="External"/><Relationship Id="rId859" Type="http://schemas.openxmlformats.org/officeDocument/2006/relationships/hyperlink" Target="http://warehouse.orhideja.net/images/products/180-208%20&#209;&#128;&#209;&#131;&#208;&#177;&#208;&#184;&#208;&#189;.jpg" TargetMode="External"/><Relationship Id="rId1489" Type="http://schemas.openxmlformats.org/officeDocument/2006/relationships/hyperlink" Target="http://warehouse.orhideja.net/images/products/136-894.jpg" TargetMode="External"/><Relationship Id="rId1696" Type="http://schemas.openxmlformats.org/officeDocument/2006/relationships/hyperlink" Target="http://warehouse.orhideja.net/images/products/553-290%20A&#204;&#129;&#226;&#128;&#162;&#226;&#128;&#161;&#226;&#137;&#160;I&#204;&#130;&#194;&#169;.jpg" TargetMode="External"/><Relationship Id="rId3938" Type="http://schemas.openxmlformats.org/officeDocument/2006/relationships/hyperlink" Target="http://warehouse.orhideja.net/images/products/166-147,%20289-147-black_peony_1.jpg" TargetMode="External"/><Relationship Id="rId5153" Type="http://schemas.openxmlformats.org/officeDocument/2006/relationships/hyperlink" Target="http://warehouse.orhideja.net/images/products/802-213%20black.jpg" TargetMode="External"/><Relationship Id="rId5360" Type="http://schemas.openxmlformats.org/officeDocument/2006/relationships/hyperlink" Target="http://warehouse.orhideja.net/images/products/166-275_black.jpg" TargetMode="External"/><Relationship Id="rId6204" Type="http://schemas.openxmlformats.org/officeDocument/2006/relationships/hyperlink" Target="http://warehouse.orhideja.net/images/products/114-267,%20733-267%20moloko-peony.jpg" TargetMode="External"/><Relationship Id="rId6411" Type="http://schemas.openxmlformats.org/officeDocument/2006/relationships/hyperlink" Target="http://warehouse.orhideja.net/images/products/101-215.jpg" TargetMode="External"/><Relationship Id="rId1349" Type="http://schemas.openxmlformats.org/officeDocument/2006/relationships/hyperlink" Target="http://warehouse.orhideja.net/images/products/181-894%20coffee%20rose_2.JPG" TargetMode="External"/><Relationship Id="rId2747" Type="http://schemas.openxmlformats.org/officeDocument/2006/relationships/hyperlink" Target="http://warehouse.orhideja.net/images/products/224-795.jpg" TargetMode="External"/><Relationship Id="rId2954" Type="http://schemas.openxmlformats.org/officeDocument/2006/relationships/hyperlink" Target="http://warehouse.orhideja.net/images/products/180-003,-672-003-white_1.jpg" TargetMode="External"/><Relationship Id="rId5013" Type="http://schemas.openxmlformats.org/officeDocument/2006/relationships/hyperlink" Target="http://warehouse.orhideja.net/images/products/557-405.jpg" TargetMode="External"/><Relationship Id="rId5220" Type="http://schemas.openxmlformats.org/officeDocument/2006/relationships/hyperlink" Target="http://warehouse.orhideja.net/images/products/123-213%20ivory.jpg" TargetMode="External"/><Relationship Id="rId719" Type="http://schemas.openxmlformats.org/officeDocument/2006/relationships/hyperlink" Target="http://warehouse.orhideja.net/images/products/705-208-koral_2.jpg" TargetMode="External"/><Relationship Id="rId926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56" Type="http://schemas.openxmlformats.org/officeDocument/2006/relationships/hyperlink" Target="http://warehouse.orhideja.net/images/products/181-000_2.jpg" TargetMode="External"/><Relationship Id="rId1763" Type="http://schemas.openxmlformats.org/officeDocument/2006/relationships/hyperlink" Target="http://warehouse.orhideja.net/images/products/1_10.jpg" TargetMode="External"/><Relationship Id="rId1970" Type="http://schemas.openxmlformats.org/officeDocument/2006/relationships/hyperlink" Target="http://warehouse.orhideja.net/images/products/523-299.jpg" TargetMode="External"/><Relationship Id="rId2607" Type="http://schemas.openxmlformats.org/officeDocument/2006/relationships/hyperlink" Target="http://warehouse.orhideja.net/images/products/192-338_3.jpg" TargetMode="External"/><Relationship Id="rId2814" Type="http://schemas.openxmlformats.org/officeDocument/2006/relationships/hyperlink" Target="http://warehouse.orhideja.net/images/products/199-795-pion_2.jpg" TargetMode="External"/><Relationship Id="rId55" Type="http://schemas.openxmlformats.org/officeDocument/2006/relationships/hyperlink" Target="http://warehouse.orhideja.net/images/products/531-007_3.jpg" TargetMode="External"/><Relationship Id="rId1209" Type="http://schemas.openxmlformats.org/officeDocument/2006/relationships/hyperlink" Target="http://warehouse.orhideja.net/images/products/535-146,%20207-146%20black.jpg" TargetMode="External"/><Relationship Id="rId1416" Type="http://schemas.openxmlformats.org/officeDocument/2006/relationships/hyperlink" Target="http://warehouse.orhideja.net/images/products/210-894-piony.jpg" TargetMode="External"/><Relationship Id="rId1623" Type="http://schemas.openxmlformats.org/officeDocument/2006/relationships/hyperlink" Target="http://warehouse.orhideja.net/images/products/574-518,%20225-518.jpg" TargetMode="External"/><Relationship Id="rId1830" Type="http://schemas.openxmlformats.org/officeDocument/2006/relationships/hyperlink" Target="http://warehouse.orhideja.net/images/products/175-290%20white_2.jpg" TargetMode="External"/><Relationship Id="rId4779" Type="http://schemas.openxmlformats.org/officeDocument/2006/relationships/hyperlink" Target="http://warehouse.orhideja.net/images/products/557-438,%20646-438%20ivory.jpg" TargetMode="External"/><Relationship Id="rId4986" Type="http://schemas.openxmlformats.org/officeDocument/2006/relationships/hyperlink" Target="http://warehouse.orhideja.net/images/products/123-438%20peony.jpg" TargetMode="External"/><Relationship Id="rId3588" Type="http://schemas.openxmlformats.org/officeDocument/2006/relationships/hyperlink" Target="http://warehouse.orhideja.net/images/products/523-385%20_1.jpg" TargetMode="External"/><Relationship Id="rId3795" Type="http://schemas.openxmlformats.org/officeDocument/2006/relationships/hyperlink" Target="http://warehouse.orhideja.net/images/products/166-147,%20210-147%20ivory_1.jpg" TargetMode="External"/><Relationship Id="rId4639" Type="http://schemas.openxmlformats.org/officeDocument/2006/relationships/hyperlink" Target="http://warehouse.orhideja.net/images/products/557-438-FIN.jpg" TargetMode="External"/><Relationship Id="rId4846" Type="http://schemas.openxmlformats.org/officeDocument/2006/relationships/hyperlink" Target="http://warehouse.orhideja.net/images/products/125-438_3.jpg" TargetMode="External"/><Relationship Id="rId2397" Type="http://schemas.openxmlformats.org/officeDocument/2006/relationships/hyperlink" Target="http://warehouse.orhideja.net/images/products/188-000_belij.jpg" TargetMode="External"/><Relationship Id="rId3448" Type="http://schemas.openxmlformats.org/officeDocument/2006/relationships/hyperlink" Target="http://warehouse.orhideja.net/images/products/581-437-cv-roz_2.jpg" TargetMode="External"/><Relationship Id="rId3655" Type="http://schemas.openxmlformats.org/officeDocument/2006/relationships/hyperlink" Target="http://warehouse.orhideja.net/images/products/624-147.jpg" TargetMode="External"/><Relationship Id="rId3862" Type="http://schemas.openxmlformats.org/officeDocument/2006/relationships/hyperlink" Target="http://warehouse.orhideja.net/images/products/516-147,-289-147-black_1.jpg" TargetMode="External"/><Relationship Id="rId4706" Type="http://schemas.openxmlformats.org/officeDocument/2006/relationships/hyperlink" Target="http://warehouse.orhideja.net/images/products/557-438-vinograd-pion,-210-438-vinograd_1.jpg" TargetMode="External"/><Relationship Id="rId6061" Type="http://schemas.openxmlformats.org/officeDocument/2006/relationships/hyperlink" Target="http://warehouse.orhideja.net/images/products/531-990,-638-990-black-pion_6.jpg" TargetMode="External"/><Relationship Id="rId369" Type="http://schemas.openxmlformats.org/officeDocument/2006/relationships/hyperlink" Target="http://warehouse.orhideja.net/images/products/535-208_ivory.jpg" TargetMode="External"/><Relationship Id="rId576" Type="http://schemas.openxmlformats.org/officeDocument/2006/relationships/hyperlink" Target="http://warehouse.orhideja.net/images/products/652-208%20black.jpg" TargetMode="External"/><Relationship Id="rId783" Type="http://schemas.openxmlformats.org/officeDocument/2006/relationships/hyperlink" Target="http://warehouse.orhideja.net/images/products/236-208%20kvarc_2.jpg" TargetMode="External"/><Relationship Id="rId990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257" Type="http://schemas.openxmlformats.org/officeDocument/2006/relationships/hyperlink" Target="http://warehouse.orhideja.net/images/products/557-438,%20210-438_black-pion_6.jpg" TargetMode="External"/><Relationship Id="rId2464" Type="http://schemas.openxmlformats.org/officeDocument/2006/relationships/hyperlink" Target="http://warehouse.orhideja.net/images/products/803-446-293-446-black-pion_1.jpg" TargetMode="External"/><Relationship Id="rId2671" Type="http://schemas.openxmlformats.org/officeDocument/2006/relationships/hyperlink" Target="http://warehouse.orhideja.net/images/products/192-338%20pion.JPG" TargetMode="External"/><Relationship Id="rId3308" Type="http://schemas.openxmlformats.org/officeDocument/2006/relationships/hyperlink" Target="http://warehouse.orhideja.net/images/products/812-437-pion_1.jpg" TargetMode="External"/><Relationship Id="rId3515" Type="http://schemas.openxmlformats.org/officeDocument/2006/relationships/hyperlink" Target="http://warehouse.orhideja.net/images/products/189-437,-210-437-krem-brule_6.jpg" TargetMode="External"/><Relationship Id="rId4913" Type="http://schemas.openxmlformats.org/officeDocument/2006/relationships/hyperlink" Target="http://warehouse.orhideja.net/images/products/bra_02_-_125-438_.jpg" TargetMode="External"/><Relationship Id="rId229" Type="http://schemas.openxmlformats.org/officeDocument/2006/relationships/hyperlink" Target="http://warehouse.orhideja.net/images/products/532-208-coffee--rose-_2.jpg" TargetMode="External"/><Relationship Id="rId436" Type="http://schemas.openxmlformats.org/officeDocument/2006/relationships/hyperlink" Target="http://warehouse.orhideja.net/images/products/116-208%20213-208%20ivory_3.jpg" TargetMode="External"/><Relationship Id="rId643" Type="http://schemas.openxmlformats.org/officeDocument/2006/relationships/hyperlink" Target="http://warehouse.orhideja.net/images/products/116-208,%20613-208.jpg" TargetMode="External"/><Relationship Id="rId1066" Type="http://schemas.openxmlformats.org/officeDocument/2006/relationships/hyperlink" Target="http://warehouse.orhideja.net/images/products/180-208%20210-208%20krem%20brule.jpg" TargetMode="External"/><Relationship Id="rId1273" Type="http://schemas.openxmlformats.org/officeDocument/2006/relationships/hyperlink" Target="http://warehouse.orhideja.net/images/products/535-146,%20207-146.jpg" TargetMode="External"/><Relationship Id="rId1480" Type="http://schemas.openxmlformats.org/officeDocument/2006/relationships/hyperlink" Target="http://warehouse.orhideja.net/images/products/604-894-beige.jpg" TargetMode="External"/><Relationship Id="rId2117" Type="http://schemas.openxmlformats.org/officeDocument/2006/relationships/hyperlink" Target="http://warehouse.orhideja.net/images/products/523-299_3.jpg" TargetMode="External"/><Relationship Id="rId2324" Type="http://schemas.openxmlformats.org/officeDocument/2006/relationships/hyperlink" Target="http://warehouse.orhideja.net/images/products/103-003,-671-003-black_1.jpg" TargetMode="External"/><Relationship Id="rId3722" Type="http://schemas.openxmlformats.org/officeDocument/2006/relationships/hyperlink" Target="http://warehouse.orhideja.net/images/products/516-147,-625-147-moloko_1.jpg" TargetMode="External"/><Relationship Id="rId850" Type="http://schemas.openxmlformats.org/officeDocument/2006/relationships/hyperlink" Target="http://warehouse.orhideja.net/images/products/181-208_ruby.jpg" TargetMode="External"/><Relationship Id="rId1133" Type="http://schemas.openxmlformats.org/officeDocument/2006/relationships/hyperlink" Target="http://warehouse.orhideja.net/images/products/535-146,%20207-146%20pion_2.jpg" TargetMode="External"/><Relationship Id="rId2531" Type="http://schemas.openxmlformats.org/officeDocument/2006/relationships/hyperlink" Target="http://warehouse.orhideja.net/images/products/192-338.jpg" TargetMode="External"/><Relationship Id="rId4289" Type="http://schemas.openxmlformats.org/officeDocument/2006/relationships/hyperlink" Target="http://warehouse.orhideja.net/images/products/662-186.jpg" TargetMode="External"/><Relationship Id="rId5687" Type="http://schemas.openxmlformats.org/officeDocument/2006/relationships/hyperlink" Target="http://warehouse.orhideja.net/images/products/587-736%20t-sinij-pion.jpg" TargetMode="External"/><Relationship Id="rId5894" Type="http://schemas.openxmlformats.org/officeDocument/2006/relationships/hyperlink" Target="http://warehouse.orhideja.net/images/products/159-628,-733-628-black-pion_1.jpg" TargetMode="External"/><Relationship Id="rId503" Type="http://schemas.openxmlformats.org/officeDocument/2006/relationships/hyperlink" Target="http://warehouse.orhideja.net/images/products/180-208,-260-208-white_1.jpg" TargetMode="External"/><Relationship Id="rId710" Type="http://schemas.openxmlformats.org/officeDocument/2006/relationships/hyperlink" Target="http://warehouse.orhideja.net/images/products/124-208%20&#208;&#186;&#209;&#128;&#208;&#176;&#209;&#129;&#208;&#189;&#209;&#139;&#208;&#184;&#204;&#134;_2.jpg" TargetMode="External"/><Relationship Id="rId1340" Type="http://schemas.openxmlformats.org/officeDocument/2006/relationships/hyperlink" Target="http://warehouse.orhideja.net/images/products/604-894%20&#208;&#154;&#208;&#190;&#209;&#132;&#208;&#181;&#208;&#184;&#204;&#134;&#208;&#189;&#208;&#190;-&#209;&#128;&#208;&#190;&#208;&#183;&#208;&#190;&#208;&#178;&#209;&#139;&#208;&#184;&#204;&#134;.jpg" TargetMode="External"/><Relationship Id="rId3098" Type="http://schemas.openxmlformats.org/officeDocument/2006/relationships/hyperlink" Target="http://warehouse.orhideja.net/images/products/535-437,%20646-437%20black_6.jpg" TargetMode="External"/><Relationship Id="rId4496" Type="http://schemas.openxmlformats.org/officeDocument/2006/relationships/hyperlink" Target="http://warehouse.orhideja.net/images/products/646-785-ivory.jpg" TargetMode="External"/><Relationship Id="rId5547" Type="http://schemas.openxmlformats.org/officeDocument/2006/relationships/hyperlink" Target="http://warehouse.orhideja.net/images/products/briefs_05_-_659-000_grape-nude_.jpg" TargetMode="External"/><Relationship Id="rId5754" Type="http://schemas.openxmlformats.org/officeDocument/2006/relationships/hyperlink" Target="http://warehouse.orhideja.net/images/products/107-680%20white.jpg" TargetMode="External"/><Relationship Id="rId5961" Type="http://schemas.openxmlformats.org/officeDocument/2006/relationships/hyperlink" Target="http://warehouse.orhideja.net/images/products/159-628,-733-628-white_1.jpg" TargetMode="External"/><Relationship Id="rId1200" Type="http://schemas.openxmlformats.org/officeDocument/2006/relationships/hyperlink" Target="http://warehouse.orhideja.net/images/products/535-146,%20207-146%20black.jpg" TargetMode="External"/><Relationship Id="rId4149" Type="http://schemas.openxmlformats.org/officeDocument/2006/relationships/hyperlink" Target="http://warehouse.orhideja.net/images/products/195-187,%20223-187.jpg" TargetMode="External"/><Relationship Id="rId4356" Type="http://schemas.openxmlformats.org/officeDocument/2006/relationships/hyperlink" Target="http://warehouse.orhideja.net/images/products/591-592.jpg" TargetMode="External"/><Relationship Id="rId4563" Type="http://schemas.openxmlformats.org/officeDocument/2006/relationships/hyperlink" Target="http://warehouse.orhideja.net/images/products/508-170,-225-170-black_1.jpg" TargetMode="External"/><Relationship Id="rId4770" Type="http://schemas.openxmlformats.org/officeDocument/2006/relationships/hyperlink" Target="http://warehouse.orhideja.net/images/products/810-438-ivory_1.jpg" TargetMode="External"/><Relationship Id="rId5407" Type="http://schemas.openxmlformats.org/officeDocument/2006/relationships/hyperlink" Target="http://warehouse.orhideja.net/images/products/522-000.jpg" TargetMode="External"/><Relationship Id="rId5614" Type="http://schemas.openxmlformats.org/officeDocument/2006/relationships/hyperlink" Target="http://warehouse.orhideja.net/images/products/154-830-793-830-ivory_1.jpg" TargetMode="External"/><Relationship Id="rId5821" Type="http://schemas.openxmlformats.org/officeDocument/2006/relationships/hyperlink" Target="http://warehouse.orhideja.net/images/products/106-628%20peony.jpg" TargetMode="External"/><Relationship Id="rId3165" Type="http://schemas.openxmlformats.org/officeDocument/2006/relationships/hyperlink" Target="http://warehouse.orhideja.net/images/products/182-437,-733-437-black_1.jpg" TargetMode="External"/><Relationship Id="rId3372" Type="http://schemas.openxmlformats.org/officeDocument/2006/relationships/hyperlink" Target="http://warehouse.orhideja.net/images/products/581-437-pion_3.jpg" TargetMode="External"/><Relationship Id="rId4009" Type="http://schemas.openxmlformats.org/officeDocument/2006/relationships/hyperlink" Target="http://warehouse.orhideja.net/images/products/516-147,%20210-147%20peony_1.jpg" TargetMode="External"/><Relationship Id="rId4216" Type="http://schemas.openxmlformats.org/officeDocument/2006/relationships/hyperlink" Target="http://warehouse.orhideja.net/images/products/Untitled-1_3.jpg" TargetMode="External"/><Relationship Id="rId4423" Type="http://schemas.openxmlformats.org/officeDocument/2006/relationships/hyperlink" Target="http://warehouse.orhideja.net/images/products/1_15.jpg" TargetMode="External"/><Relationship Id="rId4630" Type="http://schemas.openxmlformats.org/officeDocument/2006/relationships/hyperlink" Target="http://warehouse.orhideja.net/images/products/673-438%20black-peony.jpg" TargetMode="External"/><Relationship Id="rId293" Type="http://schemas.openxmlformats.org/officeDocument/2006/relationships/hyperlink" Target="http://warehouse.orhideja.net/images/products/116-208-coffee-rose.jpg" TargetMode="External"/><Relationship Id="rId2181" Type="http://schemas.openxmlformats.org/officeDocument/2006/relationships/hyperlink" Target="http://warehouse.orhideja.net/images/products/548-525_nude.jpg" TargetMode="External"/><Relationship Id="rId3025" Type="http://schemas.openxmlformats.org/officeDocument/2006/relationships/hyperlink" Target="http://warehouse.orhideja.net/images/products/180-001_2.jpg" TargetMode="External"/><Relationship Id="rId3232" Type="http://schemas.openxmlformats.org/officeDocument/2006/relationships/hyperlink" Target="http://warehouse.orhideja.net/images/products/587-437,%20201-437.jpg" TargetMode="External"/><Relationship Id="rId6388" Type="http://schemas.openxmlformats.org/officeDocument/2006/relationships/hyperlink" Target="http://warehouse.orhideja.net/images/products/104-215.jpg" TargetMode="External"/><Relationship Id="rId153" Type="http://schemas.openxmlformats.org/officeDocument/2006/relationships/hyperlink" Target="http://warehouse.orhideja.net/images/products/941-000%20pion.jpg" TargetMode="External"/><Relationship Id="rId360" Type="http://schemas.openxmlformats.org/officeDocument/2006/relationships/hyperlink" Target="http://warehouse.orhideja.net/images/products/236-208-milk.jpg" TargetMode="External"/><Relationship Id="rId2041" Type="http://schemas.openxmlformats.org/officeDocument/2006/relationships/hyperlink" Target="http://warehouse.orhideja.net/images/products/509-299.JPG" TargetMode="External"/><Relationship Id="rId5197" Type="http://schemas.openxmlformats.org/officeDocument/2006/relationships/hyperlink" Target="http://warehouse.orhideja.net/images/products/678-213%20ivory.jpg" TargetMode="External"/><Relationship Id="rId6248" Type="http://schemas.openxmlformats.org/officeDocument/2006/relationships/hyperlink" Target="http://warehouse.orhideja.net/images/products/105-515,-746-515_6.jpg" TargetMode="External"/><Relationship Id="rId220" Type="http://schemas.openxmlformats.org/officeDocument/2006/relationships/hyperlink" Target="http://warehouse.orhideja.net/images/products/236-208-cofferose.jpg" TargetMode="External"/><Relationship Id="rId2998" Type="http://schemas.openxmlformats.org/officeDocument/2006/relationships/hyperlink" Target="http://warehouse.orhideja.net/images/products/368-004_4.jpg" TargetMode="External"/><Relationship Id="rId5057" Type="http://schemas.openxmlformats.org/officeDocument/2006/relationships/hyperlink" Target="http://warehouse.orhideja.net/images/products/608-100-ivory.jpg" TargetMode="External"/><Relationship Id="rId5264" Type="http://schemas.openxmlformats.org/officeDocument/2006/relationships/hyperlink" Target="http://warehouse.orhideja.net/images/products/104-213%20ivory.jpg" TargetMode="External"/><Relationship Id="rId6108" Type="http://schemas.openxmlformats.org/officeDocument/2006/relationships/hyperlink" Target="http://warehouse.orhideja.net/images/products/130-267%20black-nude.jpg" TargetMode="External"/><Relationship Id="rId2858" Type="http://schemas.openxmlformats.org/officeDocument/2006/relationships/hyperlink" Target="http://warehouse.orhideja.net/images/products/180-003,-672-003-pion_1.jpg" TargetMode="External"/><Relationship Id="rId3909" Type="http://schemas.openxmlformats.org/officeDocument/2006/relationships/hyperlink" Target="http://warehouse.orhideja.net/images/products/506-147.jpg" TargetMode="External"/><Relationship Id="rId4073" Type="http://schemas.openxmlformats.org/officeDocument/2006/relationships/hyperlink" Target="http://warehouse.orhideja.net/images/products/558-147%20coffee%20rose.jpg" TargetMode="External"/><Relationship Id="rId5471" Type="http://schemas.openxmlformats.org/officeDocument/2006/relationships/hyperlink" Target="http://warehouse.orhideja.net/images/products/653-000%20black-peony.jpg" TargetMode="External"/><Relationship Id="rId6315" Type="http://schemas.openxmlformats.org/officeDocument/2006/relationships/hyperlink" Target="http://warehouse.orhideja.net/images/products/129-000,-658-000-black-nud_1.jpg" TargetMode="External"/><Relationship Id="rId99" Type="http://schemas.openxmlformats.org/officeDocument/2006/relationships/hyperlink" Target="http://warehouse.orhideja.net/images/products/553-007%20moloko.jpg" TargetMode="External"/><Relationship Id="rId1667" Type="http://schemas.openxmlformats.org/officeDocument/2006/relationships/hyperlink" Target="http://warehouse.orhideja.net/images/products/635-290_2.jpg" TargetMode="External"/><Relationship Id="rId1874" Type="http://schemas.openxmlformats.org/officeDocument/2006/relationships/hyperlink" Target="http://warehouse.orhideja.net/images/products/236-250.jpg" TargetMode="External"/><Relationship Id="rId2718" Type="http://schemas.openxmlformats.org/officeDocument/2006/relationships/hyperlink" Target="http://warehouse.orhideja.net/images/products/557-996.jpg" TargetMode="External"/><Relationship Id="rId2925" Type="http://schemas.openxmlformats.org/officeDocument/2006/relationships/hyperlink" Target="http://warehouse.orhideja.net/images/products/180-003,-672-003-white_1.jpg" TargetMode="External"/><Relationship Id="rId4280" Type="http://schemas.openxmlformats.org/officeDocument/2006/relationships/hyperlink" Target="http://warehouse.orhideja.net/images/products/157-371.jpg" TargetMode="External"/><Relationship Id="rId5124" Type="http://schemas.openxmlformats.org/officeDocument/2006/relationships/hyperlink" Target="http://warehouse.orhideja.net/images/products/130-224-moloko.jpg" TargetMode="External"/><Relationship Id="rId5331" Type="http://schemas.openxmlformats.org/officeDocument/2006/relationships/hyperlink" Target="http://warehouse.orhideja.net/images/products/801-275_black.jpg" TargetMode="External"/><Relationship Id="rId1527" Type="http://schemas.openxmlformats.org/officeDocument/2006/relationships/hyperlink" Target="http://warehouse.orhideja.net/images/products/529-894-white-1.jpg" TargetMode="External"/><Relationship Id="rId1734" Type="http://schemas.openxmlformats.org/officeDocument/2006/relationships/hyperlink" Target="http://warehouse.orhideja.net/images/products/553-290-black-pion.jpg" TargetMode="External"/><Relationship Id="rId1941" Type="http://schemas.openxmlformats.org/officeDocument/2006/relationships/hyperlink" Target="http://warehouse.orhideja.net/images/products/523-299b_2.jpg" TargetMode="External"/><Relationship Id="rId4140" Type="http://schemas.openxmlformats.org/officeDocument/2006/relationships/hyperlink" Target="http://warehouse.orhideja.net/images/products/801-175.jpg" TargetMode="External"/><Relationship Id="rId26" Type="http://schemas.openxmlformats.org/officeDocument/2006/relationships/hyperlink" Target="http://warehouse.orhideja.net/images/products/553-007-black_2.jpg" TargetMode="External"/><Relationship Id="rId3699" Type="http://schemas.openxmlformats.org/officeDocument/2006/relationships/hyperlink" Target="http://warehouse.orhideja.net/images/products/557-147,%20625-147%20ivory_1.jpg" TargetMode="External"/><Relationship Id="rId4000" Type="http://schemas.openxmlformats.org/officeDocument/2006/relationships/hyperlink" Target="http://warehouse.orhideja.net/images/products/557-147,%20289-147%20pion_1.jpg" TargetMode="External"/><Relationship Id="rId1801" Type="http://schemas.openxmlformats.org/officeDocument/2006/relationships/hyperlink" Target="http://warehouse.orhideja.net/images/products/638-290-white.jpg" TargetMode="External"/><Relationship Id="rId3559" Type="http://schemas.openxmlformats.org/officeDocument/2006/relationships/hyperlink" Target="http://warehouse.orhideja.net/images/products/581-437,%20210-437%20krem%20brule.jpg" TargetMode="External"/><Relationship Id="rId4957" Type="http://schemas.openxmlformats.org/officeDocument/2006/relationships/hyperlink" Target="http://warehouse.orhideja.net/images/products/bra_02_-_125-438_.jpg" TargetMode="External"/><Relationship Id="rId6172" Type="http://schemas.openxmlformats.org/officeDocument/2006/relationships/hyperlink" Target="http://warehouse.orhideja.net/images/products/575-267.jpg" TargetMode="External"/><Relationship Id="rId687" Type="http://schemas.openxmlformats.org/officeDocument/2006/relationships/hyperlink" Target="http://warehouse.orhideja.net/images/products/180-208,-210-208-red_6.jpg" TargetMode="External"/><Relationship Id="rId2368" Type="http://schemas.openxmlformats.org/officeDocument/2006/relationships/hyperlink" Target="http://warehouse.orhideja.net/images/products/180-000,-904-000-4ajka.jpg" TargetMode="External"/><Relationship Id="rId3766" Type="http://schemas.openxmlformats.org/officeDocument/2006/relationships/hyperlink" Target="http://warehouse.orhideja.net/images/products/198-147,-210-147-moloko_1_2.jpg" TargetMode="External"/><Relationship Id="rId3973" Type="http://schemas.openxmlformats.org/officeDocument/2006/relationships/hyperlink" Target="http://warehouse.orhideja.net/images/products/580-147%20&#195;&#152;&#194;&#174;&#195;&#134;&#226;&#137;&#160;.jpg" TargetMode="External"/><Relationship Id="rId4817" Type="http://schemas.openxmlformats.org/officeDocument/2006/relationships/hyperlink" Target="http://warehouse.orhideja.net/images/products/125-438_3.jpg" TargetMode="External"/><Relationship Id="rId6032" Type="http://schemas.openxmlformats.org/officeDocument/2006/relationships/hyperlink" Target="http://warehouse.orhideja.net/images/products/118-991%20black.jpg" TargetMode="External"/><Relationship Id="rId894" Type="http://schemas.openxmlformats.org/officeDocument/2006/relationships/hyperlink" Target="http://warehouse.orhideja.net/images/products/0S4A8515-57.jpg" TargetMode="External"/><Relationship Id="rId1177" Type="http://schemas.openxmlformats.org/officeDocument/2006/relationships/hyperlink" Target="http://warehouse.orhideja.net/images/products/535-146,%20207-146%20black.jpg" TargetMode="External"/><Relationship Id="rId2575" Type="http://schemas.openxmlformats.org/officeDocument/2006/relationships/hyperlink" Target="http://warehouse.orhideja.net/images/products/289-338_4.jpg" TargetMode="External"/><Relationship Id="rId2782" Type="http://schemas.openxmlformats.org/officeDocument/2006/relationships/hyperlink" Target="http://warehouse.orhideja.net/images/products/163-795.jpg" TargetMode="External"/><Relationship Id="rId3419" Type="http://schemas.openxmlformats.org/officeDocument/2006/relationships/hyperlink" Target="http://warehouse.orhideja.net/images/products/646-437.jpg" TargetMode="External"/><Relationship Id="rId3626" Type="http://schemas.openxmlformats.org/officeDocument/2006/relationships/hyperlink" Target="http://warehouse.orhideja.net/images/products/439-495%20440-495%20%20ivory.jpg" TargetMode="External"/><Relationship Id="rId3833" Type="http://schemas.openxmlformats.org/officeDocument/2006/relationships/hyperlink" Target="http://warehouse.orhideja.net/images/products/580-147_2.jpg" TargetMode="External"/><Relationship Id="rId547" Type="http://schemas.openxmlformats.org/officeDocument/2006/relationships/hyperlink" Target="http://warehouse.orhideja.net/images/products/652-208%20pion.jpg" TargetMode="External"/><Relationship Id="rId754" Type="http://schemas.openxmlformats.org/officeDocument/2006/relationships/hyperlink" Target="http://warehouse.orhideja.net/images/products/180-208,-210-208-t.-sinij_1.jpg" TargetMode="External"/><Relationship Id="rId961" Type="http://schemas.openxmlformats.org/officeDocument/2006/relationships/hyperlink" Target="http://warehouse.orhideja.net/images/products/36.jpg" TargetMode="External"/><Relationship Id="rId1384" Type="http://schemas.openxmlformats.org/officeDocument/2006/relationships/hyperlink" Target="http://warehouse.orhideja.net/images/products/181-000,%20638-007.jpg" TargetMode="External"/><Relationship Id="rId1591" Type="http://schemas.openxmlformats.org/officeDocument/2006/relationships/hyperlink" Target="http://warehouse.orhideja.net/images/products/136-894_4.jpg" TargetMode="External"/><Relationship Id="rId2228" Type="http://schemas.openxmlformats.org/officeDocument/2006/relationships/hyperlink" Target="http://warehouse.orhideja.net/images/products/101-506.jpg" TargetMode="External"/><Relationship Id="rId2435" Type="http://schemas.openxmlformats.org/officeDocument/2006/relationships/hyperlink" Target="http://warehouse.orhideja.net/images/products/164-148.jpg" TargetMode="External"/><Relationship Id="rId2642" Type="http://schemas.openxmlformats.org/officeDocument/2006/relationships/hyperlink" Target="http://warehouse.orhideja.net/images/products/196-338-pion.jpg" TargetMode="External"/><Relationship Id="rId3900" Type="http://schemas.openxmlformats.org/officeDocument/2006/relationships/hyperlink" Target="http://warehouse.orhideja.net/images/products/506-147.jpg" TargetMode="External"/><Relationship Id="rId5798" Type="http://schemas.openxmlformats.org/officeDocument/2006/relationships/hyperlink" Target="http://warehouse.orhideja.net/images/products/508-628,-246-628-pion_1.jpg" TargetMode="External"/><Relationship Id="rId90" Type="http://schemas.openxmlformats.org/officeDocument/2006/relationships/hyperlink" Target="http://warehouse.orhideja.net/images/products/180-000,-638-007-moloko_6.jpg" TargetMode="External"/><Relationship Id="rId407" Type="http://schemas.openxmlformats.org/officeDocument/2006/relationships/hyperlink" Target="http://warehouse.orhideja.net/images/products/180-208-IVORY.jpg" TargetMode="External"/><Relationship Id="rId614" Type="http://schemas.openxmlformats.org/officeDocument/2006/relationships/hyperlink" Target="http://warehouse.orhideja.net/images/products/532-208-black.jpg" TargetMode="External"/><Relationship Id="rId821" Type="http://schemas.openxmlformats.org/officeDocument/2006/relationships/hyperlink" Target="http://warehouse.orhideja.net/images/products/116-208,%20299-208-kvarc_1.jpg" TargetMode="External"/><Relationship Id="rId1037" Type="http://schemas.openxmlformats.org/officeDocument/2006/relationships/hyperlink" Target="http://warehouse.orhideja.net/images/products/181-208_creme-brulee.jpg" TargetMode="External"/><Relationship Id="rId1244" Type="http://schemas.openxmlformats.org/officeDocument/2006/relationships/hyperlink" Target="http://warehouse.orhideja.net/images/products/535-146,%20207-146.jpg" TargetMode="External"/><Relationship Id="rId1451" Type="http://schemas.openxmlformats.org/officeDocument/2006/relationships/hyperlink" Target="http://warehouse.orhideja.net/images/products/181-000,904-000_1.jpg" TargetMode="External"/><Relationship Id="rId2502" Type="http://schemas.openxmlformats.org/officeDocument/2006/relationships/hyperlink" Target="http://warehouse.orhideja.net/images/products/196-338.jpg" TargetMode="External"/><Relationship Id="rId5658" Type="http://schemas.openxmlformats.org/officeDocument/2006/relationships/hyperlink" Target="http://warehouse.orhideja.net/images/products/709-546.jpg" TargetMode="External"/><Relationship Id="rId5865" Type="http://schemas.openxmlformats.org/officeDocument/2006/relationships/hyperlink" Target="http://warehouse.orhideja.net/images/products/159-628,-246-628-black_1.jpg" TargetMode="External"/><Relationship Id="rId1104" Type="http://schemas.openxmlformats.org/officeDocument/2006/relationships/hyperlink" Target="http://warehouse.orhideja.net/images/products/210-635_2.jpg" TargetMode="External"/><Relationship Id="rId1311" Type="http://schemas.openxmlformats.org/officeDocument/2006/relationships/hyperlink" Target="http://warehouse.orhideja.net/images/products/arhideja-17.jpg" TargetMode="External"/><Relationship Id="rId4467" Type="http://schemas.openxmlformats.org/officeDocument/2006/relationships/hyperlink" Target="http://warehouse.orhideja.net/images/products/561-787,%20225-787%20pion.jpg" TargetMode="External"/><Relationship Id="rId4674" Type="http://schemas.openxmlformats.org/officeDocument/2006/relationships/hyperlink" Target="http://warehouse.orhideja.net/images/products/652-438%20vinograd.jpg" TargetMode="External"/><Relationship Id="rId4881" Type="http://schemas.openxmlformats.org/officeDocument/2006/relationships/hyperlink" Target="http://warehouse.orhideja.net/images/products/652-438.jpg" TargetMode="External"/><Relationship Id="rId5518" Type="http://schemas.openxmlformats.org/officeDocument/2006/relationships/hyperlink" Target="http://warehouse.orhideja.net/images/products/103-000-655-000-ivory_1.jpg" TargetMode="External"/><Relationship Id="rId5725" Type="http://schemas.openxmlformats.org/officeDocument/2006/relationships/hyperlink" Target="http://warehouse.orhideja.net/images/products/192-680%20white.jpg" TargetMode="External"/><Relationship Id="rId3069" Type="http://schemas.openxmlformats.org/officeDocument/2006/relationships/hyperlink" Target="http://warehouse.orhideja.net/images/products/587-437_4.jpg" TargetMode="External"/><Relationship Id="rId3276" Type="http://schemas.openxmlformats.org/officeDocument/2006/relationships/hyperlink" Target="http://warehouse.orhideja.net/images/products/189-437,%20231-007%20.jpg" TargetMode="External"/><Relationship Id="rId3483" Type="http://schemas.openxmlformats.org/officeDocument/2006/relationships/hyperlink" Target="http://warehouse.orhideja.net/images/products/587-437dark-blue.jpg" TargetMode="External"/><Relationship Id="rId3690" Type="http://schemas.openxmlformats.org/officeDocument/2006/relationships/hyperlink" Target="http://warehouse.orhideja.net/images/products/557-147,%20625-147%20ivory_1.jpg" TargetMode="External"/><Relationship Id="rId4327" Type="http://schemas.openxmlformats.org/officeDocument/2006/relationships/hyperlink" Target="http://warehouse.orhideja.net/images/products/161-000-904-000_1.jpg" TargetMode="External"/><Relationship Id="rId4534" Type="http://schemas.openxmlformats.org/officeDocument/2006/relationships/hyperlink" Target="http://warehouse.orhideja.net/images/products/557-785-red.jpg" TargetMode="External"/><Relationship Id="rId5932" Type="http://schemas.openxmlformats.org/officeDocument/2006/relationships/hyperlink" Target="http://warehouse.orhideja.net/images/products/159-628,-733-628-white_1.jpg" TargetMode="External"/><Relationship Id="rId197" Type="http://schemas.openxmlformats.org/officeDocument/2006/relationships/hyperlink" Target="http://warehouse.orhideja.net/images/products/137-000%20&#209;&#135;&#208;&#181;&#209;&#128;&#208;&#189;&#209;&#139;&#208;&#184;&#204;&#134;.jpg" TargetMode="External"/><Relationship Id="rId2085" Type="http://schemas.openxmlformats.org/officeDocument/2006/relationships/hyperlink" Target="http://warehouse.orhideja.net/images/products/710-299%20_2.jpg" TargetMode="External"/><Relationship Id="rId2292" Type="http://schemas.openxmlformats.org/officeDocument/2006/relationships/hyperlink" Target="http://warehouse.orhideja.net/images/products/670-003%20red.jpg" TargetMode="External"/><Relationship Id="rId3136" Type="http://schemas.openxmlformats.org/officeDocument/2006/relationships/hyperlink" Target="http://warehouse.orhideja.net/images/products/189-437,-210-437-black_1.jpg" TargetMode="External"/><Relationship Id="rId3343" Type="http://schemas.openxmlformats.org/officeDocument/2006/relationships/hyperlink" Target="http://warehouse.orhideja.net/images/products/201-437%20&#195;&#152;&#194;&#174;&#195;&#134;&#226;&#137;&#160;-19.JPG" TargetMode="External"/><Relationship Id="rId4741" Type="http://schemas.openxmlformats.org/officeDocument/2006/relationships/hyperlink" Target="http://warehouse.orhideja.net/images/products/673-438%20ivory.jpg" TargetMode="External"/><Relationship Id="rId264" Type="http://schemas.openxmlformats.org/officeDocument/2006/relationships/hyperlink" Target="http://warehouse.orhideja.net/images/products/180-208,-210-208-kofejno-roz._1.jpg" TargetMode="External"/><Relationship Id="rId471" Type="http://schemas.openxmlformats.org/officeDocument/2006/relationships/hyperlink" Target="http://warehouse.orhideja.net/images/products/116-208-213-208-ivory_6.jpg" TargetMode="External"/><Relationship Id="rId2152" Type="http://schemas.openxmlformats.org/officeDocument/2006/relationships/hyperlink" Target="http://warehouse.orhideja.net/images/products/575-299,-710-299-cvet.-rozovij_1.jpg" TargetMode="External"/><Relationship Id="rId3550" Type="http://schemas.openxmlformats.org/officeDocument/2006/relationships/hyperlink" Target="http://warehouse.orhideja.net/images/products/581-437,%20210-437%20krem%20brule.jpg" TargetMode="External"/><Relationship Id="rId4601" Type="http://schemas.openxmlformats.org/officeDocument/2006/relationships/hyperlink" Target="http://warehouse.orhideja.net/images/products/508-170,-225-170-white_1.jpg" TargetMode="External"/><Relationship Id="rId124" Type="http://schemas.openxmlformats.org/officeDocument/2006/relationships/hyperlink" Target="http://warehouse.orhideja.net/images/products/969-000_3.jpg" TargetMode="External"/><Relationship Id="rId3203" Type="http://schemas.openxmlformats.org/officeDocument/2006/relationships/hyperlink" Target="http://warehouse.orhideja.net/images/products/581-437.jpg" TargetMode="External"/><Relationship Id="rId3410" Type="http://schemas.openxmlformats.org/officeDocument/2006/relationships/hyperlink" Target="http://warehouse.orhideja.net/images/products/182-437,-733-437-pion_1.jpg" TargetMode="External"/><Relationship Id="rId6359" Type="http://schemas.openxmlformats.org/officeDocument/2006/relationships/hyperlink" Target="http://warehouse.orhideja.net/images/products/129-000%20nude%20_1.jpg" TargetMode="External"/><Relationship Id="rId331" Type="http://schemas.openxmlformats.org/officeDocument/2006/relationships/hyperlink" Target="http://warehouse.orhideja.net/images/products/180-208perec.jpg" TargetMode="External"/><Relationship Id="rId2012" Type="http://schemas.openxmlformats.org/officeDocument/2006/relationships/hyperlink" Target="http://warehouse.orhideja.net/images/products/59d32574d39f8.jpg" TargetMode="External"/><Relationship Id="rId2969" Type="http://schemas.openxmlformats.org/officeDocument/2006/relationships/hyperlink" Target="http://warehouse.orhideja.net/images/products/103-003,-671-003-white_1.jpg" TargetMode="External"/><Relationship Id="rId5168" Type="http://schemas.openxmlformats.org/officeDocument/2006/relationships/hyperlink" Target="http://warehouse.orhideja.net/images/products/123-213%20black-nude.jpg" TargetMode="External"/><Relationship Id="rId5375" Type="http://schemas.openxmlformats.org/officeDocument/2006/relationships/hyperlink" Target="http://warehouse.orhideja.net/images/products/112-275.jpeg" TargetMode="External"/><Relationship Id="rId5582" Type="http://schemas.openxmlformats.org/officeDocument/2006/relationships/hyperlink" Target="http://warehouse.orhideja.net/images/products/103-000-655-000_1.jpg" TargetMode="External"/><Relationship Id="rId6219" Type="http://schemas.openxmlformats.org/officeDocument/2006/relationships/hyperlink" Target="http://warehouse.orhideja.net/images/products/246-267%20nude.jpg" TargetMode="External"/><Relationship Id="rId1778" Type="http://schemas.openxmlformats.org/officeDocument/2006/relationships/hyperlink" Target="http://warehouse.orhideja.net/images/products/1_10.jpg" TargetMode="External"/><Relationship Id="rId1985" Type="http://schemas.openxmlformats.org/officeDocument/2006/relationships/hyperlink" Target="http://warehouse.orhideja.net/images/products/509-299.jpg" TargetMode="External"/><Relationship Id="rId2829" Type="http://schemas.openxmlformats.org/officeDocument/2006/relationships/hyperlink" Target="http://warehouse.orhideja.net/images/products/180-003,-672-003-black_6.jpg" TargetMode="External"/><Relationship Id="rId4184" Type="http://schemas.openxmlformats.org/officeDocument/2006/relationships/hyperlink" Target="http://warehouse.orhideja.net/images/products/554-187black:pion.jpg" TargetMode="External"/><Relationship Id="rId4391" Type="http://schemas.openxmlformats.org/officeDocument/2006/relationships/hyperlink" Target="http://warehouse.orhideja.net/images/products/1_15.jpg" TargetMode="External"/><Relationship Id="rId5028" Type="http://schemas.openxmlformats.org/officeDocument/2006/relationships/hyperlink" Target="http://warehouse.orhideja.net/images/products/210-639.jpg" TargetMode="External"/><Relationship Id="rId5235" Type="http://schemas.openxmlformats.org/officeDocument/2006/relationships/hyperlink" Target="http://warehouse.orhideja.net/images/products/123-213%20ivory.jpg" TargetMode="External"/><Relationship Id="rId5442" Type="http://schemas.openxmlformats.org/officeDocument/2006/relationships/hyperlink" Target="http://warehouse.orhideja.net/images/products/161-000%20231-000.jpg" TargetMode="External"/><Relationship Id="rId1638" Type="http://schemas.openxmlformats.org/officeDocument/2006/relationships/hyperlink" Target="http://warehouse.orhideja.net/images/products/197-518,%20225-518.jpg" TargetMode="External"/><Relationship Id="rId4044" Type="http://schemas.openxmlformats.org/officeDocument/2006/relationships/hyperlink" Target="http://warehouse.orhideja.net/images/products/289-147-dark-blue.jpg" TargetMode="External"/><Relationship Id="rId4251" Type="http://schemas.openxmlformats.org/officeDocument/2006/relationships/hyperlink" Target="http://warehouse.orhideja.net/images/products/195-187-662-187-pion_1.jpg" TargetMode="External"/><Relationship Id="rId5302" Type="http://schemas.openxmlformats.org/officeDocument/2006/relationships/hyperlink" Target="http://warehouse.orhideja.net/images/products/733-428%20black.jpg" TargetMode="External"/><Relationship Id="rId1845" Type="http://schemas.openxmlformats.org/officeDocument/2006/relationships/hyperlink" Target="http://warehouse.orhideja.net/images/products/175-290%20white_2.jpg" TargetMode="External"/><Relationship Id="rId3060" Type="http://schemas.openxmlformats.org/officeDocument/2006/relationships/hyperlink" Target="http://warehouse.orhideja.net/images/products/210-437%20&#194;&#176;&#226;&#128;&#158;&#226;&#128;&#161;&#194;&#163;&#226;&#128;&#158;&#226;&#137;&#160;&#194;&#167;&#194;&#174;.jpg" TargetMode="External"/><Relationship Id="rId4111" Type="http://schemas.openxmlformats.org/officeDocument/2006/relationships/hyperlink" Target="http://warehouse.orhideja.net/images/products/516-147,-624-147-kofejno-rozovij_1.jpg" TargetMode="External"/><Relationship Id="rId1705" Type="http://schemas.openxmlformats.org/officeDocument/2006/relationships/hyperlink" Target="http://warehouse.orhideja.net/images/products/635-290.jpg" TargetMode="External"/><Relationship Id="rId1912" Type="http://schemas.openxmlformats.org/officeDocument/2006/relationships/hyperlink" Target="http://warehouse.orhideja.net/images/products/563-390.jpg" TargetMode="External"/><Relationship Id="rId6076" Type="http://schemas.openxmlformats.org/officeDocument/2006/relationships/hyperlink" Target="http://warehouse.orhideja.net/images/products/114-267,-733-267-black-peony_6.jpg" TargetMode="External"/><Relationship Id="rId6283" Type="http://schemas.openxmlformats.org/officeDocument/2006/relationships/hyperlink" Target="http://warehouse.orhideja.net/images/products/952-000_nude.jpg" TargetMode="External"/><Relationship Id="rId3877" Type="http://schemas.openxmlformats.org/officeDocument/2006/relationships/hyperlink" Target="http://warehouse.orhideja.net/images/products/516-147,-289-147-black_1.jpg" TargetMode="External"/><Relationship Id="rId4928" Type="http://schemas.openxmlformats.org/officeDocument/2006/relationships/hyperlink" Target="http://warehouse.orhideja.net/images/products/bra_02_-_125-438_.jpg" TargetMode="External"/><Relationship Id="rId5092" Type="http://schemas.openxmlformats.org/officeDocument/2006/relationships/hyperlink" Target="http://warehouse.orhideja.net/images/products/289-224_2.jpg" TargetMode="External"/><Relationship Id="rId798" Type="http://schemas.openxmlformats.org/officeDocument/2006/relationships/hyperlink" Target="http://warehouse.orhideja.net/images/products/180-208,-210-208-kvarc_1.jpg" TargetMode="External"/><Relationship Id="rId2479" Type="http://schemas.openxmlformats.org/officeDocument/2006/relationships/hyperlink" Target="http://warehouse.orhideja.net/images/products/268-338.jpg" TargetMode="External"/><Relationship Id="rId2686" Type="http://schemas.openxmlformats.org/officeDocument/2006/relationships/hyperlink" Target="http://warehouse.orhideja.net/images/products/192-338%20pion.JPG" TargetMode="External"/><Relationship Id="rId2893" Type="http://schemas.openxmlformats.org/officeDocument/2006/relationships/hyperlink" Target="http://warehouse.orhideja.net/images/products/180-003_ivory.jpg" TargetMode="External"/><Relationship Id="rId3737" Type="http://schemas.openxmlformats.org/officeDocument/2006/relationships/hyperlink" Target="http://warehouse.orhideja.net/images/products/506-147%20moloko.JPG" TargetMode="External"/><Relationship Id="rId3944" Type="http://schemas.openxmlformats.org/officeDocument/2006/relationships/hyperlink" Target="http://warehouse.orhideja.net/images/products/625-147%20_4.jpg" TargetMode="External"/><Relationship Id="rId6143" Type="http://schemas.openxmlformats.org/officeDocument/2006/relationships/hyperlink" Target="http://warehouse.orhideja.net/images/products/801-267.jpg" TargetMode="External"/><Relationship Id="rId6350" Type="http://schemas.openxmlformats.org/officeDocument/2006/relationships/hyperlink" Target="http://warehouse.orhideja.net/images/products/129-000,-659-000-moloko-nude_1.jpg" TargetMode="External"/><Relationship Id="rId658" Type="http://schemas.openxmlformats.org/officeDocument/2006/relationships/hyperlink" Target="http://warehouse.orhideja.net/images/products/116-208,%20613-208.jpg" TargetMode="External"/><Relationship Id="rId865" Type="http://schemas.openxmlformats.org/officeDocument/2006/relationships/hyperlink" Target="http://warehouse.orhideja.net/images/products/180-208%20&#209;&#128;&#209;&#131;&#208;&#177;&#208;&#184;&#208;&#189;.jpg" TargetMode="External"/><Relationship Id="rId1288" Type="http://schemas.openxmlformats.org/officeDocument/2006/relationships/hyperlink" Target="http://warehouse.orhideja.net/images/products/604-894%20_2.jpg" TargetMode="External"/><Relationship Id="rId1495" Type="http://schemas.openxmlformats.org/officeDocument/2006/relationships/hyperlink" Target="http://warehouse.orhideja.net/images/products/136-894.jpg" TargetMode="External"/><Relationship Id="rId2339" Type="http://schemas.openxmlformats.org/officeDocument/2006/relationships/hyperlink" Target="http://warehouse.orhideja.net/images/products/103-003,-671-003-black_1.jpg" TargetMode="External"/><Relationship Id="rId2546" Type="http://schemas.openxmlformats.org/officeDocument/2006/relationships/hyperlink" Target="http://warehouse.orhideja.net/images/products/196-338%20black-peony.jpg" TargetMode="External"/><Relationship Id="rId2753" Type="http://schemas.openxmlformats.org/officeDocument/2006/relationships/hyperlink" Target="http://warehouse.orhideja.net/images/products/223-795.jpg" TargetMode="External"/><Relationship Id="rId2960" Type="http://schemas.openxmlformats.org/officeDocument/2006/relationships/hyperlink" Target="http://warehouse.orhideja.net/images/products/103-003,-671-003-white_1.jpg" TargetMode="External"/><Relationship Id="rId3804" Type="http://schemas.openxmlformats.org/officeDocument/2006/relationships/hyperlink" Target="http://warehouse.orhideja.net/images/products/813-147.jpeg" TargetMode="External"/><Relationship Id="rId6003" Type="http://schemas.openxmlformats.org/officeDocument/2006/relationships/hyperlink" Target="http://warehouse.orhideja.net/images/products/175-991%20black-pion.jpg" TargetMode="External"/><Relationship Id="rId6210" Type="http://schemas.openxmlformats.org/officeDocument/2006/relationships/hyperlink" Target="http://warehouse.orhideja.net/images/products/114-267,%20733-267%20moloko-peony.jpg" TargetMode="External"/><Relationship Id="rId518" Type="http://schemas.openxmlformats.org/officeDocument/2006/relationships/hyperlink" Target="http://warehouse.orhideja.net/images/products/116-208white.jpg" TargetMode="External"/><Relationship Id="rId725" Type="http://schemas.openxmlformats.org/officeDocument/2006/relationships/hyperlink" Target="http://warehouse.orhideja.net/images/products/soft-cup-bra-isabel-coral-1_3.jpg" TargetMode="External"/><Relationship Id="rId932" Type="http://schemas.openxmlformats.org/officeDocument/2006/relationships/hyperlink" Target="http://warehouse.orhideja.net/images/products/116-208%20&#209;&#134;&#208;&#178;&#208;&#181;&#209;&#130;&#208;&#190;&#209;&#135;&#208;&#189;&#208;&#190;-&#209;&#128;&#208;&#190;&#208;&#183;&#208;&#190;&#208;&#178;&#209;&#139;&#208;&#184;&#204;&#134;.JPG" TargetMode="External"/><Relationship Id="rId1148" Type="http://schemas.openxmlformats.org/officeDocument/2006/relationships/hyperlink" Target="http://warehouse.orhideja.net/images/products/535-146,%20207-146%20pion_2.jpg" TargetMode="External"/><Relationship Id="rId1355" Type="http://schemas.openxmlformats.org/officeDocument/2006/relationships/hyperlink" Target="http://warehouse.orhideja.net/images/products/181-894%20coffee%20rose_2.JPG" TargetMode="External"/><Relationship Id="rId1562" Type="http://schemas.openxmlformats.org/officeDocument/2006/relationships/hyperlink" Target="http://warehouse.orhideja.net/images/products/180-000,-638-007-moloko_1_2.jpg" TargetMode="External"/><Relationship Id="rId2406" Type="http://schemas.openxmlformats.org/officeDocument/2006/relationships/hyperlink" Target="http://warehouse.orhideja.net/images/products/23.jpg" TargetMode="External"/><Relationship Id="rId2613" Type="http://schemas.openxmlformats.org/officeDocument/2006/relationships/hyperlink" Target="http://warehouse.orhideja.net/images/products/192-338_3.jpg" TargetMode="External"/><Relationship Id="rId5769" Type="http://schemas.openxmlformats.org/officeDocument/2006/relationships/hyperlink" Target="http://warehouse.orhideja.net/images/products/107-680%20white.jpg" TargetMode="External"/><Relationship Id="rId1008" Type="http://schemas.openxmlformats.org/officeDocument/2006/relationships/hyperlink" Target="http://warehouse.orhideja.net/images/products/116-208,%20299-208-burgundy_1.jpg" TargetMode="External"/><Relationship Id="rId1215" Type="http://schemas.openxmlformats.org/officeDocument/2006/relationships/hyperlink" Target="http://warehouse.orhideja.net/images/products/535-146,%20207-146%20black.jpg" TargetMode="External"/><Relationship Id="rId1422" Type="http://schemas.openxmlformats.org/officeDocument/2006/relationships/hyperlink" Target="http://warehouse.orhideja.net/images/products/181-894.jpg" TargetMode="External"/><Relationship Id="rId2820" Type="http://schemas.openxmlformats.org/officeDocument/2006/relationships/hyperlink" Target="http://warehouse.orhideja.net/images/products/581-788_pearl-ivory.jpg" TargetMode="External"/><Relationship Id="rId4578" Type="http://schemas.openxmlformats.org/officeDocument/2006/relationships/hyperlink" Target="http://warehouse.orhideja.net/images/products/508-170,-225-170-white_1_2.jpg" TargetMode="External"/><Relationship Id="rId5976" Type="http://schemas.openxmlformats.org/officeDocument/2006/relationships/hyperlink" Target="http://warehouse.orhideja.net/images/products/102-628_white.jpg" TargetMode="External"/><Relationship Id="rId61" Type="http://schemas.openxmlformats.org/officeDocument/2006/relationships/hyperlink" Target="http://warehouse.orhideja.net/images/products/531-007_3.jpg" TargetMode="External"/><Relationship Id="rId3387" Type="http://schemas.openxmlformats.org/officeDocument/2006/relationships/hyperlink" Target="http://warehouse.orhideja.net/images/products/189-437,%20210-437%20pion.jpg" TargetMode="External"/><Relationship Id="rId4785" Type="http://schemas.openxmlformats.org/officeDocument/2006/relationships/hyperlink" Target="http://warehouse.orhideja.net/images/products/557-438,%20646-438%20ivory.jpg" TargetMode="External"/><Relationship Id="rId4992" Type="http://schemas.openxmlformats.org/officeDocument/2006/relationships/hyperlink" Target="http://warehouse.orhideja.net/images/products/123-438%20peony.jpg" TargetMode="External"/><Relationship Id="rId5629" Type="http://schemas.openxmlformats.org/officeDocument/2006/relationships/hyperlink" Target="http://warehouse.orhideja.net/images/products/154-830-793-830-ivory_1.jpg" TargetMode="External"/><Relationship Id="rId5836" Type="http://schemas.openxmlformats.org/officeDocument/2006/relationships/hyperlink" Target="http://warehouse.orhideja.net/images/products/106-628%20peony.jpg" TargetMode="External"/><Relationship Id="rId2196" Type="http://schemas.openxmlformats.org/officeDocument/2006/relationships/hyperlink" Target="http://warehouse.orhideja.net/images/products/bra_04.jpg" TargetMode="External"/><Relationship Id="rId3594" Type="http://schemas.openxmlformats.org/officeDocument/2006/relationships/hyperlink" Target="http://warehouse.orhideja.net/images/products/174-385%20_1.jpg" TargetMode="External"/><Relationship Id="rId4438" Type="http://schemas.openxmlformats.org/officeDocument/2006/relationships/hyperlink" Target="http://warehouse.orhideja.net/images/products/561-787,%20225-787%20pion.jpg" TargetMode="External"/><Relationship Id="rId4645" Type="http://schemas.openxmlformats.org/officeDocument/2006/relationships/hyperlink" Target="http://warehouse.orhideja.net/images/products/557-438-FIN.jpg" TargetMode="External"/><Relationship Id="rId4852" Type="http://schemas.openxmlformats.org/officeDocument/2006/relationships/hyperlink" Target="http://warehouse.orhideja.net/images/products/123-438%20ivory.jpg" TargetMode="External"/><Relationship Id="rId5903" Type="http://schemas.openxmlformats.org/officeDocument/2006/relationships/hyperlink" Target="http://warehouse.orhideja.net/images/products/102-628%20black-peony.jpg" TargetMode="External"/><Relationship Id="rId168" Type="http://schemas.openxmlformats.org/officeDocument/2006/relationships/hyperlink" Target="http://warehouse.orhideja.net/images/products/941-000-black_2.jpg" TargetMode="External"/><Relationship Id="rId3247" Type="http://schemas.openxmlformats.org/officeDocument/2006/relationships/hyperlink" Target="http://warehouse.orhideja.net/images/products/587-437,%20201-437.jpg" TargetMode="External"/><Relationship Id="rId3454" Type="http://schemas.openxmlformats.org/officeDocument/2006/relationships/hyperlink" Target="http://warehouse.orhideja.net/images/products/189-437-pink.jpg" TargetMode="External"/><Relationship Id="rId3661" Type="http://schemas.openxmlformats.org/officeDocument/2006/relationships/hyperlink" Target="http://warehouse.orhideja.net/images/products/198-147,-210-147-moloko_6.jpg" TargetMode="External"/><Relationship Id="rId4505" Type="http://schemas.openxmlformats.org/officeDocument/2006/relationships/hyperlink" Target="http://warehouse.orhideja.net/images/products/210-785-ivory_2.jpg" TargetMode="External"/><Relationship Id="rId4712" Type="http://schemas.openxmlformats.org/officeDocument/2006/relationships/hyperlink" Target="http://warehouse.orhideja.net/images/products/557-438-vinograd-pion,-210-438-vinograd_1.jpg" TargetMode="External"/><Relationship Id="rId375" Type="http://schemas.openxmlformats.org/officeDocument/2006/relationships/hyperlink" Target="http://warehouse.orhideja.net/images/products/532-208%20inory_3.jpg" TargetMode="External"/><Relationship Id="rId582" Type="http://schemas.openxmlformats.org/officeDocument/2006/relationships/hyperlink" Target="http://warehouse.orhideja.net/images/products/613-208-black.jpg" TargetMode="External"/><Relationship Id="rId2056" Type="http://schemas.openxmlformats.org/officeDocument/2006/relationships/hyperlink" Target="http://warehouse.orhideja.net/images/products/176-299-ivory.jpg" TargetMode="External"/><Relationship Id="rId2263" Type="http://schemas.openxmlformats.org/officeDocument/2006/relationships/hyperlink" Target="http://warehouse.orhideja.net/images/products/819-438.jpg" TargetMode="External"/><Relationship Id="rId2470" Type="http://schemas.openxmlformats.org/officeDocument/2006/relationships/hyperlink" Target="http://warehouse.orhideja.net/images/products/586-446.jpg" TargetMode="External"/><Relationship Id="rId3107" Type="http://schemas.openxmlformats.org/officeDocument/2006/relationships/hyperlink" Target="http://warehouse.orhideja.net/images/products/189-437,-210-437-black_6.jpg" TargetMode="External"/><Relationship Id="rId3314" Type="http://schemas.openxmlformats.org/officeDocument/2006/relationships/hyperlink" Target="http://warehouse.orhideja.net/images/products/812-437-pion_1.jpg" TargetMode="External"/><Relationship Id="rId3521" Type="http://schemas.openxmlformats.org/officeDocument/2006/relationships/hyperlink" Target="http://warehouse.orhideja.net/images/products/201-437-krem-brule-ll.jpg" TargetMode="External"/><Relationship Id="rId235" Type="http://schemas.openxmlformats.org/officeDocument/2006/relationships/hyperlink" Target="http://warehouse.orhideja.net/images/products/532-208-coffee--rose-_2.jpg" TargetMode="External"/><Relationship Id="rId442" Type="http://schemas.openxmlformats.org/officeDocument/2006/relationships/hyperlink" Target="http://warehouse.orhideja.net/images/products/116-208%20213-208%20ivory_3.jpg" TargetMode="External"/><Relationship Id="rId1072" Type="http://schemas.openxmlformats.org/officeDocument/2006/relationships/hyperlink" Target="http://warehouse.orhideja.net/images/products/180-208%20210-208%20krem%20brule.jpg" TargetMode="External"/><Relationship Id="rId2123" Type="http://schemas.openxmlformats.org/officeDocument/2006/relationships/hyperlink" Target="http://warehouse.orhideja.net/images/products/523-299_3.jpg" TargetMode="External"/><Relationship Id="rId2330" Type="http://schemas.openxmlformats.org/officeDocument/2006/relationships/hyperlink" Target="http://warehouse.orhideja.net/images/products/103-003,-671-003-black_1.jpg" TargetMode="External"/><Relationship Id="rId5279" Type="http://schemas.openxmlformats.org/officeDocument/2006/relationships/hyperlink" Target="http://warehouse.orhideja.net/images/products/104-213%20ivory.jpg" TargetMode="External"/><Relationship Id="rId5486" Type="http://schemas.openxmlformats.org/officeDocument/2006/relationships/hyperlink" Target="http://warehouse.orhideja.net/images/products/Untitled-39.jpg" TargetMode="External"/><Relationship Id="rId5693" Type="http://schemas.openxmlformats.org/officeDocument/2006/relationships/hyperlink" Target="http://warehouse.orhideja.net/images/products/587-736%20t-sinij-pion.jpg" TargetMode="External"/><Relationship Id="rId302" Type="http://schemas.openxmlformats.org/officeDocument/2006/relationships/hyperlink" Target="http://warehouse.orhideja.net/images/products/613-208-pepper.jpg" TargetMode="External"/><Relationship Id="rId4088" Type="http://schemas.openxmlformats.org/officeDocument/2006/relationships/hyperlink" Target="http://warehouse.orhideja.net/images/products/557-147_2.jpg" TargetMode="External"/><Relationship Id="rId4295" Type="http://schemas.openxmlformats.org/officeDocument/2006/relationships/hyperlink" Target="http://warehouse.orhideja.net/images/products/662-186-pion.jpg" TargetMode="External"/><Relationship Id="rId5139" Type="http://schemas.openxmlformats.org/officeDocument/2006/relationships/hyperlink" Target="http://warehouse.orhideja.net/images/products/802-213%20black.jpg" TargetMode="External"/><Relationship Id="rId5346" Type="http://schemas.openxmlformats.org/officeDocument/2006/relationships/hyperlink" Target="http://warehouse.orhideja.net/images/products/557-275_black.jpg" TargetMode="External"/><Relationship Id="rId5553" Type="http://schemas.openxmlformats.org/officeDocument/2006/relationships/hyperlink" Target="http://warehouse.orhideja.net/images/products/103-000-655-000_6.jpg" TargetMode="External"/><Relationship Id="rId1889" Type="http://schemas.openxmlformats.org/officeDocument/2006/relationships/hyperlink" Target="http://warehouse.orhideja.net/images/products/817-250_3.jpg" TargetMode="External"/><Relationship Id="rId4155" Type="http://schemas.openxmlformats.org/officeDocument/2006/relationships/hyperlink" Target="http://warehouse.orhideja.net/images/products/195-187,%20223-187.jpg" TargetMode="External"/><Relationship Id="rId4362" Type="http://schemas.openxmlformats.org/officeDocument/2006/relationships/hyperlink" Target="http://warehouse.orhideja.net/images/products/157-592.jpg" TargetMode="External"/><Relationship Id="rId5206" Type="http://schemas.openxmlformats.org/officeDocument/2006/relationships/hyperlink" Target="http://warehouse.orhideja.net/images/products/802-213%20ivory.jpg" TargetMode="External"/><Relationship Id="rId5760" Type="http://schemas.openxmlformats.org/officeDocument/2006/relationships/hyperlink" Target="http://warehouse.orhideja.net/images/products/107-680%20white.jpg" TargetMode="External"/><Relationship Id="rId1749" Type="http://schemas.openxmlformats.org/officeDocument/2006/relationships/hyperlink" Target="http://warehouse.orhideja.net/images/products/531-290_2.jpg" TargetMode="External"/><Relationship Id="rId1956" Type="http://schemas.openxmlformats.org/officeDocument/2006/relationships/hyperlink" Target="http://warehouse.orhideja.net/images/products/1_14.jpg" TargetMode="External"/><Relationship Id="rId3171" Type="http://schemas.openxmlformats.org/officeDocument/2006/relationships/hyperlink" Target="http://warehouse.orhideja.net/images/products/182-437,-733-437-black_1.jpg" TargetMode="External"/><Relationship Id="rId4015" Type="http://schemas.openxmlformats.org/officeDocument/2006/relationships/hyperlink" Target="http://warehouse.orhideja.net/images/products/516-147,%20210-147%20peony_1.jpg" TargetMode="External"/><Relationship Id="rId5413" Type="http://schemas.openxmlformats.org/officeDocument/2006/relationships/hyperlink" Target="http://warehouse.orhideja.net/images/products/522-000.jpg" TargetMode="External"/><Relationship Id="rId5620" Type="http://schemas.openxmlformats.org/officeDocument/2006/relationships/hyperlink" Target="http://warehouse.orhideja.net/images/products/154-830-793-830-ivory_1.jpg" TargetMode="External"/><Relationship Id="rId1609" Type="http://schemas.openxmlformats.org/officeDocument/2006/relationships/hyperlink" Target="http://warehouse.orhideja.net/images/products/536-342%20&#208;&#145;&#208;&#181;&#208;&#182;&#208;&#181;&#208;&#178;&#209;&#139;&#208;&#185;.jpg" TargetMode="External"/><Relationship Id="rId1816" Type="http://schemas.openxmlformats.org/officeDocument/2006/relationships/hyperlink" Target="http://warehouse.orhideja.net/images/products/553-290-white_2.jpg" TargetMode="External"/><Relationship Id="rId4222" Type="http://schemas.openxmlformats.org/officeDocument/2006/relationships/hyperlink" Target="http://warehouse.orhideja.net/images/products/Untitled-1_3.jpg" TargetMode="External"/><Relationship Id="rId3031" Type="http://schemas.openxmlformats.org/officeDocument/2006/relationships/hyperlink" Target="http://warehouse.orhideja.net/images/products/180-001_2.jpg" TargetMode="External"/><Relationship Id="rId3988" Type="http://schemas.openxmlformats.org/officeDocument/2006/relationships/hyperlink" Target="http://warehouse.orhideja.net/images/products/557-147,%20289-147%20pion_1.jpg" TargetMode="External"/><Relationship Id="rId6187" Type="http://schemas.openxmlformats.org/officeDocument/2006/relationships/hyperlink" Target="http://warehouse.orhideja.net/images/products/130-267.jpg" TargetMode="External"/><Relationship Id="rId6394" Type="http://schemas.openxmlformats.org/officeDocument/2006/relationships/hyperlink" Target="http://warehouse.orhideja.net/images/products/104-215.jpg" TargetMode="External"/><Relationship Id="rId2797" Type="http://schemas.openxmlformats.org/officeDocument/2006/relationships/hyperlink" Target="http://warehouse.orhideja.net/images/products/199-795-pion_2.jpg" TargetMode="External"/><Relationship Id="rId3848" Type="http://schemas.openxmlformats.org/officeDocument/2006/relationships/hyperlink" Target="http://warehouse.orhideja.net/images/products/557-147,%20210-147_black_1.jpg" TargetMode="External"/><Relationship Id="rId6047" Type="http://schemas.openxmlformats.org/officeDocument/2006/relationships/hyperlink" Target="http://warehouse.orhideja.net/images/products/695-991%20peony%20_1.jpg" TargetMode="External"/><Relationship Id="rId6254" Type="http://schemas.openxmlformats.org/officeDocument/2006/relationships/hyperlink" Target="http://warehouse.orhideja.net/images/products/154-515,-296-515_6.jpg" TargetMode="External"/><Relationship Id="rId769" Type="http://schemas.openxmlformats.org/officeDocument/2006/relationships/hyperlink" Target="http://warehouse.orhideja.net/images/products/180-208,-210-208-t.-sinij_1.jpg" TargetMode="External"/><Relationship Id="rId976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1399" Type="http://schemas.openxmlformats.org/officeDocument/2006/relationships/hyperlink" Target="http://warehouse.orhideja.net/images/products/180-000,-904-000-black_1.jpg" TargetMode="External"/><Relationship Id="rId2657" Type="http://schemas.openxmlformats.org/officeDocument/2006/relationships/hyperlink" Target="http://warehouse.orhideja.net/images/products/196-338-pion.jpg" TargetMode="External"/><Relationship Id="rId5063" Type="http://schemas.openxmlformats.org/officeDocument/2006/relationships/hyperlink" Target="http://warehouse.orhideja.net/images/products/733-429.jpg" TargetMode="External"/><Relationship Id="rId5270" Type="http://schemas.openxmlformats.org/officeDocument/2006/relationships/hyperlink" Target="http://warehouse.orhideja.net/images/products/104-213%20ivory.jpg" TargetMode="External"/><Relationship Id="rId6114" Type="http://schemas.openxmlformats.org/officeDocument/2006/relationships/hyperlink" Target="http://warehouse.orhideja.net/images/products/114-267,-733-267-black-peony_1.jpg" TargetMode="External"/><Relationship Id="rId6321" Type="http://schemas.openxmlformats.org/officeDocument/2006/relationships/hyperlink" Target="http://warehouse.orhideja.net/images/products/658-000.jpg" TargetMode="External"/><Relationship Id="rId629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1259" Type="http://schemas.openxmlformats.org/officeDocument/2006/relationships/hyperlink" Target="http://warehouse.orhideja.net/images/products/535-146,%20207-146.jpg" TargetMode="External"/><Relationship Id="rId1466" Type="http://schemas.openxmlformats.org/officeDocument/2006/relationships/hyperlink" Target="http://warehouse.orhideja.net/images/products/180-000,-638-007-moloko_1.jpg" TargetMode="External"/><Relationship Id="rId2864" Type="http://schemas.openxmlformats.org/officeDocument/2006/relationships/hyperlink" Target="http://warehouse.orhideja.net/images/products/180-003,-672-003-pion_1.jpg" TargetMode="External"/><Relationship Id="rId3708" Type="http://schemas.openxmlformats.org/officeDocument/2006/relationships/hyperlink" Target="http://warehouse.orhideja.net/images/products/516-147,-625-147-moloko_1.jpg" TargetMode="External"/><Relationship Id="rId3915" Type="http://schemas.openxmlformats.org/officeDocument/2006/relationships/hyperlink" Target="http://warehouse.orhideja.net/images/products/166-147,%20289-147%20black.jpg" TargetMode="External"/><Relationship Id="rId5130" Type="http://schemas.openxmlformats.org/officeDocument/2006/relationships/hyperlink" Target="http://warehouse.orhideja.net/images/products/678-213%20black.jpg" TargetMode="External"/><Relationship Id="rId836" Type="http://schemas.openxmlformats.org/officeDocument/2006/relationships/hyperlink" Target="http://warehouse.orhideja.net/images/products/710-208.jpg" TargetMode="External"/><Relationship Id="rId1119" Type="http://schemas.openxmlformats.org/officeDocument/2006/relationships/hyperlink" Target="http://warehouse.orhideja.net/images/products/535-146,%20207-146%20pion_2.jpg" TargetMode="External"/><Relationship Id="rId1673" Type="http://schemas.openxmlformats.org/officeDocument/2006/relationships/hyperlink" Target="http://warehouse.orhideja.net/images/products/553-290:168.jpg" TargetMode="External"/><Relationship Id="rId1880" Type="http://schemas.openxmlformats.org/officeDocument/2006/relationships/hyperlink" Target="http://warehouse.orhideja.net/images/products/0S4A8991.jpg" TargetMode="External"/><Relationship Id="rId2517" Type="http://schemas.openxmlformats.org/officeDocument/2006/relationships/hyperlink" Target="http://warehouse.orhideja.net/images/products/192-338.jpg" TargetMode="External"/><Relationship Id="rId2724" Type="http://schemas.openxmlformats.org/officeDocument/2006/relationships/hyperlink" Target="http://warehouse.orhideja.net/images/products/557-996.jpg" TargetMode="External"/><Relationship Id="rId2931" Type="http://schemas.openxmlformats.org/officeDocument/2006/relationships/hyperlink" Target="http://warehouse.orhideja.net/images/products/180-003,-672-003-white_1.jpg" TargetMode="External"/><Relationship Id="rId903" Type="http://schemas.openxmlformats.org/officeDocument/2006/relationships/hyperlink" Target="http://warehouse.orhideja.net/images/products/210-208%20E&#204;&#130;&#194;&#162;&#226;&#128;&#162;&#226;&#128;&#154;&#195;&#134;A&#204;&#129;&#226;&#137;&#160;&#195;&#134;-&#226;&#128;&#161;&#195;&#134;&#195;&#159;&#195;&#134;&#194;&#162;I&#204;&#130;&#194;&#169;.jpg" TargetMode="External"/><Relationship Id="rId1326" Type="http://schemas.openxmlformats.org/officeDocument/2006/relationships/hyperlink" Target="http://warehouse.orhideja.net/images/products/181-894%20&#226;&#128;&#154;&#226;&#128;&#162;&#194;&#168;&#226;&#137;&#160;&#195;&#134;-&#194;&#183;&#194;&#174;&#226;&#137;&#160;&#194;&#174;&#194;&#169;.jpg" TargetMode="External"/><Relationship Id="rId1533" Type="http://schemas.openxmlformats.org/officeDocument/2006/relationships/hyperlink" Target="http://warehouse.orhideja.net/images/products/181-894white.jpg" TargetMode="External"/><Relationship Id="rId1740" Type="http://schemas.openxmlformats.org/officeDocument/2006/relationships/hyperlink" Target="http://warehouse.orhideja.net/images/products/553-290-black-pion.jpg" TargetMode="External"/><Relationship Id="rId4689" Type="http://schemas.openxmlformats.org/officeDocument/2006/relationships/hyperlink" Target="http://warehouse.orhideja.net/images/products/125-438-646-438-_6.jpg" TargetMode="External"/><Relationship Id="rId4896" Type="http://schemas.openxmlformats.org/officeDocument/2006/relationships/hyperlink" Target="http://warehouse.orhideja.net/images/products/557-438_peony.jpg" TargetMode="External"/><Relationship Id="rId5947" Type="http://schemas.openxmlformats.org/officeDocument/2006/relationships/hyperlink" Target="http://warehouse.orhideja.net/images/products/159-628,-733-628-white_1.jpg" TargetMode="External"/><Relationship Id="rId32" Type="http://schemas.openxmlformats.org/officeDocument/2006/relationships/hyperlink" Target="http://warehouse.orhideja.net/images/products/553-007-black_2.jpg" TargetMode="External"/><Relationship Id="rId1600" Type="http://schemas.openxmlformats.org/officeDocument/2006/relationships/hyperlink" Target="http://warehouse.orhideja.net/images/products/181-894%20E&#204;&#130;&#194;&#162;&#226;&#128;&#162;&#226;&#128;&#154;&#195;&#134;A&#204;&#129;&#226;&#137;&#160;&#195;&#134;-&#226;&#128;&#161;&#195;&#134;&#195;&#159;&#195;&#134;&#194;&#162;I&#204;&#130;&#194;&#169;_2.jpg" TargetMode="External"/><Relationship Id="rId3498" Type="http://schemas.openxmlformats.org/officeDocument/2006/relationships/hyperlink" Target="http://warehouse.orhideja.net/images/products/581-437,%20210-437%20dark%20blue.jpg" TargetMode="External"/><Relationship Id="rId4549" Type="http://schemas.openxmlformats.org/officeDocument/2006/relationships/hyperlink" Target="http://warehouse.orhideja.net/images/products/508-170,-225-170-black_1.jpg" TargetMode="External"/><Relationship Id="rId4756" Type="http://schemas.openxmlformats.org/officeDocument/2006/relationships/hyperlink" Target="http://warehouse.orhideja.net/images/products/210-438-moloko.jpg" TargetMode="External"/><Relationship Id="rId4963" Type="http://schemas.openxmlformats.org/officeDocument/2006/relationships/hyperlink" Target="http://warehouse.orhideja.net/images/products/123-438%20peony.jpg" TargetMode="External"/><Relationship Id="rId5807" Type="http://schemas.openxmlformats.org/officeDocument/2006/relationships/hyperlink" Target="http://warehouse.orhideja.net/images/products/159-628,-733-628-pion_1_2.jpg" TargetMode="External"/><Relationship Id="rId3358" Type="http://schemas.openxmlformats.org/officeDocument/2006/relationships/hyperlink" Target="http://warehouse.orhideja.net/images/products/581-437-pion_3.jpg" TargetMode="External"/><Relationship Id="rId3565" Type="http://schemas.openxmlformats.org/officeDocument/2006/relationships/hyperlink" Target="http://warehouse.orhideja.net/images/products/581-437,%20210-437%20krem%20brule.jpg" TargetMode="External"/><Relationship Id="rId3772" Type="http://schemas.openxmlformats.org/officeDocument/2006/relationships/hyperlink" Target="http://warehouse.orhideja.net/images/products/198-147,-210-147-moloko_1_2.jpg" TargetMode="External"/><Relationship Id="rId4409" Type="http://schemas.openxmlformats.org/officeDocument/2006/relationships/hyperlink" Target="http://warehouse.orhideja.net/images/products/1_15.jpg" TargetMode="External"/><Relationship Id="rId4616" Type="http://schemas.openxmlformats.org/officeDocument/2006/relationships/hyperlink" Target="http://warehouse.orhideja.net/images/products/652-438_black.jpg" TargetMode="External"/><Relationship Id="rId4823" Type="http://schemas.openxmlformats.org/officeDocument/2006/relationships/hyperlink" Target="http://warehouse.orhideja.net/images/products/125-438_3.jpg" TargetMode="External"/><Relationship Id="rId279" Type="http://schemas.openxmlformats.org/officeDocument/2006/relationships/hyperlink" Target="http://warehouse.orhideja.net/images/products/116-208-coffee-rose.jpg" TargetMode="External"/><Relationship Id="rId486" Type="http://schemas.openxmlformats.org/officeDocument/2006/relationships/hyperlink" Target="http://warehouse.orhideja.net/images/products/180-208,-260-208-white_1.jpg" TargetMode="External"/><Relationship Id="rId693" Type="http://schemas.openxmlformats.org/officeDocument/2006/relationships/hyperlink" Target="http://warehouse.orhideja.net/images/products/532-208_2.jpg" TargetMode="External"/><Relationship Id="rId2167" Type="http://schemas.openxmlformats.org/officeDocument/2006/relationships/hyperlink" Target="http://warehouse.orhideja.net/images/products/101-535.jpg" TargetMode="External"/><Relationship Id="rId2374" Type="http://schemas.openxmlformats.org/officeDocument/2006/relationships/hyperlink" Target="http://warehouse.orhideja.net/images/products/180-000,-904-000-4ajka.jpg" TargetMode="External"/><Relationship Id="rId2581" Type="http://schemas.openxmlformats.org/officeDocument/2006/relationships/hyperlink" Target="http://warehouse.orhideja.net/images/products/268-338_2.jpg" TargetMode="External"/><Relationship Id="rId3218" Type="http://schemas.openxmlformats.org/officeDocument/2006/relationships/hyperlink" Target="http://warehouse.orhideja.net/images/products/299-437%20&#194;&#168;&#195;&#134;&#194;&#180;&#195;&#134;&#226;&#132;&#162;&#195;&#134;-29.JPG" TargetMode="External"/><Relationship Id="rId3425" Type="http://schemas.openxmlformats.org/officeDocument/2006/relationships/hyperlink" Target="http://warehouse.orhideja.net/images/products/299-437%20E&#204;&#130;&#194;&#162;&#226;&#128;&#162;&#226;&#128;&#154;&#195;&#134;A&#204;&#129;&#226;&#137;&#160;&#195;&#134;-&#226;&#128;&#161;&#195;&#134;&#195;&#159;&#195;&#134;&#194;&#162;I&#204;&#130;&#194;&#169;.jpg" TargetMode="External"/><Relationship Id="rId3632" Type="http://schemas.openxmlformats.org/officeDocument/2006/relationships/hyperlink" Target="http://warehouse.orhideja.net/images/products/440-868%20&#209;&#136;&#208;&#190;&#209;&#128;&#209;&#140;&#209;&#139;.jpg" TargetMode="External"/><Relationship Id="rId139" Type="http://schemas.openxmlformats.org/officeDocument/2006/relationships/hyperlink" Target="http://warehouse.orhideja.net/images/products/231-000-pepper.jpg" TargetMode="External"/><Relationship Id="rId346" Type="http://schemas.openxmlformats.org/officeDocument/2006/relationships/hyperlink" Target="http://warehouse.orhideja.net/images/products/613-208%20&#208;&#156;&#208;&#190;&#208;&#187;&#208;&#190;&#208;&#186;&#208;&#190;.jpg" TargetMode="External"/><Relationship Id="rId553" Type="http://schemas.openxmlformats.org/officeDocument/2006/relationships/hyperlink" Target="http://warehouse.orhideja.net/images/products/236-208-piony.jpg" TargetMode="External"/><Relationship Id="rId760" Type="http://schemas.openxmlformats.org/officeDocument/2006/relationships/hyperlink" Target="http://warehouse.orhideja.net/images/products/180-208,-210-208-t.-sinij_1.jpg" TargetMode="External"/><Relationship Id="rId1183" Type="http://schemas.openxmlformats.org/officeDocument/2006/relationships/hyperlink" Target="http://warehouse.orhideja.net/images/products/535-146,%20207-146%20black.jpg" TargetMode="External"/><Relationship Id="rId1390" Type="http://schemas.openxmlformats.org/officeDocument/2006/relationships/hyperlink" Target="http://warehouse.orhideja.net/images/products/181-000,%20638-007.jpg" TargetMode="External"/><Relationship Id="rId2027" Type="http://schemas.openxmlformats.org/officeDocument/2006/relationships/hyperlink" Target="http://warehouse.orhideja.net/images/products/523-299%20&#194;&#168;&#195;&#134;&#194;&#180;&#195;&#134;&#226;&#132;&#162;&#195;&#134;.jpg" TargetMode="External"/><Relationship Id="rId2234" Type="http://schemas.openxmlformats.org/officeDocument/2006/relationships/hyperlink" Target="http://warehouse.orhideja.net/images/products/101-506.jpg" TargetMode="External"/><Relationship Id="rId2441" Type="http://schemas.openxmlformats.org/officeDocument/2006/relationships/hyperlink" Target="http://warehouse.orhideja.net/images/products/571-148%20moloko-pion.JPG" TargetMode="External"/><Relationship Id="rId5597" Type="http://schemas.openxmlformats.org/officeDocument/2006/relationships/hyperlink" Target="http://warehouse.orhideja.net/images/products/103-000-655-000_1.jpg" TargetMode="External"/><Relationship Id="rId206" Type="http://schemas.openxmlformats.org/officeDocument/2006/relationships/hyperlink" Target="http://warehouse.orhideja.net/images/products/940-000-white_3.jpg" TargetMode="External"/><Relationship Id="rId413" Type="http://schemas.openxmlformats.org/officeDocument/2006/relationships/hyperlink" Target="http://warehouse.orhideja.net/images/products/180-208-IVORY.jpg" TargetMode="External"/><Relationship Id="rId1043" Type="http://schemas.openxmlformats.org/officeDocument/2006/relationships/hyperlink" Target="http://warehouse.orhideja.net/images/products/181-208_creme-brulee.jpg" TargetMode="External"/><Relationship Id="rId4199" Type="http://schemas.openxmlformats.org/officeDocument/2006/relationships/hyperlink" Target="http://warehouse.orhideja.net/images/products/194-187-223-187-pion_6.jpg" TargetMode="External"/><Relationship Id="rId620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1250" Type="http://schemas.openxmlformats.org/officeDocument/2006/relationships/hyperlink" Target="http://warehouse.orhideja.net/images/products/535-146,%20207-146.jpg" TargetMode="External"/><Relationship Id="rId2301" Type="http://schemas.openxmlformats.org/officeDocument/2006/relationships/hyperlink" Target="http://warehouse.orhideja.net/images/products/109-003%20red.jpg" TargetMode="External"/><Relationship Id="rId4059" Type="http://schemas.openxmlformats.org/officeDocument/2006/relationships/hyperlink" Target="http://warehouse.orhideja.net/images/products/557-147-dark-blue.jpg" TargetMode="External"/><Relationship Id="rId5457" Type="http://schemas.openxmlformats.org/officeDocument/2006/relationships/hyperlink" Target="http://warehouse.orhideja.net/images/products/656-000%20chjernij.jpeg" TargetMode="External"/><Relationship Id="rId5664" Type="http://schemas.openxmlformats.org/officeDocument/2006/relationships/hyperlink" Target="http://warehouse.orhideja.net/images/products/587-546.jpg" TargetMode="External"/><Relationship Id="rId5871" Type="http://schemas.openxmlformats.org/officeDocument/2006/relationships/hyperlink" Target="http://warehouse.orhideja.net/images/products/159-628,-246-628-black_1.jpg" TargetMode="External"/><Relationship Id="rId1110" Type="http://schemas.openxmlformats.org/officeDocument/2006/relationships/hyperlink" Target="http://warehouse.orhideja.net/images/products/260-146-pion.jpg" TargetMode="External"/><Relationship Id="rId4266" Type="http://schemas.openxmlformats.org/officeDocument/2006/relationships/hyperlink" Target="http://warehouse.orhideja.net/images/products/704-371.jpg" TargetMode="External"/><Relationship Id="rId4473" Type="http://schemas.openxmlformats.org/officeDocument/2006/relationships/hyperlink" Target="http://warehouse.orhideja.net/images/products/561-787,%20225-787%20pion.jpg" TargetMode="External"/><Relationship Id="rId4680" Type="http://schemas.openxmlformats.org/officeDocument/2006/relationships/hyperlink" Target="http://warehouse.orhideja.net/images/products/125-438-vonograd.-nud,-263-438-vinograd_6.jpg" TargetMode="External"/><Relationship Id="rId5317" Type="http://schemas.openxmlformats.org/officeDocument/2006/relationships/hyperlink" Target="http://warehouse.orhideja.net/images/products/733-275.jpeg" TargetMode="External"/><Relationship Id="rId5524" Type="http://schemas.openxmlformats.org/officeDocument/2006/relationships/hyperlink" Target="http://warehouse.orhideja.net/images/products/103-000-655-000-ivory_1.jpg" TargetMode="External"/><Relationship Id="rId5731" Type="http://schemas.openxmlformats.org/officeDocument/2006/relationships/hyperlink" Target="http://warehouse.orhideja.net/images/products/192-680%20white.jpg" TargetMode="External"/><Relationship Id="rId1927" Type="http://schemas.openxmlformats.org/officeDocument/2006/relationships/hyperlink" Target="http://warehouse.orhideja.net/images/products/291-299.jpg" TargetMode="External"/><Relationship Id="rId3075" Type="http://schemas.openxmlformats.org/officeDocument/2006/relationships/hyperlink" Target="http://warehouse.orhideja.net/images/products/587-437_4.jpg" TargetMode="External"/><Relationship Id="rId3282" Type="http://schemas.openxmlformats.org/officeDocument/2006/relationships/hyperlink" Target="http://warehouse.orhideja.net/images/products/189-437,%20231-007%20.jpg" TargetMode="External"/><Relationship Id="rId4126" Type="http://schemas.openxmlformats.org/officeDocument/2006/relationships/hyperlink" Target="http://warehouse.orhideja.net/images/products/733-175.jpg" TargetMode="External"/><Relationship Id="rId4333" Type="http://schemas.openxmlformats.org/officeDocument/2006/relationships/hyperlink" Target="http://warehouse.orhideja.net/images/products/161-000-904-000_1.jpg" TargetMode="External"/><Relationship Id="rId4540" Type="http://schemas.openxmlformats.org/officeDocument/2006/relationships/hyperlink" Target="http://warehouse.orhideja.net/images/products/508-170,-225-170-black_1.jpg" TargetMode="External"/><Relationship Id="rId2091" Type="http://schemas.openxmlformats.org/officeDocument/2006/relationships/hyperlink" Target="http://warehouse.orhideja.net/images/products/130-299-710-299-pion_6.jpg" TargetMode="External"/><Relationship Id="rId3142" Type="http://schemas.openxmlformats.org/officeDocument/2006/relationships/hyperlink" Target="http://warehouse.orhideja.net/images/products/189-437,-210-437-black_1.jpg" TargetMode="External"/><Relationship Id="rId4400" Type="http://schemas.openxmlformats.org/officeDocument/2006/relationships/hyperlink" Target="http://warehouse.orhideja.net/images/products/1_15.jpg" TargetMode="External"/><Relationship Id="rId6298" Type="http://schemas.openxmlformats.org/officeDocument/2006/relationships/hyperlink" Target="http://warehouse.orhideja.net/images/products/129-000,-658-000-black-nud_1.jpg" TargetMode="External"/><Relationship Id="rId270" Type="http://schemas.openxmlformats.org/officeDocument/2006/relationships/hyperlink" Target="http://warehouse.orhideja.net/images/products/180-208,-210-208-kofejno-roz._1.jpg" TargetMode="External"/><Relationship Id="rId3002" Type="http://schemas.openxmlformats.org/officeDocument/2006/relationships/hyperlink" Target="http://warehouse.orhideja.net/images/products/180-001%20ivory.jpg" TargetMode="External"/><Relationship Id="rId6158" Type="http://schemas.openxmlformats.org/officeDocument/2006/relationships/hyperlink" Target="http://warehouse.orhideja.net/images/products/587-267.jpg" TargetMode="External"/><Relationship Id="rId6365" Type="http://schemas.openxmlformats.org/officeDocument/2006/relationships/hyperlink" Target="http://warehouse.orhideja.net/images/products/129-000%20nude%20_1.jpg" TargetMode="External"/><Relationship Id="rId130" Type="http://schemas.openxmlformats.org/officeDocument/2006/relationships/hyperlink" Target="http://warehouse.orhideja.net/images/products/936-000-beige.jpg" TargetMode="External"/><Relationship Id="rId3959" Type="http://schemas.openxmlformats.org/officeDocument/2006/relationships/hyperlink" Target="http://warehouse.orhideja.net/images/products/580-147%20&#195;&#152;&#194;&#174;&#195;&#134;&#226;&#137;&#160;.jpg" TargetMode="External"/><Relationship Id="rId5174" Type="http://schemas.openxmlformats.org/officeDocument/2006/relationships/hyperlink" Target="http://warehouse.orhideja.net/images/products/123-213%20black-nude.jpg" TargetMode="External"/><Relationship Id="rId5381" Type="http://schemas.openxmlformats.org/officeDocument/2006/relationships/hyperlink" Target="http://warehouse.orhideja.net/images/products/746-533_168_1.jpg" TargetMode="External"/><Relationship Id="rId6018" Type="http://schemas.openxmlformats.org/officeDocument/2006/relationships/hyperlink" Target="http://warehouse.orhideja.net/images/products/118-991%20black.jpg" TargetMode="External"/><Relationship Id="rId6225" Type="http://schemas.openxmlformats.org/officeDocument/2006/relationships/hyperlink" Target="http://warehouse.orhideja.net/images/products/114-267%20nude.jpg" TargetMode="External"/><Relationship Id="rId2768" Type="http://schemas.openxmlformats.org/officeDocument/2006/relationships/hyperlink" Target="http://warehouse.orhideja.net/images/products/199-795_2.jpg" TargetMode="External"/><Relationship Id="rId2975" Type="http://schemas.openxmlformats.org/officeDocument/2006/relationships/hyperlink" Target="http://warehouse.orhideja.net/images/products/103-003,-671-003-white_1.jpg" TargetMode="External"/><Relationship Id="rId3819" Type="http://schemas.openxmlformats.org/officeDocument/2006/relationships/hyperlink" Target="http://warehouse.orhideja.net/images/products/580-147_2.jpg" TargetMode="External"/><Relationship Id="rId5034" Type="http://schemas.openxmlformats.org/officeDocument/2006/relationships/hyperlink" Target="http://warehouse.orhideja.net/images/products/199-639%20289-639.jpg" TargetMode="External"/><Relationship Id="rId947" Type="http://schemas.openxmlformats.org/officeDocument/2006/relationships/hyperlink" Target="http://warehouse.orhideja.net/images/products/116-208-pink-colored.jpg" TargetMode="External"/><Relationship Id="rId1577" Type="http://schemas.openxmlformats.org/officeDocument/2006/relationships/hyperlink" Target="http://warehouse.orhideja.net/images/products/180-000,-638-007-moloko_1_2.jpg" TargetMode="External"/><Relationship Id="rId1784" Type="http://schemas.openxmlformats.org/officeDocument/2006/relationships/hyperlink" Target="http://warehouse.orhideja.net/images/products/1_10.jpg" TargetMode="External"/><Relationship Id="rId1991" Type="http://schemas.openxmlformats.org/officeDocument/2006/relationships/hyperlink" Target="http://warehouse.orhideja.net/images/products/509-299.jpg" TargetMode="External"/><Relationship Id="rId2628" Type="http://schemas.openxmlformats.org/officeDocument/2006/relationships/hyperlink" Target="http://warehouse.orhideja.net/images/products/192-338_3.jpg" TargetMode="External"/><Relationship Id="rId2835" Type="http://schemas.openxmlformats.org/officeDocument/2006/relationships/hyperlink" Target="http://warehouse.orhideja.net/images/products/670-003%20black_2.jpg" TargetMode="External"/><Relationship Id="rId4190" Type="http://schemas.openxmlformats.org/officeDocument/2006/relationships/hyperlink" Target="http://warehouse.orhideja.net/images/products/195-187-662-187-pion_6.jpg" TargetMode="External"/><Relationship Id="rId5241" Type="http://schemas.openxmlformats.org/officeDocument/2006/relationships/hyperlink" Target="http://warehouse.orhideja.net/images/products/123-213%20ivory.jpg" TargetMode="External"/><Relationship Id="rId76" Type="http://schemas.openxmlformats.org/officeDocument/2006/relationships/hyperlink" Target="http://warehouse.orhideja.net/images/products/638-007-piony.jpg" TargetMode="External"/><Relationship Id="rId807" Type="http://schemas.openxmlformats.org/officeDocument/2006/relationships/hyperlink" Target="http://warehouse.orhideja.net/images/products/180-208,-210-208-kvarc_1.jpg" TargetMode="External"/><Relationship Id="rId1437" Type="http://schemas.openxmlformats.org/officeDocument/2006/relationships/hyperlink" Target="http://warehouse.orhideja.net/images/products/181-000,%20681-007%20pion.jpg" TargetMode="External"/><Relationship Id="rId1644" Type="http://schemas.openxmlformats.org/officeDocument/2006/relationships/hyperlink" Target="http://warehouse.orhideja.net/images/products/101-269.jpg" TargetMode="External"/><Relationship Id="rId1851" Type="http://schemas.openxmlformats.org/officeDocument/2006/relationships/hyperlink" Target="http://warehouse.orhideja.net/images/products/175-290%20white_2.jpg" TargetMode="External"/><Relationship Id="rId2902" Type="http://schemas.openxmlformats.org/officeDocument/2006/relationships/hyperlink" Target="http://warehouse.orhideja.net/images/products/180-003_ivory.jpg" TargetMode="External"/><Relationship Id="rId4050" Type="http://schemas.openxmlformats.org/officeDocument/2006/relationships/hyperlink" Target="http://warehouse.orhideja.net/images/products/6_7.jpg" TargetMode="External"/><Relationship Id="rId5101" Type="http://schemas.openxmlformats.org/officeDocument/2006/relationships/hyperlink" Target="http://warehouse.orhideja.net/images/products/575-224-black-pion.jpg" TargetMode="External"/><Relationship Id="rId1504" Type="http://schemas.openxmlformats.org/officeDocument/2006/relationships/hyperlink" Target="http://warehouse.orhideja.net/images/products/124-894_2.jpg" TargetMode="External"/><Relationship Id="rId1711" Type="http://schemas.openxmlformats.org/officeDocument/2006/relationships/hyperlink" Target="http://warehouse.orhideja.net/images/products/553-290-beige.jpg" TargetMode="External"/><Relationship Id="rId4867" Type="http://schemas.openxmlformats.org/officeDocument/2006/relationships/hyperlink" Target="http://warehouse.orhideja.net/images/products/123-438%20ivory.jpg" TargetMode="External"/><Relationship Id="rId3469" Type="http://schemas.openxmlformats.org/officeDocument/2006/relationships/hyperlink" Target="http://warehouse.orhideja.net/images/products/210-437-dark-blue.jpg" TargetMode="External"/><Relationship Id="rId3676" Type="http://schemas.openxmlformats.org/officeDocument/2006/relationships/hyperlink" Target="http://warehouse.orhideja.net/images/products/558-147%20_7.jpg" TargetMode="External"/><Relationship Id="rId5918" Type="http://schemas.openxmlformats.org/officeDocument/2006/relationships/hyperlink" Target="http://warehouse.orhideja.net/images/products/159-628,-733-628-white_1.jpg" TargetMode="External"/><Relationship Id="rId6082" Type="http://schemas.openxmlformats.org/officeDocument/2006/relationships/hyperlink" Target="http://warehouse.orhideja.net/images/products/107-267,-246-267-black-peony_6.jpg" TargetMode="External"/><Relationship Id="rId597" Type="http://schemas.openxmlformats.org/officeDocument/2006/relationships/hyperlink" Target="http://warehouse.orhideja.net/images/products/535-208%20black1.jpg" TargetMode="External"/><Relationship Id="rId2278" Type="http://schemas.openxmlformats.org/officeDocument/2006/relationships/hyperlink" Target="http://warehouse.orhideja.net/images/products/188-000%20kofejno-rozovij.jpg" TargetMode="External"/><Relationship Id="rId2485" Type="http://schemas.openxmlformats.org/officeDocument/2006/relationships/hyperlink" Target="http://warehouse.orhideja.net/images/products/546-338_black.jpg" TargetMode="External"/><Relationship Id="rId3329" Type="http://schemas.openxmlformats.org/officeDocument/2006/relationships/hyperlink" Target="http://warehouse.orhideja.net/images/products/299-437%20pion.jpg" TargetMode="External"/><Relationship Id="rId3883" Type="http://schemas.openxmlformats.org/officeDocument/2006/relationships/hyperlink" Target="http://warehouse.orhideja.net/images/products/516-147,-289-147-black_1.jpg" TargetMode="External"/><Relationship Id="rId4727" Type="http://schemas.openxmlformats.org/officeDocument/2006/relationships/hyperlink" Target="http://warehouse.orhideja.net/images/products/125-438%20grape%20wine%20NEW.jpg" TargetMode="External"/><Relationship Id="rId4934" Type="http://schemas.openxmlformats.org/officeDocument/2006/relationships/hyperlink" Target="http://warehouse.orhideja.net/images/products/bra_02_-_125-438_.jpg" TargetMode="External"/><Relationship Id="rId457" Type="http://schemas.openxmlformats.org/officeDocument/2006/relationships/hyperlink" Target="http://warehouse.orhideja.net/images/products/613-208-white.jpg" TargetMode="External"/><Relationship Id="rId1087" Type="http://schemas.openxmlformats.org/officeDocument/2006/relationships/hyperlink" Target="http://warehouse.orhideja.net/images/products/180-208,-210-208-shokolad_6.jpg" TargetMode="External"/><Relationship Id="rId1294" Type="http://schemas.openxmlformats.org/officeDocument/2006/relationships/hyperlink" Target="http://warehouse.orhideja.net/images/products/181-894,-283-894-moloko_1.jpg" TargetMode="External"/><Relationship Id="rId2138" Type="http://schemas.openxmlformats.org/officeDocument/2006/relationships/hyperlink" Target="http://warehouse.orhideja.net/images/products/130-299,-241-299-white_1.jpg" TargetMode="External"/><Relationship Id="rId2692" Type="http://schemas.openxmlformats.org/officeDocument/2006/relationships/hyperlink" Target="http://warehouse.orhideja.net/images/products/199-795-ivory%20copy.jpg" TargetMode="External"/><Relationship Id="rId3536" Type="http://schemas.openxmlformats.org/officeDocument/2006/relationships/hyperlink" Target="http://warehouse.orhideja.net/images/products/587-437,%20210-437%20krem-brule.jpg" TargetMode="External"/><Relationship Id="rId3743" Type="http://schemas.openxmlformats.org/officeDocument/2006/relationships/hyperlink" Target="http://warehouse.orhideja.net/images/products/506-147%20moloko.JPG" TargetMode="External"/><Relationship Id="rId3950" Type="http://schemas.openxmlformats.org/officeDocument/2006/relationships/hyperlink" Target="http://warehouse.orhideja.net/images/products/624-147%20&#195;&#152;&#194;&#174;&#195;&#134;&#226;&#137;&#160;%20_2.jpg" TargetMode="External"/><Relationship Id="rId664" Type="http://schemas.openxmlformats.org/officeDocument/2006/relationships/hyperlink" Target="http://warehouse.orhideja.net/images/products/116-208,%20613-208.jpg" TargetMode="External"/><Relationship Id="rId871" Type="http://schemas.openxmlformats.org/officeDocument/2006/relationships/hyperlink" Target="http://warehouse.orhideja.net/images/products/180-208%20&#209;&#128;&#209;&#131;&#208;&#177;&#208;&#184;&#208;&#189;.jpg" TargetMode="External"/><Relationship Id="rId2345" Type="http://schemas.openxmlformats.org/officeDocument/2006/relationships/hyperlink" Target="http://warehouse.orhideja.net/images/products/103-003,-671-003-black_1.jpg" TargetMode="External"/><Relationship Id="rId2552" Type="http://schemas.openxmlformats.org/officeDocument/2006/relationships/hyperlink" Target="http://warehouse.orhideja.net/images/products/196-338%20black-peony.jpg" TargetMode="External"/><Relationship Id="rId3603" Type="http://schemas.openxmlformats.org/officeDocument/2006/relationships/hyperlink" Target="http://warehouse.orhideja.net/images/products/539-385%20&#194;&#176;&#226;&#128;&#158;&#226;&#128;&#161;&#194;&#163;&#226;&#128;&#158;&#226;&#137;&#160;&#194;&#167;&#194;&#174;-&#195;&#152;&#194;&#174;&#195;&#134;&#226;&#137;&#160;.jpg" TargetMode="External"/><Relationship Id="rId3810" Type="http://schemas.openxmlformats.org/officeDocument/2006/relationships/hyperlink" Target="http://warehouse.orhideja.net/images/products/624-147-black.jpg" TargetMode="External"/><Relationship Id="rId317" Type="http://schemas.openxmlformats.org/officeDocument/2006/relationships/hyperlink" Target="http://warehouse.orhideja.net/images/products/180-208perec.jpg" TargetMode="External"/><Relationship Id="rId524" Type="http://schemas.openxmlformats.org/officeDocument/2006/relationships/hyperlink" Target="http://warehouse.orhideja.net/images/products/116-208white.jpg" TargetMode="External"/><Relationship Id="rId731" Type="http://schemas.openxmlformats.org/officeDocument/2006/relationships/hyperlink" Target="http://warehouse.orhideja.net/images/products/110-208%20corall.jpg" TargetMode="External"/><Relationship Id="rId1154" Type="http://schemas.openxmlformats.org/officeDocument/2006/relationships/hyperlink" Target="http://warehouse.orhideja.net/images/products/535-146,%20207-146%20pion_2.jpg" TargetMode="External"/><Relationship Id="rId1361" Type="http://schemas.openxmlformats.org/officeDocument/2006/relationships/hyperlink" Target="http://warehouse.orhideja.net/images/products/604-894-black.jpg" TargetMode="External"/><Relationship Id="rId2205" Type="http://schemas.openxmlformats.org/officeDocument/2006/relationships/hyperlink" Target="http://warehouse.orhideja.net/images/products/bra_04.jpg" TargetMode="External"/><Relationship Id="rId2412" Type="http://schemas.openxmlformats.org/officeDocument/2006/relationships/hyperlink" Target="http://warehouse.orhideja.net/images/products/181-000,-231-000-krem-brule_6.jpg" TargetMode="External"/><Relationship Id="rId5568" Type="http://schemas.openxmlformats.org/officeDocument/2006/relationships/hyperlink" Target="http://warehouse.orhideja.net/images/products/103-000-655-000_1.jpg" TargetMode="External"/><Relationship Id="rId5775" Type="http://schemas.openxmlformats.org/officeDocument/2006/relationships/hyperlink" Target="http://warehouse.orhideja.net/images/products/575-628_peony.jpg" TargetMode="External"/><Relationship Id="rId5982" Type="http://schemas.openxmlformats.org/officeDocument/2006/relationships/hyperlink" Target="http://warehouse.orhideja.net/images/products/102-628_white.jpg" TargetMode="External"/><Relationship Id="rId1014" Type="http://schemas.openxmlformats.org/officeDocument/2006/relationships/hyperlink" Target="http://warehouse.orhideja.net/images/products/613-208-krem-brule.jpg" TargetMode="External"/><Relationship Id="rId1221" Type="http://schemas.openxmlformats.org/officeDocument/2006/relationships/hyperlink" Target="http://warehouse.orhideja.net/images/products/207-146%20white.JPG" TargetMode="External"/><Relationship Id="rId4377" Type="http://schemas.openxmlformats.org/officeDocument/2006/relationships/hyperlink" Target="http://warehouse.orhideja.net/images/products/150-592.jpg" TargetMode="External"/><Relationship Id="rId4584" Type="http://schemas.openxmlformats.org/officeDocument/2006/relationships/hyperlink" Target="http://warehouse.orhideja.net/images/products/508-170,-225-170-white_6.jpg" TargetMode="External"/><Relationship Id="rId4791" Type="http://schemas.openxmlformats.org/officeDocument/2006/relationships/hyperlink" Target="http://warehouse.orhideja.net/images/products/125-438_3.jpg" TargetMode="External"/><Relationship Id="rId5428" Type="http://schemas.openxmlformats.org/officeDocument/2006/relationships/hyperlink" Target="http://warehouse.orhideja.net/images/products/161-000%20231-000.jpg" TargetMode="External"/><Relationship Id="rId5635" Type="http://schemas.openxmlformats.org/officeDocument/2006/relationships/hyperlink" Target="http://warehouse.orhideja.net/images/products/152-830,-799-830_1.jpg" TargetMode="External"/><Relationship Id="rId5842" Type="http://schemas.openxmlformats.org/officeDocument/2006/relationships/hyperlink" Target="http://warehouse.orhideja.net/images/products/106-628%20peony.jpg" TargetMode="External"/><Relationship Id="rId3186" Type="http://schemas.openxmlformats.org/officeDocument/2006/relationships/hyperlink" Target="http://warehouse.orhideja.net/images/products/182-437,-733-437-black_1.jpg" TargetMode="External"/><Relationship Id="rId3393" Type="http://schemas.openxmlformats.org/officeDocument/2006/relationships/hyperlink" Target="http://warehouse.orhideja.net/images/products/189-437,%20210-437%20pion.jpg" TargetMode="External"/><Relationship Id="rId4237" Type="http://schemas.openxmlformats.org/officeDocument/2006/relationships/hyperlink" Target="http://warehouse.orhideja.net/images/products/195-187-662-187-pion_1.jpg" TargetMode="External"/><Relationship Id="rId4444" Type="http://schemas.openxmlformats.org/officeDocument/2006/relationships/hyperlink" Target="http://warehouse.orhideja.net/images/products/561-787,%20225-787%20pion.jpg" TargetMode="External"/><Relationship Id="rId4651" Type="http://schemas.openxmlformats.org/officeDocument/2006/relationships/hyperlink" Target="http://warehouse.orhideja.net/images/products/557-438-FIN.jpg" TargetMode="External"/><Relationship Id="rId3046" Type="http://schemas.openxmlformats.org/officeDocument/2006/relationships/hyperlink" Target="http://warehouse.orhideja.net/images/products/225-518%20white.jpeg" TargetMode="External"/><Relationship Id="rId3253" Type="http://schemas.openxmlformats.org/officeDocument/2006/relationships/hyperlink" Target="http://warehouse.orhideja.net/images/products/581-437,%20299-437.jpg" TargetMode="External"/><Relationship Id="rId3460" Type="http://schemas.openxmlformats.org/officeDocument/2006/relationships/hyperlink" Target="http://warehouse.orhideja.net/images/products/535-437,-646-437-t-sinij_6.jpg" TargetMode="External"/><Relationship Id="rId4304" Type="http://schemas.openxmlformats.org/officeDocument/2006/relationships/hyperlink" Target="http://warehouse.orhideja.net/images/products/161-000-904-000_1.jpg" TargetMode="External"/><Relationship Id="rId5702" Type="http://schemas.openxmlformats.org/officeDocument/2006/relationships/hyperlink" Target="http://warehouse.orhideja.net/images/products/733-680%20white.jpg" TargetMode="External"/><Relationship Id="rId174" Type="http://schemas.openxmlformats.org/officeDocument/2006/relationships/hyperlink" Target="http://warehouse.orhideja.net/images/products/904-000_nude.jpg" TargetMode="External"/><Relationship Id="rId381" Type="http://schemas.openxmlformats.org/officeDocument/2006/relationships/hyperlink" Target="http://warehouse.orhideja.net/images/products/532-208%20inory_3.jpg" TargetMode="External"/><Relationship Id="rId2062" Type="http://schemas.openxmlformats.org/officeDocument/2006/relationships/hyperlink" Target="http://warehouse.orhideja.net/images/products/504-299-moloko.jpg" TargetMode="External"/><Relationship Id="rId3113" Type="http://schemas.openxmlformats.org/officeDocument/2006/relationships/hyperlink" Target="http://warehouse.orhideja.net/images/products/201-437-black.jpg" TargetMode="External"/><Relationship Id="rId4511" Type="http://schemas.openxmlformats.org/officeDocument/2006/relationships/hyperlink" Target="http://warehouse.orhideja.net/images/products/801-785-ivory.jpg" TargetMode="External"/><Relationship Id="rId6269" Type="http://schemas.openxmlformats.org/officeDocument/2006/relationships/hyperlink" Target="http://warehouse.orhideja.net/images/products/105-515,-746-515_1.jpg" TargetMode="External"/><Relationship Id="rId241" Type="http://schemas.openxmlformats.org/officeDocument/2006/relationships/hyperlink" Target="http://warehouse.orhideja.net/images/products/180-208,-210-208-kofejno-roz._1.jpg" TargetMode="External"/><Relationship Id="rId3320" Type="http://schemas.openxmlformats.org/officeDocument/2006/relationships/hyperlink" Target="http://warehouse.orhideja.net/images/products/182-437,-733-437-pion_6.jpg" TargetMode="External"/><Relationship Id="rId5078" Type="http://schemas.openxmlformats.org/officeDocument/2006/relationships/hyperlink" Target="http://warehouse.orhideja.net/images/products/587-429.jpg" TargetMode="External"/><Relationship Id="rId2879" Type="http://schemas.openxmlformats.org/officeDocument/2006/relationships/hyperlink" Target="http://warehouse.orhideja.net/images/products/180-003,-672-003-white_6_2.jpg" TargetMode="External"/><Relationship Id="rId5285" Type="http://schemas.openxmlformats.org/officeDocument/2006/relationships/hyperlink" Target="http://warehouse.orhideja.net/images/products/104-213%20ivory.jpg" TargetMode="External"/><Relationship Id="rId5492" Type="http://schemas.openxmlformats.org/officeDocument/2006/relationships/hyperlink" Target="http://warehouse.orhideja.net/images/products/103-000-655-000-ivory_6.jpg" TargetMode="External"/><Relationship Id="rId6129" Type="http://schemas.openxmlformats.org/officeDocument/2006/relationships/hyperlink" Target="http://warehouse.orhideja.net/images/products/114-267,%20733-267%20moloko-peony_2.jpg" TargetMode="External"/><Relationship Id="rId6336" Type="http://schemas.openxmlformats.org/officeDocument/2006/relationships/hyperlink" Target="http://warehouse.orhideja.net/images/products/129-000,-659-000-moloko-nude_1.jpg" TargetMode="External"/><Relationship Id="rId101" Type="http://schemas.openxmlformats.org/officeDocument/2006/relationships/hyperlink" Target="http://warehouse.orhideja.net/images/products/531-007-milk.jpg" TargetMode="External"/><Relationship Id="rId1688" Type="http://schemas.openxmlformats.org/officeDocument/2006/relationships/hyperlink" Target="http://warehouse.orhideja.net/images/products/638-290.jpg" TargetMode="External"/><Relationship Id="rId1895" Type="http://schemas.openxmlformats.org/officeDocument/2006/relationships/hyperlink" Target="http://warehouse.orhideja.net/images/products/803-750-black.jpg" TargetMode="External"/><Relationship Id="rId2739" Type="http://schemas.openxmlformats.org/officeDocument/2006/relationships/hyperlink" Target="http://warehouse.orhideja.net/images/products/116-856.jpg" TargetMode="External"/><Relationship Id="rId2946" Type="http://schemas.openxmlformats.org/officeDocument/2006/relationships/hyperlink" Target="http://warehouse.orhideja.net/images/products/180-003,-672-003-white_1.jpg" TargetMode="External"/><Relationship Id="rId4094" Type="http://schemas.openxmlformats.org/officeDocument/2006/relationships/hyperlink" Target="http://warehouse.orhideja.net/images/products/557-147_2.jpg" TargetMode="External"/><Relationship Id="rId5145" Type="http://schemas.openxmlformats.org/officeDocument/2006/relationships/hyperlink" Target="http://warehouse.orhideja.net/images/products/802-213%20black.jpg" TargetMode="External"/><Relationship Id="rId5352" Type="http://schemas.openxmlformats.org/officeDocument/2006/relationships/hyperlink" Target="http://warehouse.orhideja.net/images/products/557-275_black.jpg" TargetMode="External"/><Relationship Id="rId6403" Type="http://schemas.openxmlformats.org/officeDocument/2006/relationships/hyperlink" Target="http://warehouse.orhideja.net/images/products/104-215.jpg" TargetMode="External"/><Relationship Id="rId918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48" Type="http://schemas.openxmlformats.org/officeDocument/2006/relationships/hyperlink" Target="http://warehouse.orhideja.net/images/products/181-000_2.jpg" TargetMode="External"/><Relationship Id="rId1755" Type="http://schemas.openxmlformats.org/officeDocument/2006/relationships/hyperlink" Target="http://warehouse.orhideja.net/images/products/635-290-moloko_.jpg" TargetMode="External"/><Relationship Id="rId4161" Type="http://schemas.openxmlformats.org/officeDocument/2006/relationships/hyperlink" Target="http://warehouse.orhideja.net/images/products/195-187,%20223-187.jpg" TargetMode="External"/><Relationship Id="rId5005" Type="http://schemas.openxmlformats.org/officeDocument/2006/relationships/hyperlink" Target="http://warehouse.orhideja.net/images/products/733-405.jpg" TargetMode="External"/><Relationship Id="rId5212" Type="http://schemas.openxmlformats.org/officeDocument/2006/relationships/hyperlink" Target="http://warehouse.orhideja.net/images/products/802-213%20ivory.jpg" TargetMode="External"/><Relationship Id="rId1408" Type="http://schemas.openxmlformats.org/officeDocument/2006/relationships/hyperlink" Target="http://warehouse.orhideja.net/images/products/604-894%20piony.jpg" TargetMode="External"/><Relationship Id="rId1962" Type="http://schemas.openxmlformats.org/officeDocument/2006/relationships/hyperlink" Target="http://warehouse.orhideja.net/images/products/176-299-black_2.jpg" TargetMode="External"/><Relationship Id="rId2806" Type="http://schemas.openxmlformats.org/officeDocument/2006/relationships/hyperlink" Target="http://warehouse.orhideja.net/images/products/199-795-pion_2.jpg" TargetMode="External"/><Relationship Id="rId4021" Type="http://schemas.openxmlformats.org/officeDocument/2006/relationships/hyperlink" Target="http://warehouse.orhideja.net/images/products/516-147,%20210-147%20peony_1.jpg" TargetMode="External"/><Relationship Id="rId47" Type="http://schemas.openxmlformats.org/officeDocument/2006/relationships/hyperlink" Target="http://warehouse.orhideja.net/images/products/543-007.jpg" TargetMode="External"/><Relationship Id="rId1615" Type="http://schemas.openxmlformats.org/officeDocument/2006/relationships/hyperlink" Target="http://warehouse.orhideja.net/images/products/574-518,%20225-518.jpg" TargetMode="External"/><Relationship Id="rId1822" Type="http://schemas.openxmlformats.org/officeDocument/2006/relationships/hyperlink" Target="http://warehouse.orhideja.net/images/products/553-290-white_2.jpg" TargetMode="External"/><Relationship Id="rId4978" Type="http://schemas.openxmlformats.org/officeDocument/2006/relationships/hyperlink" Target="http://warehouse.orhideja.net/images/products/123-438%20peony.jpg" TargetMode="External"/><Relationship Id="rId6193" Type="http://schemas.openxmlformats.org/officeDocument/2006/relationships/hyperlink" Target="http://warehouse.orhideja.net/images/products/130-267.jpg" TargetMode="External"/><Relationship Id="rId3787" Type="http://schemas.openxmlformats.org/officeDocument/2006/relationships/hyperlink" Target="http://warehouse.orhideja.net/images/products/166-147,%20210-147%20ivory_1.jpg" TargetMode="External"/><Relationship Id="rId3994" Type="http://schemas.openxmlformats.org/officeDocument/2006/relationships/hyperlink" Target="http://warehouse.orhideja.net/images/products/557-147,%20289-147%20pion_1.jpg" TargetMode="External"/><Relationship Id="rId4838" Type="http://schemas.openxmlformats.org/officeDocument/2006/relationships/hyperlink" Target="http://warehouse.orhideja.net/images/products/125-438_3.jpg" TargetMode="External"/><Relationship Id="rId6053" Type="http://schemas.openxmlformats.org/officeDocument/2006/relationships/hyperlink" Target="http://warehouse.orhideja.net/images/products/638-991%20peony.jpg" TargetMode="External"/><Relationship Id="rId2389" Type="http://schemas.openxmlformats.org/officeDocument/2006/relationships/hyperlink" Target="http://warehouse.orhideja.net/images/products/188-000-ivory-orhideja-shop-1_2.jpg" TargetMode="External"/><Relationship Id="rId2596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647" Type="http://schemas.openxmlformats.org/officeDocument/2006/relationships/hyperlink" Target="http://warehouse.orhideja.net/images/products/34_2.jpg" TargetMode="External"/><Relationship Id="rId3854" Type="http://schemas.openxmlformats.org/officeDocument/2006/relationships/hyperlink" Target="http://warehouse.orhideja.net/images/products/557-147,%20210-147_black_1.jpg" TargetMode="External"/><Relationship Id="rId4905" Type="http://schemas.openxmlformats.org/officeDocument/2006/relationships/hyperlink" Target="http://warehouse.orhideja.net/images/products/557-438_peony.jpg" TargetMode="External"/><Relationship Id="rId6260" Type="http://schemas.openxmlformats.org/officeDocument/2006/relationships/hyperlink" Target="http://warehouse.orhideja.net/images/products/154-515,-296-515_1_2.jpg" TargetMode="External"/><Relationship Id="rId568" Type="http://schemas.openxmlformats.org/officeDocument/2006/relationships/hyperlink" Target="http://warehouse.orhideja.net/images/products/532-208-piony_2.jpg" TargetMode="External"/><Relationship Id="rId775" Type="http://schemas.openxmlformats.org/officeDocument/2006/relationships/hyperlink" Target="http://warehouse.orhideja.net/images/products/180-208,-210-208-t.-sinij_1.jpg" TargetMode="External"/><Relationship Id="rId982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1198" Type="http://schemas.openxmlformats.org/officeDocument/2006/relationships/hyperlink" Target="http://warehouse.orhideja.net/images/products/535-146,%20207-146%20black.jpg" TargetMode="External"/><Relationship Id="rId2249" Type="http://schemas.openxmlformats.org/officeDocument/2006/relationships/hyperlink" Target="http://warehouse.orhideja.net/images/products/646-438_black.jpg" TargetMode="External"/><Relationship Id="rId2456" Type="http://schemas.openxmlformats.org/officeDocument/2006/relationships/hyperlink" Target="http://warehouse.orhideja.net/images/products/566-446,-293-446-ivory_1.jpg" TargetMode="External"/><Relationship Id="rId2663" Type="http://schemas.openxmlformats.org/officeDocument/2006/relationships/hyperlink" Target="http://warehouse.orhideja.net/images/products/192-338%20pion.JPG" TargetMode="External"/><Relationship Id="rId2870" Type="http://schemas.openxmlformats.org/officeDocument/2006/relationships/hyperlink" Target="http://warehouse.orhideja.net/images/products/180-003,-672-003-pion_1.jpg" TargetMode="External"/><Relationship Id="rId3507" Type="http://schemas.openxmlformats.org/officeDocument/2006/relationships/hyperlink" Target="http://warehouse.orhideja.net/images/products/78899.jpg" TargetMode="External"/><Relationship Id="rId3714" Type="http://schemas.openxmlformats.org/officeDocument/2006/relationships/hyperlink" Target="http://warehouse.orhideja.net/images/products/516-147,-625-147-moloko_1.jpg" TargetMode="External"/><Relationship Id="rId3921" Type="http://schemas.openxmlformats.org/officeDocument/2006/relationships/hyperlink" Target="http://warehouse.orhideja.net/images/products/166-147,%20289-147%20black.jpg" TargetMode="External"/><Relationship Id="rId6120" Type="http://schemas.openxmlformats.org/officeDocument/2006/relationships/hyperlink" Target="http://warehouse.orhideja.net/images/products/114-267,-733-267-black-peony_1.jpg" TargetMode="External"/><Relationship Id="rId428" Type="http://schemas.openxmlformats.org/officeDocument/2006/relationships/hyperlink" Target="http://warehouse.orhideja.net/images/products/116-208%20213-208%20ivory_3.jpg" TargetMode="External"/><Relationship Id="rId635" Type="http://schemas.openxmlformats.org/officeDocument/2006/relationships/hyperlink" Target="http://warehouse.orhideja.net/images/products/132-208%20&#209;&#135;&#208;&#181;&#209;&#128;&#208;&#189;&#209;&#139;&#208;&#184;&#204;&#134;_2.jpg" TargetMode="External"/><Relationship Id="rId842" Type="http://schemas.openxmlformats.org/officeDocument/2006/relationships/hyperlink" Target="http://warehouse.orhideja.net/images/products/181-208_ruby.jpg" TargetMode="External"/><Relationship Id="rId1058" Type="http://schemas.openxmlformats.org/officeDocument/2006/relationships/hyperlink" Target="http://warehouse.orhideja.net/images/products/180-208%20210-208%20krem%20brule.jpg" TargetMode="External"/><Relationship Id="rId1265" Type="http://schemas.openxmlformats.org/officeDocument/2006/relationships/hyperlink" Target="http://warehouse.orhideja.net/images/products/535-146,%20207-146.jpg" TargetMode="External"/><Relationship Id="rId1472" Type="http://schemas.openxmlformats.org/officeDocument/2006/relationships/hyperlink" Target="http://warehouse.orhideja.net/images/products/124-894.jpg" TargetMode="External"/><Relationship Id="rId2109" Type="http://schemas.openxmlformats.org/officeDocument/2006/relationships/hyperlink" Target="http://warehouse.orhideja.net/images/products/523-299_3.jpg" TargetMode="External"/><Relationship Id="rId2316" Type="http://schemas.openxmlformats.org/officeDocument/2006/relationships/hyperlink" Target="http://warehouse.orhideja.net/images/products/103-003,-671-003-red_1.jpg" TargetMode="External"/><Relationship Id="rId2523" Type="http://schemas.openxmlformats.org/officeDocument/2006/relationships/hyperlink" Target="http://warehouse.orhideja.net/images/products/192-338.jpg" TargetMode="External"/><Relationship Id="rId2730" Type="http://schemas.openxmlformats.org/officeDocument/2006/relationships/hyperlink" Target="http://warehouse.orhideja.net/images/products/733-856.jpg" TargetMode="External"/><Relationship Id="rId5679" Type="http://schemas.openxmlformats.org/officeDocument/2006/relationships/hyperlink" Target="http://warehouse.orhideja.net/images/products/557-024.jpeg" TargetMode="External"/><Relationship Id="rId5886" Type="http://schemas.openxmlformats.org/officeDocument/2006/relationships/hyperlink" Target="http://warehouse.orhideja.net/images/products/159-628,-733-628-black-pion_1.jpg" TargetMode="External"/><Relationship Id="rId702" Type="http://schemas.openxmlformats.org/officeDocument/2006/relationships/hyperlink" Target="http://warehouse.orhideja.net/images/products/181-000,-231-000-red_1.jpg" TargetMode="External"/><Relationship Id="rId1125" Type="http://schemas.openxmlformats.org/officeDocument/2006/relationships/hyperlink" Target="http://warehouse.orhideja.net/images/products/535-146,%20207-146%20pion_2.jpg" TargetMode="External"/><Relationship Id="rId1332" Type="http://schemas.openxmlformats.org/officeDocument/2006/relationships/hyperlink" Target="http://warehouse.orhideja.net/images/products/181-000,-231-000-t-sinij_1.jpg" TargetMode="External"/><Relationship Id="rId4488" Type="http://schemas.openxmlformats.org/officeDocument/2006/relationships/hyperlink" Target="http://warehouse.orhideja.net/images/products/513-785%20cveto4no%20rozovij.jpeg" TargetMode="External"/><Relationship Id="rId4695" Type="http://schemas.openxmlformats.org/officeDocument/2006/relationships/hyperlink" Target="http://warehouse.orhideja.net/images/products/557-438-vinograd-pion,-210-438-vinograd_1.jpg" TargetMode="External"/><Relationship Id="rId5539" Type="http://schemas.openxmlformats.org/officeDocument/2006/relationships/hyperlink" Target="http://warehouse.orhideja.net/images/products/103-000-655-000-ivory_1.jpg" TargetMode="External"/><Relationship Id="rId3297" Type="http://schemas.openxmlformats.org/officeDocument/2006/relationships/hyperlink" Target="http://warehouse.orhideja.net/images/products/182-437_ivory.jpg" TargetMode="External"/><Relationship Id="rId4348" Type="http://schemas.openxmlformats.org/officeDocument/2006/relationships/hyperlink" Target="http://warehouse.orhideja.net/images/products/591-592.jpg" TargetMode="External"/><Relationship Id="rId5746" Type="http://schemas.openxmlformats.org/officeDocument/2006/relationships/hyperlink" Target="http://warehouse.orhideja.net/images/products/107-680%20white.jpg" TargetMode="External"/><Relationship Id="rId5953" Type="http://schemas.openxmlformats.org/officeDocument/2006/relationships/hyperlink" Target="http://warehouse.orhideja.net/images/products/159-628,-733-628-white_1.jpg" TargetMode="External"/><Relationship Id="rId3157" Type="http://schemas.openxmlformats.org/officeDocument/2006/relationships/hyperlink" Target="http://warehouse.orhideja.net/images/products/182-437,-733-437-black_1.jpg" TargetMode="External"/><Relationship Id="rId4555" Type="http://schemas.openxmlformats.org/officeDocument/2006/relationships/hyperlink" Target="http://warehouse.orhideja.net/images/products/508-170,-225-170-black_1.jpg" TargetMode="External"/><Relationship Id="rId4762" Type="http://schemas.openxmlformats.org/officeDocument/2006/relationships/hyperlink" Target="http://warehouse.orhideja.net/images/products/810-438-ivory_1.jpg" TargetMode="External"/><Relationship Id="rId5606" Type="http://schemas.openxmlformats.org/officeDocument/2006/relationships/hyperlink" Target="http://warehouse.orhideja.net/images/products/154-830-793-830-ivory_6.jpg" TargetMode="External"/><Relationship Id="rId5813" Type="http://schemas.openxmlformats.org/officeDocument/2006/relationships/hyperlink" Target="http://warehouse.orhideja.net/images/products/159-628,-733-628-pion_1_2.jpg" TargetMode="External"/><Relationship Id="rId285" Type="http://schemas.openxmlformats.org/officeDocument/2006/relationships/hyperlink" Target="http://warehouse.orhideja.net/images/products/116-208-coffee-rose.jpg" TargetMode="External"/><Relationship Id="rId3364" Type="http://schemas.openxmlformats.org/officeDocument/2006/relationships/hyperlink" Target="http://warehouse.orhideja.net/images/products/581-437-pion_3.jpg" TargetMode="External"/><Relationship Id="rId3571" Type="http://schemas.openxmlformats.org/officeDocument/2006/relationships/hyperlink" Target="http://warehouse.orhideja.net/images/products/291-385%20&#208;&#182;&#208;&#176;&#209;&#129;&#208;&#188;&#208;&#184;&#208;&#189;-&#208;&#191;&#208;&#184;&#208;&#190;&#208;&#189;.jpg" TargetMode="External"/><Relationship Id="rId4208" Type="http://schemas.openxmlformats.org/officeDocument/2006/relationships/hyperlink" Target="http://warehouse.orhideja.net/images/products/Untitled-1_3.jpg" TargetMode="External"/><Relationship Id="rId4415" Type="http://schemas.openxmlformats.org/officeDocument/2006/relationships/hyperlink" Target="http://warehouse.orhideja.net/images/products/1_15.jpg" TargetMode="External"/><Relationship Id="rId4622" Type="http://schemas.openxmlformats.org/officeDocument/2006/relationships/hyperlink" Target="http://warehouse.orhideja.net/images/products/557-438.jpg" TargetMode="External"/><Relationship Id="rId492" Type="http://schemas.openxmlformats.org/officeDocument/2006/relationships/hyperlink" Target="http://warehouse.orhideja.net/images/products/180-208,-260-208-white_1.jpg" TargetMode="External"/><Relationship Id="rId2173" Type="http://schemas.openxmlformats.org/officeDocument/2006/relationships/hyperlink" Target="http://warehouse.orhideja.net/images/products/101-535.jpg" TargetMode="External"/><Relationship Id="rId2380" Type="http://schemas.openxmlformats.org/officeDocument/2006/relationships/hyperlink" Target="http://warehouse.orhideja.net/images/products/188-000%20pion.JPG" TargetMode="External"/><Relationship Id="rId3017" Type="http://schemas.openxmlformats.org/officeDocument/2006/relationships/hyperlink" Target="http://warehouse.orhideja.net/images/products/180-001%20ivory.jpg" TargetMode="External"/><Relationship Id="rId3224" Type="http://schemas.openxmlformats.org/officeDocument/2006/relationships/hyperlink" Target="http://warehouse.orhideja.net/images/products/210-437%20&#194;&#168;&#195;&#134;&#194;&#180;&#195;&#134;&#226;&#132;&#162;&#195;&#134;.jpg" TargetMode="External"/><Relationship Id="rId3431" Type="http://schemas.openxmlformats.org/officeDocument/2006/relationships/hyperlink" Target="http://warehouse.orhideja.net/images/products/201-437%20E&#204;&#130;&#194;&#162;&#226;&#128;&#162;&#226;&#128;&#154;&#195;&#134;A&#204;&#129;&#226;&#137;&#160;&#195;&#134;-&#226;&#128;&#161;&#195;&#134;&#195;&#159;&#195;&#134;&#194;&#162;I&#204;&#130;&#194;&#169;_2.jpg" TargetMode="External"/><Relationship Id="rId145" Type="http://schemas.openxmlformats.org/officeDocument/2006/relationships/hyperlink" Target="http://warehouse.orhideja.net/images/products/968-000_4.jpg" TargetMode="External"/><Relationship Id="rId352" Type="http://schemas.openxmlformats.org/officeDocument/2006/relationships/hyperlink" Target="http://warehouse.orhideja.net/images/products/613-208%20&#208;&#156;&#208;&#190;&#208;&#187;&#208;&#190;&#208;&#186;&#208;&#190;.jpg" TargetMode="External"/><Relationship Id="rId2033" Type="http://schemas.openxmlformats.org/officeDocument/2006/relationships/hyperlink" Target="http://warehouse.orhideja.net/images/products/523-299%20&#194;&#168;&#195;&#134;&#194;&#180;&#195;&#134;&#226;&#132;&#162;&#195;&#134;.jpg" TargetMode="External"/><Relationship Id="rId2240" Type="http://schemas.openxmlformats.org/officeDocument/2006/relationships/hyperlink" Target="http://warehouse.orhideja.net/images/products/101-506.jpg" TargetMode="External"/><Relationship Id="rId5189" Type="http://schemas.openxmlformats.org/officeDocument/2006/relationships/hyperlink" Target="http://warehouse.orhideja.net/images/products/123-213%20black-nude.jpg" TargetMode="External"/><Relationship Id="rId5396" Type="http://schemas.openxmlformats.org/officeDocument/2006/relationships/hyperlink" Target="http://warehouse.orhideja.net/images/products/125-533.jpg" TargetMode="External"/><Relationship Id="rId212" Type="http://schemas.openxmlformats.org/officeDocument/2006/relationships/hyperlink" Target="http://warehouse.orhideja.net/images/products/613-208-coffe%20rose.jpg" TargetMode="External"/><Relationship Id="rId1799" Type="http://schemas.openxmlformats.org/officeDocument/2006/relationships/hyperlink" Target="http://warehouse.orhideja.net/images/products/695-290%20white.jpg" TargetMode="External"/><Relationship Id="rId2100" Type="http://schemas.openxmlformats.org/officeDocument/2006/relationships/hyperlink" Target="http://warehouse.orhideja.net/images/products/6_9.jpg" TargetMode="External"/><Relationship Id="rId5049" Type="http://schemas.openxmlformats.org/officeDocument/2006/relationships/hyperlink" Target="http://warehouse.orhideja.net/images/products/523-639_2.jpg" TargetMode="External"/><Relationship Id="rId5256" Type="http://schemas.openxmlformats.org/officeDocument/2006/relationships/hyperlink" Target="http://warehouse.orhideja.net/images/products/104-213%20ivory.jpg" TargetMode="External"/><Relationship Id="rId5463" Type="http://schemas.openxmlformats.org/officeDocument/2006/relationships/hyperlink" Target="http://warehouse.orhideja.net/images/products/655-000_1.jpg" TargetMode="External"/><Relationship Id="rId5670" Type="http://schemas.openxmlformats.org/officeDocument/2006/relationships/hyperlink" Target="http://warehouse.orhideja.net/images/products/587-546.jpg" TargetMode="External"/><Relationship Id="rId6307" Type="http://schemas.openxmlformats.org/officeDocument/2006/relationships/hyperlink" Target="http://warehouse.orhideja.net/images/products/129-000,-658-000-black-nud_1.jpg" TargetMode="External"/><Relationship Id="rId4065" Type="http://schemas.openxmlformats.org/officeDocument/2006/relationships/hyperlink" Target="http://warehouse.orhideja.net/images/products/289-147%20coffee%20rose.jpg" TargetMode="External"/><Relationship Id="rId4272" Type="http://schemas.openxmlformats.org/officeDocument/2006/relationships/hyperlink" Target="http://warehouse.orhideja.net/images/products/531-371.jpg" TargetMode="External"/><Relationship Id="rId5116" Type="http://schemas.openxmlformats.org/officeDocument/2006/relationships/hyperlink" Target="http://warehouse.orhideja.net/images/products/733-224-ivory.jpg" TargetMode="External"/><Relationship Id="rId5323" Type="http://schemas.openxmlformats.org/officeDocument/2006/relationships/hyperlink" Target="http://warehouse.orhideja.net/images/products/293-275.jpeg" TargetMode="External"/><Relationship Id="rId1659" Type="http://schemas.openxmlformats.org/officeDocument/2006/relationships/hyperlink" Target="http://warehouse.orhideja.net/images/products/703-290_2.jpg" TargetMode="External"/><Relationship Id="rId1866" Type="http://schemas.openxmlformats.org/officeDocument/2006/relationships/hyperlink" Target="http://warehouse.orhideja.net/images/products/817-250_2.jpg" TargetMode="External"/><Relationship Id="rId2917" Type="http://schemas.openxmlformats.org/officeDocument/2006/relationships/hyperlink" Target="http://warehouse.orhideja.net/images/products/103-003,-671-003-white_6.jpg" TargetMode="External"/><Relationship Id="rId3081" Type="http://schemas.openxmlformats.org/officeDocument/2006/relationships/hyperlink" Target="http://warehouse.orhideja.net/images/products/587-437_4.jpg" TargetMode="External"/><Relationship Id="rId4132" Type="http://schemas.openxmlformats.org/officeDocument/2006/relationships/hyperlink" Target="http://warehouse.orhideja.net/images/products/801-175.jpg" TargetMode="External"/><Relationship Id="rId5530" Type="http://schemas.openxmlformats.org/officeDocument/2006/relationships/hyperlink" Target="http://warehouse.orhideja.net/images/products/103-000-655-000-ivory_1.jpg" TargetMode="External"/><Relationship Id="rId1519" Type="http://schemas.openxmlformats.org/officeDocument/2006/relationships/hyperlink" Target="http://warehouse.orhideja.net/images/products/529-894-white-1.jpg" TargetMode="External"/><Relationship Id="rId1726" Type="http://schemas.openxmlformats.org/officeDocument/2006/relationships/hyperlink" Target="http://warehouse.orhideja.net/images/products/531-290.jpg" TargetMode="External"/><Relationship Id="rId1933" Type="http://schemas.openxmlformats.org/officeDocument/2006/relationships/hyperlink" Target="http://warehouse.orhideja.net/images/products/575-299_2.jpg" TargetMode="External"/><Relationship Id="rId6097" Type="http://schemas.openxmlformats.org/officeDocument/2006/relationships/hyperlink" Target="http://warehouse.orhideja.net/images/products/801-267%20black-nude.jpg" TargetMode="External"/><Relationship Id="rId18" Type="http://schemas.openxmlformats.org/officeDocument/2006/relationships/hyperlink" Target="http://warehouse.orhideja.net/images/products/231-007_3.jpg" TargetMode="External"/><Relationship Id="rId3898" Type="http://schemas.openxmlformats.org/officeDocument/2006/relationships/hyperlink" Target="http://warehouse.orhideja.net/images/products/506-147.jpg" TargetMode="External"/><Relationship Id="rId4949" Type="http://schemas.openxmlformats.org/officeDocument/2006/relationships/hyperlink" Target="http://warehouse.orhideja.net/images/products/bra_02_-_125-438_.jpg" TargetMode="External"/><Relationship Id="rId3758" Type="http://schemas.openxmlformats.org/officeDocument/2006/relationships/hyperlink" Target="http://warehouse.orhideja.net/images/products/198-147,-210-147-moloko_1_2.jpg" TargetMode="External"/><Relationship Id="rId3965" Type="http://schemas.openxmlformats.org/officeDocument/2006/relationships/hyperlink" Target="http://warehouse.orhideja.net/images/products/580-147%20&#195;&#152;&#194;&#174;&#195;&#134;&#226;&#137;&#160;.jpg" TargetMode="External"/><Relationship Id="rId4809" Type="http://schemas.openxmlformats.org/officeDocument/2006/relationships/hyperlink" Target="http://warehouse.orhideja.net/images/products/125-438_3.jpg" TargetMode="External"/><Relationship Id="rId6164" Type="http://schemas.openxmlformats.org/officeDocument/2006/relationships/hyperlink" Target="http://warehouse.orhideja.net/images/products/587-267.jpg" TargetMode="External"/><Relationship Id="rId6371" Type="http://schemas.openxmlformats.org/officeDocument/2006/relationships/hyperlink" Target="http://warehouse.orhideja.net/images/products/698-215.jpg" TargetMode="External"/><Relationship Id="rId679" Type="http://schemas.openxmlformats.org/officeDocument/2006/relationships/hyperlink" Target="http://warehouse.orhideja.net/images/products/110-208-black.jpg" TargetMode="External"/><Relationship Id="rId886" Type="http://schemas.openxmlformats.org/officeDocument/2006/relationships/hyperlink" Target="http://warehouse.orhideja.net/images/products/0S4A8505-53.jpg" TargetMode="External"/><Relationship Id="rId2567" Type="http://schemas.openxmlformats.org/officeDocument/2006/relationships/hyperlink" Target="http://warehouse.orhideja.net/images/products/192-338%20black-peony.jpg" TargetMode="External"/><Relationship Id="rId2774" Type="http://schemas.openxmlformats.org/officeDocument/2006/relationships/hyperlink" Target="http://warehouse.orhideja.net/images/products/199-795_2.jpg" TargetMode="External"/><Relationship Id="rId3618" Type="http://schemas.openxmlformats.org/officeDocument/2006/relationships/hyperlink" Target="http://warehouse.orhideja.net/images/products/439-868,%20440-868.jpg" TargetMode="External"/><Relationship Id="rId5180" Type="http://schemas.openxmlformats.org/officeDocument/2006/relationships/hyperlink" Target="http://warehouse.orhideja.net/images/products/123-213%20black-nude.jpg" TargetMode="External"/><Relationship Id="rId6024" Type="http://schemas.openxmlformats.org/officeDocument/2006/relationships/hyperlink" Target="http://warehouse.orhideja.net/images/products/118-991%20black.jpg" TargetMode="External"/><Relationship Id="rId6231" Type="http://schemas.openxmlformats.org/officeDocument/2006/relationships/hyperlink" Target="http://warehouse.orhideja.net/images/products/114-267%20nude.jpg" TargetMode="External"/><Relationship Id="rId2" Type="http://schemas.openxmlformats.org/officeDocument/2006/relationships/hyperlink" Target="http://warehouse.orhideja.net/images/products/686-007_.jpg" TargetMode="External"/><Relationship Id="rId539" Type="http://schemas.openxmlformats.org/officeDocument/2006/relationships/hyperlink" Target="http://warehouse.orhideja.net/images/products/116-208white.jpg" TargetMode="External"/><Relationship Id="rId746" Type="http://schemas.openxmlformats.org/officeDocument/2006/relationships/hyperlink" Target="http://warehouse.orhideja.net/images/products/116-208-213-208-dark-blue_6.jpg" TargetMode="External"/><Relationship Id="rId1169" Type="http://schemas.openxmlformats.org/officeDocument/2006/relationships/hyperlink" Target="http://warehouse.orhideja.net/images/products/207-146%20&#209;&#135;&#208;&#181;&#209;&#128;&#208;&#189;&#209;&#139;&#208;&#184;&#204;&#134;.JPG" TargetMode="External"/><Relationship Id="rId1376" Type="http://schemas.openxmlformats.org/officeDocument/2006/relationships/hyperlink" Target="http://warehouse.orhideja.net/images/products/181-894,-283-894-black_1_2.jpg" TargetMode="External"/><Relationship Id="rId1583" Type="http://schemas.openxmlformats.org/officeDocument/2006/relationships/hyperlink" Target="http://warehouse.orhideja.net/images/products/180-000,-638-007-moloko_1_2.jpg" TargetMode="External"/><Relationship Id="rId2427" Type="http://schemas.openxmlformats.org/officeDocument/2006/relationships/hyperlink" Target="http://warehouse.orhideja.net/images/products/164-148.jpg" TargetMode="External"/><Relationship Id="rId2981" Type="http://schemas.openxmlformats.org/officeDocument/2006/relationships/hyperlink" Target="http://warehouse.orhideja.net/images/products/103-003,-671-003-white_1.jpg" TargetMode="External"/><Relationship Id="rId3825" Type="http://schemas.openxmlformats.org/officeDocument/2006/relationships/hyperlink" Target="http://warehouse.orhideja.net/images/products/580-147_2.jpg" TargetMode="External"/><Relationship Id="rId5040" Type="http://schemas.openxmlformats.org/officeDocument/2006/relationships/hyperlink" Target="http://warehouse.orhideja.net/images/products/199-639%20289-639.jpg" TargetMode="External"/><Relationship Id="rId953" Type="http://schemas.openxmlformats.org/officeDocument/2006/relationships/hyperlink" Target="http://warehouse.orhideja.net/images/products/116-208-pink-colored.jpg" TargetMode="External"/><Relationship Id="rId1029" Type="http://schemas.openxmlformats.org/officeDocument/2006/relationships/hyperlink" Target="http://warehouse.orhideja.net/images/products/210-208-krem-brjule_.jpg" TargetMode="External"/><Relationship Id="rId1236" Type="http://schemas.openxmlformats.org/officeDocument/2006/relationships/hyperlink" Target="http://warehouse.orhideja.net/images/products/535-146,%20207-146.jpg" TargetMode="External"/><Relationship Id="rId1790" Type="http://schemas.openxmlformats.org/officeDocument/2006/relationships/hyperlink" Target="http://warehouse.orhideja.net/images/products/1_10.jpg" TargetMode="External"/><Relationship Id="rId2634" Type="http://schemas.openxmlformats.org/officeDocument/2006/relationships/hyperlink" Target="http://warehouse.orhideja.net/images/products/39_2.JPG" TargetMode="External"/><Relationship Id="rId2841" Type="http://schemas.openxmlformats.org/officeDocument/2006/relationships/hyperlink" Target="http://warehouse.orhideja.net/images/products/180-003,-672-003-pion_6.jpg" TargetMode="External"/><Relationship Id="rId5997" Type="http://schemas.openxmlformats.org/officeDocument/2006/relationships/hyperlink" Target="http://warehouse.orhideja.net/images/products/255-991%20black-pion.jpg" TargetMode="External"/><Relationship Id="rId82" Type="http://schemas.openxmlformats.org/officeDocument/2006/relationships/hyperlink" Target="http://warehouse.orhideja.net/images/products/681-007-moloko.jpg" TargetMode="External"/><Relationship Id="rId606" Type="http://schemas.openxmlformats.org/officeDocument/2006/relationships/hyperlink" Target="http://warehouse.orhideja.net/images/products/532-208-black_2.jpg" TargetMode="External"/><Relationship Id="rId813" Type="http://schemas.openxmlformats.org/officeDocument/2006/relationships/hyperlink" Target="http://warehouse.orhideja.net/images/products/180-208,-210-208-kvarc_1.jpg" TargetMode="External"/><Relationship Id="rId1443" Type="http://schemas.openxmlformats.org/officeDocument/2006/relationships/hyperlink" Target="http://warehouse.orhideja.net/images/products/181-000,904-000_1.jpg" TargetMode="External"/><Relationship Id="rId1650" Type="http://schemas.openxmlformats.org/officeDocument/2006/relationships/hyperlink" Target="http://warehouse.orhideja.net/images/products/101-269.jpg" TargetMode="External"/><Relationship Id="rId2701" Type="http://schemas.openxmlformats.org/officeDocument/2006/relationships/hyperlink" Target="http://warehouse.orhideja.net/images/products/199-795-ivory%20copy.jpg" TargetMode="External"/><Relationship Id="rId4599" Type="http://schemas.openxmlformats.org/officeDocument/2006/relationships/hyperlink" Target="http://warehouse.orhideja.net/images/products/508-170,-225-170-white_1.jpg" TargetMode="External"/><Relationship Id="rId5857" Type="http://schemas.openxmlformats.org/officeDocument/2006/relationships/hyperlink" Target="http://warehouse.orhideja.net/images/products/159-628,-246-628-black_1.jpg" TargetMode="External"/><Relationship Id="rId1303" Type="http://schemas.openxmlformats.org/officeDocument/2006/relationships/hyperlink" Target="http://warehouse.orhideja.net/images/products/181-894%20pepper.JPG" TargetMode="External"/><Relationship Id="rId1510" Type="http://schemas.openxmlformats.org/officeDocument/2006/relationships/hyperlink" Target="http://warehouse.orhideja.net/images/products/124-894_2.jpg" TargetMode="External"/><Relationship Id="rId4459" Type="http://schemas.openxmlformats.org/officeDocument/2006/relationships/hyperlink" Target="http://warehouse.orhideja.net/images/products/561-787,%20225-787%20pion.jpg" TargetMode="External"/><Relationship Id="rId4666" Type="http://schemas.openxmlformats.org/officeDocument/2006/relationships/hyperlink" Target="http://warehouse.orhideja.net/images/products/557-438,-210-438-t-sinij_1.jpg" TargetMode="External"/><Relationship Id="rId4873" Type="http://schemas.openxmlformats.org/officeDocument/2006/relationships/hyperlink" Target="http://warehouse.orhideja.net/images/products/123-438%20ivory.jpg" TargetMode="External"/><Relationship Id="rId5717" Type="http://schemas.openxmlformats.org/officeDocument/2006/relationships/hyperlink" Target="http://warehouse.orhideja.net/images/products/246-680%20white.jpg" TargetMode="External"/><Relationship Id="rId5924" Type="http://schemas.openxmlformats.org/officeDocument/2006/relationships/hyperlink" Target="http://warehouse.orhideja.net/images/products/159-628,-733-628-white_1.jpg" TargetMode="External"/><Relationship Id="rId3268" Type="http://schemas.openxmlformats.org/officeDocument/2006/relationships/hyperlink" Target="http://warehouse.orhideja.net/images/products/535-437%20ivory.jpg" TargetMode="External"/><Relationship Id="rId3475" Type="http://schemas.openxmlformats.org/officeDocument/2006/relationships/hyperlink" Target="http://warehouse.orhideja.net/images/products/587-437dark-blue.jpg" TargetMode="External"/><Relationship Id="rId3682" Type="http://schemas.openxmlformats.org/officeDocument/2006/relationships/hyperlink" Target="http://warehouse.orhideja.net/images/products/558-147%20_7.jpg" TargetMode="External"/><Relationship Id="rId4319" Type="http://schemas.openxmlformats.org/officeDocument/2006/relationships/hyperlink" Target="http://warehouse.orhideja.net/images/products/161-000-904-000_1.jpg" TargetMode="External"/><Relationship Id="rId4526" Type="http://schemas.openxmlformats.org/officeDocument/2006/relationships/hyperlink" Target="http://warehouse.orhideja.net/images/products/291-785-red.jpg" TargetMode="External"/><Relationship Id="rId4733" Type="http://schemas.openxmlformats.org/officeDocument/2006/relationships/hyperlink" Target="http://warehouse.orhideja.net/images/products/125-438%20grape%20wine%20NEW.jpg" TargetMode="External"/><Relationship Id="rId4940" Type="http://schemas.openxmlformats.org/officeDocument/2006/relationships/hyperlink" Target="http://warehouse.orhideja.net/images/products/bra_02_-_125-438_.jpg" TargetMode="External"/><Relationship Id="rId189" Type="http://schemas.openxmlformats.org/officeDocument/2006/relationships/hyperlink" Target="http://warehouse.orhideja.net/images/products/231-000-black_3.jpg" TargetMode="External"/><Relationship Id="rId396" Type="http://schemas.openxmlformats.org/officeDocument/2006/relationships/hyperlink" Target="http://warehouse.orhideja.net/images/products/180-208-IVORY.jpg" TargetMode="External"/><Relationship Id="rId2077" Type="http://schemas.openxmlformats.org/officeDocument/2006/relationships/hyperlink" Target="http://warehouse.orhideja.net/images/products/710-299%20&#208;&#186;&#209;&#128;&#208;&#176;&#209;&#129;&#208;&#189;&#209;&#139;&#208;&#184;&#204;&#134;.JPG" TargetMode="External"/><Relationship Id="rId2284" Type="http://schemas.openxmlformats.org/officeDocument/2006/relationships/hyperlink" Target="http://warehouse.orhideja.net/images/products/180-003,-672-003-red_6.jpg" TargetMode="External"/><Relationship Id="rId2491" Type="http://schemas.openxmlformats.org/officeDocument/2006/relationships/hyperlink" Target="http://warehouse.orhideja.net/images/products/196-338.jpg" TargetMode="External"/><Relationship Id="rId3128" Type="http://schemas.openxmlformats.org/officeDocument/2006/relationships/hyperlink" Target="http://warehouse.orhideja.net/images/products/581-347-black.jpg" TargetMode="External"/><Relationship Id="rId3335" Type="http://schemas.openxmlformats.org/officeDocument/2006/relationships/hyperlink" Target="http://warehouse.orhideja.net/images/products/535-437,-210-437-pion_6.jpg" TargetMode="External"/><Relationship Id="rId3542" Type="http://schemas.openxmlformats.org/officeDocument/2006/relationships/hyperlink" Target="http://warehouse.orhideja.net/images/products/581-437,%20210-437%20krem%20brule.jpg" TargetMode="External"/><Relationship Id="rId256" Type="http://schemas.openxmlformats.org/officeDocument/2006/relationships/hyperlink" Target="http://warehouse.orhideja.net/images/products/180-208,-210-208-kofejno-roz._1.jpg" TargetMode="External"/><Relationship Id="rId463" Type="http://schemas.openxmlformats.org/officeDocument/2006/relationships/hyperlink" Target="http://warehouse.orhideja.net/images/products/299-208%20white1.jpg" TargetMode="External"/><Relationship Id="rId670" Type="http://schemas.openxmlformats.org/officeDocument/2006/relationships/hyperlink" Target="http://warehouse.orhideja.net/images/products/110-208-black.jpg" TargetMode="External"/><Relationship Id="rId1093" Type="http://schemas.openxmlformats.org/officeDocument/2006/relationships/hyperlink" Target="http://warehouse.orhideja.net/images/products/180-208,%20210-208%20shokolad.jpg" TargetMode="External"/><Relationship Id="rId2144" Type="http://schemas.openxmlformats.org/officeDocument/2006/relationships/hyperlink" Target="http://warehouse.orhideja.net/images/products/504-299%20241-299_rose1_2.jpg" TargetMode="External"/><Relationship Id="rId2351" Type="http://schemas.openxmlformats.org/officeDocument/2006/relationships/hyperlink" Target="http://warehouse.orhideja.net/images/products/103-003,-671-003-black_1.jpg" TargetMode="External"/><Relationship Id="rId3402" Type="http://schemas.openxmlformats.org/officeDocument/2006/relationships/hyperlink" Target="http://warehouse.orhideja.net/images/products/182-437,-733-437-pion_1.jpg" TargetMode="External"/><Relationship Id="rId4800" Type="http://schemas.openxmlformats.org/officeDocument/2006/relationships/hyperlink" Target="http://warehouse.orhideja.net/images/products/125-438_3.jpg" TargetMode="External"/><Relationship Id="rId116" Type="http://schemas.openxmlformats.org/officeDocument/2006/relationships/hyperlink" Target="http://warehouse.orhideja.net/images/products/638-007-white.jpg" TargetMode="External"/><Relationship Id="rId323" Type="http://schemas.openxmlformats.org/officeDocument/2006/relationships/hyperlink" Target="http://warehouse.orhideja.net/images/products/180-208perec.jpg" TargetMode="External"/><Relationship Id="rId530" Type="http://schemas.openxmlformats.org/officeDocument/2006/relationships/hyperlink" Target="http://warehouse.orhideja.net/images/products/116-208white.jpg" TargetMode="External"/><Relationship Id="rId1160" Type="http://schemas.openxmlformats.org/officeDocument/2006/relationships/hyperlink" Target="http://warehouse.orhideja.net/images/products/535-146,%20207-146%20pion_2.jpg" TargetMode="External"/><Relationship Id="rId2004" Type="http://schemas.openxmlformats.org/officeDocument/2006/relationships/hyperlink" Target="http://warehouse.orhideja.net/images/products/1_12.jpg" TargetMode="External"/><Relationship Id="rId2211" Type="http://schemas.openxmlformats.org/officeDocument/2006/relationships/hyperlink" Target="http://warehouse.orhideja.net/images/products/bra_04.jpg" TargetMode="External"/><Relationship Id="rId5367" Type="http://schemas.openxmlformats.org/officeDocument/2006/relationships/hyperlink" Target="http://warehouse.orhideja.net/images/products/585-275.jpeg" TargetMode="External"/><Relationship Id="rId4176" Type="http://schemas.openxmlformats.org/officeDocument/2006/relationships/hyperlink" Target="http://warehouse.orhideja.net/images/products/554-187black:pion.jpg" TargetMode="External"/><Relationship Id="rId5574" Type="http://schemas.openxmlformats.org/officeDocument/2006/relationships/hyperlink" Target="http://warehouse.orhideja.net/images/products/103-000-655-000_1.jpg" TargetMode="External"/><Relationship Id="rId5781" Type="http://schemas.openxmlformats.org/officeDocument/2006/relationships/hyperlink" Target="http://warehouse.orhideja.net/images/products/575-628_peony.jpg" TargetMode="External"/><Relationship Id="rId6418" Type="http://schemas.openxmlformats.org/officeDocument/2006/relationships/hyperlink" Target="http://warehouse.orhideja.net/images/products/101-215.jpg" TargetMode="External"/><Relationship Id="rId1020" Type="http://schemas.openxmlformats.org/officeDocument/2006/relationships/hyperlink" Target="http://warehouse.orhideja.net/images/products/236-208-krem-brule.jpg" TargetMode="External"/><Relationship Id="rId1977" Type="http://schemas.openxmlformats.org/officeDocument/2006/relationships/hyperlink" Target="http://warehouse.orhideja.net/images/products/523-299.jpg" TargetMode="External"/><Relationship Id="rId4383" Type="http://schemas.openxmlformats.org/officeDocument/2006/relationships/hyperlink" Target="http://warehouse.orhideja.net/images/products/225-787-black_.jpg" TargetMode="External"/><Relationship Id="rId4590" Type="http://schemas.openxmlformats.org/officeDocument/2006/relationships/hyperlink" Target="http://warehouse.orhideja.net/images/products/508-170,-225-170-white_6.jpg" TargetMode="External"/><Relationship Id="rId5227" Type="http://schemas.openxmlformats.org/officeDocument/2006/relationships/hyperlink" Target="http://warehouse.orhideja.net/images/products/123-213%20ivory.jpg" TargetMode="External"/><Relationship Id="rId5434" Type="http://schemas.openxmlformats.org/officeDocument/2006/relationships/hyperlink" Target="http://warehouse.orhideja.net/images/products/161-000%20231-000.jpg" TargetMode="External"/><Relationship Id="rId5641" Type="http://schemas.openxmlformats.org/officeDocument/2006/relationships/hyperlink" Target="http://warehouse.orhideja.net/images/products/152-830,-799-830_1.jpg" TargetMode="External"/><Relationship Id="rId1837" Type="http://schemas.openxmlformats.org/officeDocument/2006/relationships/hyperlink" Target="http://warehouse.orhideja.net/images/products/175-290%20white_2.jpg" TargetMode="External"/><Relationship Id="rId3192" Type="http://schemas.openxmlformats.org/officeDocument/2006/relationships/hyperlink" Target="http://warehouse.orhideja.net/images/products/581-437.jpg" TargetMode="External"/><Relationship Id="rId4036" Type="http://schemas.openxmlformats.org/officeDocument/2006/relationships/hyperlink" Target="http://warehouse.orhideja.net/images/products/166-147,%20210-147%20pion.jpg" TargetMode="External"/><Relationship Id="rId4243" Type="http://schemas.openxmlformats.org/officeDocument/2006/relationships/hyperlink" Target="http://warehouse.orhideja.net/images/products/195-187-662-187-pion_1.jpg" TargetMode="External"/><Relationship Id="rId4450" Type="http://schemas.openxmlformats.org/officeDocument/2006/relationships/hyperlink" Target="http://warehouse.orhideja.net/images/products/561-787,%20225-787%20pion.jpg" TargetMode="External"/><Relationship Id="rId5501" Type="http://schemas.openxmlformats.org/officeDocument/2006/relationships/hyperlink" Target="http://warehouse.orhideja.net/images/products/653-000-white.jpg" TargetMode="External"/><Relationship Id="rId3052" Type="http://schemas.openxmlformats.org/officeDocument/2006/relationships/hyperlink" Target="http://warehouse.orhideja.net/images/products/646-437-bur.jpg" TargetMode="External"/><Relationship Id="rId4103" Type="http://schemas.openxmlformats.org/officeDocument/2006/relationships/hyperlink" Target="http://warehouse.orhideja.net/images/products/516-147,-624-147-kofejno-rozovij_1.jpg" TargetMode="External"/><Relationship Id="rId4310" Type="http://schemas.openxmlformats.org/officeDocument/2006/relationships/hyperlink" Target="http://warehouse.orhideja.net/images/products/161-000-904-000_1.jpg" TargetMode="External"/><Relationship Id="rId180" Type="http://schemas.openxmlformats.org/officeDocument/2006/relationships/hyperlink" Target="http://warehouse.orhideja.net/images/products/180-000,-904-000-black_6.jpg" TargetMode="External"/><Relationship Id="rId1904" Type="http://schemas.openxmlformats.org/officeDocument/2006/relationships/hyperlink" Target="http://warehouse.orhideja.net/images/products/513-390,%20263-438%20&#208;&#188;&#208;&#190;&#208;&#187;&#208;&#190;&#208;&#186;&#208;&#190;.JPG" TargetMode="External"/><Relationship Id="rId6068" Type="http://schemas.openxmlformats.org/officeDocument/2006/relationships/hyperlink" Target="http://warehouse.orhideja.net/images/products/175-990,-255-990-black-pion_1.jpg" TargetMode="External"/><Relationship Id="rId6275" Type="http://schemas.openxmlformats.org/officeDocument/2006/relationships/hyperlink" Target="http://warehouse.orhideja.net/images/products/952-000_black.jpg" TargetMode="External"/><Relationship Id="rId3869" Type="http://schemas.openxmlformats.org/officeDocument/2006/relationships/hyperlink" Target="http://warehouse.orhideja.net/images/products/516-147,-289-147-black_1.jpg" TargetMode="External"/><Relationship Id="rId5084" Type="http://schemas.openxmlformats.org/officeDocument/2006/relationships/hyperlink" Target="http://warehouse.orhideja.net/images/products/581-429.jpg" TargetMode="External"/><Relationship Id="rId5291" Type="http://schemas.openxmlformats.org/officeDocument/2006/relationships/hyperlink" Target="http://warehouse.orhideja.net/images/products/803-428.jpeg" TargetMode="External"/><Relationship Id="rId6135" Type="http://schemas.openxmlformats.org/officeDocument/2006/relationships/hyperlink" Target="http://warehouse.orhideja.net/images/products/293-267.jpg" TargetMode="External"/><Relationship Id="rId6342" Type="http://schemas.openxmlformats.org/officeDocument/2006/relationships/hyperlink" Target="http://warehouse.orhideja.net/images/products/129-000,-659-000-moloko-nude_1.jpg" TargetMode="External"/><Relationship Id="rId997" Type="http://schemas.openxmlformats.org/officeDocument/2006/relationships/hyperlink" Target="http://warehouse.orhideja.net/images/products/116-208,%20299-208-burgundy_1.jpg" TargetMode="External"/><Relationship Id="rId2678" Type="http://schemas.openxmlformats.org/officeDocument/2006/relationships/hyperlink" Target="http://warehouse.orhideja.net/images/products/192-338%20pion.JPG" TargetMode="External"/><Relationship Id="rId2885" Type="http://schemas.openxmlformats.org/officeDocument/2006/relationships/hyperlink" Target="http://warehouse.orhideja.net/images/products/103-003,-671-003-moloko.jpg" TargetMode="External"/><Relationship Id="rId3729" Type="http://schemas.openxmlformats.org/officeDocument/2006/relationships/hyperlink" Target="http://warehouse.orhideja.net/images/products/516-147,-625-147-moloko_1.jpg" TargetMode="External"/><Relationship Id="rId3936" Type="http://schemas.openxmlformats.org/officeDocument/2006/relationships/hyperlink" Target="http://warehouse.orhideja.net/images/products/166-147,%20289-147-black_peony_1.jpg" TargetMode="External"/><Relationship Id="rId5151" Type="http://schemas.openxmlformats.org/officeDocument/2006/relationships/hyperlink" Target="http://warehouse.orhideja.net/images/products/802-213%20black.jpg" TargetMode="External"/><Relationship Id="rId857" Type="http://schemas.openxmlformats.org/officeDocument/2006/relationships/hyperlink" Target="http://warehouse.orhideja.net/images/products/180-208%20&#209;&#128;&#209;&#131;&#208;&#177;&#208;&#184;&#208;&#189;.jpg" TargetMode="External"/><Relationship Id="rId1487" Type="http://schemas.openxmlformats.org/officeDocument/2006/relationships/hyperlink" Target="http://warehouse.orhideja.net/images/products/136-894.jpg" TargetMode="External"/><Relationship Id="rId1694" Type="http://schemas.openxmlformats.org/officeDocument/2006/relationships/hyperlink" Target="http://warehouse.orhideja.net/images/products/635-290%20A&#204;&#129;&#226;&#128;&#162;&#226;&#128;&#161;&#226;&#137;&#160;I&#204;&#130;&#194;&#169;.jpg" TargetMode="External"/><Relationship Id="rId2538" Type="http://schemas.openxmlformats.org/officeDocument/2006/relationships/hyperlink" Target="http://warehouse.orhideja.net/images/products/192-338.jpg" TargetMode="External"/><Relationship Id="rId2745" Type="http://schemas.openxmlformats.org/officeDocument/2006/relationships/hyperlink" Target="http://warehouse.orhideja.net/images/products/116-856.jpg" TargetMode="External"/><Relationship Id="rId2952" Type="http://schemas.openxmlformats.org/officeDocument/2006/relationships/hyperlink" Target="http://warehouse.orhideja.net/images/products/180-003,-672-003-white_1.jpg" TargetMode="External"/><Relationship Id="rId6202" Type="http://schemas.openxmlformats.org/officeDocument/2006/relationships/hyperlink" Target="http://warehouse.orhideja.net/images/products/114-267,%20733-267%20moloko-peony.jpg" TargetMode="External"/><Relationship Id="rId717" Type="http://schemas.openxmlformats.org/officeDocument/2006/relationships/hyperlink" Target="http://warehouse.orhideja.net/images/products/705-208-koral_2.jpg" TargetMode="External"/><Relationship Id="rId924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347" Type="http://schemas.openxmlformats.org/officeDocument/2006/relationships/hyperlink" Target="http://warehouse.orhideja.net/images/products/181-894%20coffee%20rose_2.JPG" TargetMode="External"/><Relationship Id="rId1554" Type="http://schemas.openxmlformats.org/officeDocument/2006/relationships/hyperlink" Target="http://warehouse.orhideja.net/images/products/181-000_2.jpg" TargetMode="External"/><Relationship Id="rId1761" Type="http://schemas.openxmlformats.org/officeDocument/2006/relationships/hyperlink" Target="http://warehouse.orhideja.net/images/products/1_10.jpg" TargetMode="External"/><Relationship Id="rId2605" Type="http://schemas.openxmlformats.org/officeDocument/2006/relationships/hyperlink" Target="http://warehouse.orhideja.net/images/products/196-338%20&#194;&#168;&#195;&#134;&#194;&#180;&#195;&#134;&#226;&#132;&#162;&#195;&#134;.jpg" TargetMode="External"/><Relationship Id="rId2812" Type="http://schemas.openxmlformats.org/officeDocument/2006/relationships/hyperlink" Target="http://warehouse.orhideja.net/images/products/199-795-pion_2.jpg" TargetMode="External"/><Relationship Id="rId5011" Type="http://schemas.openxmlformats.org/officeDocument/2006/relationships/hyperlink" Target="http://warehouse.orhideja.net/images/products/557-405.jpg" TargetMode="External"/><Relationship Id="rId5968" Type="http://schemas.openxmlformats.org/officeDocument/2006/relationships/hyperlink" Target="http://warehouse.orhideja.net/images/products/106-628%20white.jpg" TargetMode="External"/><Relationship Id="rId53" Type="http://schemas.openxmlformats.org/officeDocument/2006/relationships/hyperlink" Target="http://warehouse.orhideja.net/images/products/531-007_3.jpg" TargetMode="External"/><Relationship Id="rId1207" Type="http://schemas.openxmlformats.org/officeDocument/2006/relationships/hyperlink" Target="http://warehouse.orhideja.net/images/products/535-146,%20207-146%20black.jpg" TargetMode="External"/><Relationship Id="rId1414" Type="http://schemas.openxmlformats.org/officeDocument/2006/relationships/hyperlink" Target="http://warehouse.orhideja.net/images/products/517-894,-217-894-pion_6.jpg" TargetMode="External"/><Relationship Id="rId1621" Type="http://schemas.openxmlformats.org/officeDocument/2006/relationships/hyperlink" Target="http://warehouse.orhideja.net/images/products/574-518,%20225-518.jpg" TargetMode="External"/><Relationship Id="rId4777" Type="http://schemas.openxmlformats.org/officeDocument/2006/relationships/hyperlink" Target="http://warehouse.orhideja.net/images/products/557-438,%20646-438%20ivory.jpg" TargetMode="External"/><Relationship Id="rId4984" Type="http://schemas.openxmlformats.org/officeDocument/2006/relationships/hyperlink" Target="http://warehouse.orhideja.net/images/products/123-438%20peony.jpg" TargetMode="External"/><Relationship Id="rId5828" Type="http://schemas.openxmlformats.org/officeDocument/2006/relationships/hyperlink" Target="http://warehouse.orhideja.net/images/products/106-628%20peony.jpg" TargetMode="External"/><Relationship Id="rId3379" Type="http://schemas.openxmlformats.org/officeDocument/2006/relationships/hyperlink" Target="http://warehouse.orhideja.net/images/products/189-437,%20210-437%20pion.jpg" TargetMode="External"/><Relationship Id="rId3586" Type="http://schemas.openxmlformats.org/officeDocument/2006/relationships/hyperlink" Target="http://warehouse.orhideja.net/images/products/523-385%20_1.jpg" TargetMode="External"/><Relationship Id="rId3793" Type="http://schemas.openxmlformats.org/officeDocument/2006/relationships/hyperlink" Target="http://warehouse.orhideja.net/images/products/166-147,%20210-147%20ivory_1.jpg" TargetMode="External"/><Relationship Id="rId4637" Type="http://schemas.openxmlformats.org/officeDocument/2006/relationships/hyperlink" Target="http://warehouse.orhideja.net/images/products/646-438.jpg" TargetMode="External"/><Relationship Id="rId2188" Type="http://schemas.openxmlformats.org/officeDocument/2006/relationships/hyperlink" Target="http://warehouse.orhideja.net/images/products/548-525_nude.jpg" TargetMode="External"/><Relationship Id="rId2395" Type="http://schemas.openxmlformats.org/officeDocument/2006/relationships/hyperlink" Target="http://warehouse.orhideja.net/images/products/188-000_belij.jpg" TargetMode="External"/><Relationship Id="rId3239" Type="http://schemas.openxmlformats.org/officeDocument/2006/relationships/hyperlink" Target="http://warehouse.orhideja.net/images/products/587-437,%20201-437.jpg" TargetMode="External"/><Relationship Id="rId3446" Type="http://schemas.openxmlformats.org/officeDocument/2006/relationships/hyperlink" Target="http://warehouse.orhideja.net/images/products/581-437-cv-roz_2.jpg" TargetMode="External"/><Relationship Id="rId4844" Type="http://schemas.openxmlformats.org/officeDocument/2006/relationships/hyperlink" Target="http://warehouse.orhideja.net/images/products/125-438_3.jpg" TargetMode="External"/><Relationship Id="rId367" Type="http://schemas.openxmlformats.org/officeDocument/2006/relationships/hyperlink" Target="http://warehouse.orhideja.net/images/products/0S4A8464-37.jpg" TargetMode="External"/><Relationship Id="rId574" Type="http://schemas.openxmlformats.org/officeDocument/2006/relationships/hyperlink" Target="http://warehouse.orhideja.net/images/products/652-208%20black.jpg" TargetMode="External"/><Relationship Id="rId2048" Type="http://schemas.openxmlformats.org/officeDocument/2006/relationships/hyperlink" Target="http://warehouse.orhideja.net/images/products/509-299.JPG" TargetMode="External"/><Relationship Id="rId2255" Type="http://schemas.openxmlformats.org/officeDocument/2006/relationships/hyperlink" Target="http://warehouse.orhideja.net/images/products/557-438,%20263-438_6.jpg" TargetMode="External"/><Relationship Id="rId3653" Type="http://schemas.openxmlformats.org/officeDocument/2006/relationships/hyperlink" Target="http://warehouse.orhideja.net/images/products/624-147.jpg" TargetMode="External"/><Relationship Id="rId3860" Type="http://schemas.openxmlformats.org/officeDocument/2006/relationships/hyperlink" Target="http://warehouse.orhideja.net/images/products/516-147,-289-147-black_1.jpg" TargetMode="External"/><Relationship Id="rId4704" Type="http://schemas.openxmlformats.org/officeDocument/2006/relationships/hyperlink" Target="http://warehouse.orhideja.net/images/products/557-438-vinograd-pion,-210-438-vinograd_1.jpg" TargetMode="External"/><Relationship Id="rId4911" Type="http://schemas.openxmlformats.org/officeDocument/2006/relationships/hyperlink" Target="http://warehouse.orhideja.net/images/products/bra_02_-_125-438_.jpg" TargetMode="External"/><Relationship Id="rId227" Type="http://schemas.openxmlformats.org/officeDocument/2006/relationships/hyperlink" Target="http://warehouse.orhideja.net/images/products/532-208-coffee--rose-_2.jpg" TargetMode="External"/><Relationship Id="rId781" Type="http://schemas.openxmlformats.org/officeDocument/2006/relationships/hyperlink" Target="http://warehouse.orhideja.net/images/products/613-208-quartz.jpg" TargetMode="External"/><Relationship Id="rId2462" Type="http://schemas.openxmlformats.org/officeDocument/2006/relationships/hyperlink" Target="http://warehouse.orhideja.net/images/products/803-446-293-446-black-pion_6.jpg" TargetMode="External"/><Relationship Id="rId3306" Type="http://schemas.openxmlformats.org/officeDocument/2006/relationships/hyperlink" Target="http://warehouse.orhideja.net/images/products/182-437_ivory.jpg" TargetMode="External"/><Relationship Id="rId3513" Type="http://schemas.openxmlformats.org/officeDocument/2006/relationships/hyperlink" Target="http://warehouse.orhideja.net/images/products/299-437-krem-brule.jpg" TargetMode="External"/><Relationship Id="rId3720" Type="http://schemas.openxmlformats.org/officeDocument/2006/relationships/hyperlink" Target="http://warehouse.orhideja.net/images/products/516-147,-625-147-moloko_1.jpg" TargetMode="External"/><Relationship Id="rId434" Type="http://schemas.openxmlformats.org/officeDocument/2006/relationships/hyperlink" Target="http://warehouse.orhideja.net/images/products/116-208%20213-208%20ivory_3.jpg" TargetMode="External"/><Relationship Id="rId641" Type="http://schemas.openxmlformats.org/officeDocument/2006/relationships/hyperlink" Target="http://warehouse.orhideja.net/images/products/116-208,%20613-208.jpg" TargetMode="External"/><Relationship Id="rId1064" Type="http://schemas.openxmlformats.org/officeDocument/2006/relationships/hyperlink" Target="http://warehouse.orhideja.net/images/products/180-208%20210-208%20krem%20brule.jpg" TargetMode="External"/><Relationship Id="rId1271" Type="http://schemas.openxmlformats.org/officeDocument/2006/relationships/hyperlink" Target="http://warehouse.orhideja.net/images/products/535-146,%20207-146.jpg" TargetMode="External"/><Relationship Id="rId2115" Type="http://schemas.openxmlformats.org/officeDocument/2006/relationships/hyperlink" Target="http://warehouse.orhideja.net/images/products/523-299_3.jpg" TargetMode="External"/><Relationship Id="rId2322" Type="http://schemas.openxmlformats.org/officeDocument/2006/relationships/hyperlink" Target="http://warehouse.orhideja.net/images/products/103-003,-671-003-red_1.jpg" TargetMode="External"/><Relationship Id="rId5478" Type="http://schemas.openxmlformats.org/officeDocument/2006/relationships/hyperlink" Target="http://warehouse.orhideja.net/images/products/653-000%20pion_2.jpg" TargetMode="External"/><Relationship Id="rId5685" Type="http://schemas.openxmlformats.org/officeDocument/2006/relationships/hyperlink" Target="http://warehouse.orhideja.net/images/products/587-736%20t-sinij-pion.jpg" TargetMode="External"/><Relationship Id="rId5892" Type="http://schemas.openxmlformats.org/officeDocument/2006/relationships/hyperlink" Target="http://warehouse.orhideja.net/images/products/159-628,-733-628-black-pion_1.jpg" TargetMode="External"/><Relationship Id="rId501" Type="http://schemas.openxmlformats.org/officeDocument/2006/relationships/hyperlink" Target="http://warehouse.orhideja.net/images/products/180-208,-260-208-white_1.jpg" TargetMode="External"/><Relationship Id="rId1131" Type="http://schemas.openxmlformats.org/officeDocument/2006/relationships/hyperlink" Target="http://warehouse.orhideja.net/images/products/535-146,%20207-146%20pion_2.jpg" TargetMode="External"/><Relationship Id="rId4287" Type="http://schemas.openxmlformats.org/officeDocument/2006/relationships/hyperlink" Target="http://warehouse.orhideja.net/images/products/662-186.jpg" TargetMode="External"/><Relationship Id="rId4494" Type="http://schemas.openxmlformats.org/officeDocument/2006/relationships/hyperlink" Target="http://warehouse.orhideja.net/images/products/513-785%20cveto4no%20rozovij.jpeg" TargetMode="External"/><Relationship Id="rId5338" Type="http://schemas.openxmlformats.org/officeDocument/2006/relationships/hyperlink" Target="http://warehouse.orhideja.net/images/products/801-275_black.jpg" TargetMode="External"/><Relationship Id="rId5545" Type="http://schemas.openxmlformats.org/officeDocument/2006/relationships/hyperlink" Target="http://warehouse.orhideja.net/images/products/briefs_05_-_659-000_grape-nude_.jpg" TargetMode="External"/><Relationship Id="rId5752" Type="http://schemas.openxmlformats.org/officeDocument/2006/relationships/hyperlink" Target="http://warehouse.orhideja.net/images/products/107-680%20white.jpg" TargetMode="External"/><Relationship Id="rId3096" Type="http://schemas.openxmlformats.org/officeDocument/2006/relationships/hyperlink" Target="http://warehouse.orhideja.net/images/products/182-437,-733-437-black_6.jpg" TargetMode="External"/><Relationship Id="rId4147" Type="http://schemas.openxmlformats.org/officeDocument/2006/relationships/hyperlink" Target="http://warehouse.orhideja.net/images/products/195-187,%20223-187.jpg" TargetMode="External"/><Relationship Id="rId4354" Type="http://schemas.openxmlformats.org/officeDocument/2006/relationships/hyperlink" Target="http://warehouse.orhideja.net/images/products/591-592.jpg" TargetMode="External"/><Relationship Id="rId4561" Type="http://schemas.openxmlformats.org/officeDocument/2006/relationships/hyperlink" Target="http://warehouse.orhideja.net/images/products/508-170,-225-170-black_1.jpg" TargetMode="External"/><Relationship Id="rId5405" Type="http://schemas.openxmlformats.org/officeDocument/2006/relationships/hyperlink" Target="http://warehouse.orhideja.net/images/products/199-493-793-493_1.jpg" TargetMode="External"/><Relationship Id="rId5612" Type="http://schemas.openxmlformats.org/officeDocument/2006/relationships/hyperlink" Target="http://warehouse.orhideja.net/images/products/154-830-793-830-ivory_1.jpg" TargetMode="External"/><Relationship Id="rId1948" Type="http://schemas.openxmlformats.org/officeDocument/2006/relationships/hyperlink" Target="http://warehouse.orhideja.net/images/products/523-299b_2.jpg" TargetMode="External"/><Relationship Id="rId3163" Type="http://schemas.openxmlformats.org/officeDocument/2006/relationships/hyperlink" Target="http://warehouse.orhideja.net/images/products/182-437,-733-437-black_1.jpg" TargetMode="External"/><Relationship Id="rId3370" Type="http://schemas.openxmlformats.org/officeDocument/2006/relationships/hyperlink" Target="http://warehouse.orhideja.net/images/products/581-437-pion_3.jpg" TargetMode="External"/><Relationship Id="rId4007" Type="http://schemas.openxmlformats.org/officeDocument/2006/relationships/hyperlink" Target="http://warehouse.orhideja.net/images/products/516-147,%20210-147%20peony_1.jpg" TargetMode="External"/><Relationship Id="rId4214" Type="http://schemas.openxmlformats.org/officeDocument/2006/relationships/hyperlink" Target="http://warehouse.orhideja.net/images/products/Untitled-1_3.jpg" TargetMode="External"/><Relationship Id="rId4421" Type="http://schemas.openxmlformats.org/officeDocument/2006/relationships/hyperlink" Target="http://warehouse.orhideja.net/images/products/1_15.jpg" TargetMode="External"/><Relationship Id="rId291" Type="http://schemas.openxmlformats.org/officeDocument/2006/relationships/hyperlink" Target="http://warehouse.orhideja.net/images/products/116-208-coffee-rose.jpg" TargetMode="External"/><Relationship Id="rId1808" Type="http://schemas.openxmlformats.org/officeDocument/2006/relationships/hyperlink" Target="http://warehouse.orhideja.net/images/products/553-290-white_2.jpg" TargetMode="External"/><Relationship Id="rId3023" Type="http://schemas.openxmlformats.org/officeDocument/2006/relationships/hyperlink" Target="http://warehouse.orhideja.net/images/products/180-001_2.jpg" TargetMode="External"/><Relationship Id="rId6179" Type="http://schemas.openxmlformats.org/officeDocument/2006/relationships/hyperlink" Target="http://warehouse.orhideja.net/images/products/557-267_918.jpg" TargetMode="External"/><Relationship Id="rId6386" Type="http://schemas.openxmlformats.org/officeDocument/2006/relationships/hyperlink" Target="http://warehouse.orhideja.net/images/products/104-215.jpg" TargetMode="External"/><Relationship Id="rId151" Type="http://schemas.openxmlformats.org/officeDocument/2006/relationships/hyperlink" Target="http://warehouse.orhideja.net/images/products/968-000_4.jpg" TargetMode="External"/><Relationship Id="rId3230" Type="http://schemas.openxmlformats.org/officeDocument/2006/relationships/hyperlink" Target="http://warehouse.orhideja.net/images/products/587-437,%20201-437.jpg" TargetMode="External"/><Relationship Id="rId5195" Type="http://schemas.openxmlformats.org/officeDocument/2006/relationships/hyperlink" Target="http://warehouse.orhideja.net/images/products/678-213%20ivory.jpg" TargetMode="External"/><Relationship Id="rId6039" Type="http://schemas.openxmlformats.org/officeDocument/2006/relationships/hyperlink" Target="http://warehouse.orhideja.net/images/products/118-991%20black.jpg" TargetMode="External"/><Relationship Id="rId2789" Type="http://schemas.openxmlformats.org/officeDocument/2006/relationships/hyperlink" Target="http://warehouse.orhideja.net/images/products/223-795-pion_2.jpg" TargetMode="External"/><Relationship Id="rId2996" Type="http://schemas.openxmlformats.org/officeDocument/2006/relationships/hyperlink" Target="http://warehouse.orhideja.net/images/products/368-004_4.jpg" TargetMode="External"/><Relationship Id="rId6246" Type="http://schemas.openxmlformats.org/officeDocument/2006/relationships/hyperlink" Target="http://warehouse.orhideja.net/images/products/105-515,-746-515_6.jpg" TargetMode="External"/><Relationship Id="rId968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1598" Type="http://schemas.openxmlformats.org/officeDocument/2006/relationships/hyperlink" Target="http://warehouse.orhideja.net/images/products/217-894%20_3.jpg" TargetMode="External"/><Relationship Id="rId2649" Type="http://schemas.openxmlformats.org/officeDocument/2006/relationships/hyperlink" Target="http://warehouse.orhideja.net/images/products/196-338-pion.jpg" TargetMode="External"/><Relationship Id="rId2856" Type="http://schemas.openxmlformats.org/officeDocument/2006/relationships/hyperlink" Target="http://warehouse.orhideja.net/images/products/180-003,-672-003-pion_1.jpg" TargetMode="External"/><Relationship Id="rId3907" Type="http://schemas.openxmlformats.org/officeDocument/2006/relationships/hyperlink" Target="http://warehouse.orhideja.net/images/products/506-147.jpg" TargetMode="External"/><Relationship Id="rId5055" Type="http://schemas.openxmlformats.org/officeDocument/2006/relationships/hyperlink" Target="http://warehouse.orhideja.net/images/products/508-100,%20638-100_6.jpg" TargetMode="External"/><Relationship Id="rId5262" Type="http://schemas.openxmlformats.org/officeDocument/2006/relationships/hyperlink" Target="http://warehouse.orhideja.net/images/products/104-213%20ivory.jpg" TargetMode="External"/><Relationship Id="rId6106" Type="http://schemas.openxmlformats.org/officeDocument/2006/relationships/hyperlink" Target="http://warehouse.orhideja.net/images/products/130-267%20black-nude.jpg" TargetMode="External"/><Relationship Id="rId6313" Type="http://schemas.openxmlformats.org/officeDocument/2006/relationships/hyperlink" Target="http://warehouse.orhideja.net/images/products/129-000,-658-000-black-nud_1.jpg" TargetMode="External"/><Relationship Id="rId97" Type="http://schemas.openxmlformats.org/officeDocument/2006/relationships/hyperlink" Target="http://warehouse.orhideja.net/images/products/231-007%20moloko.jpg" TargetMode="External"/><Relationship Id="rId828" Type="http://schemas.openxmlformats.org/officeDocument/2006/relationships/hyperlink" Target="http://warehouse.orhideja.net/images/products/532-208%204ajka.jpg" TargetMode="External"/><Relationship Id="rId1458" Type="http://schemas.openxmlformats.org/officeDocument/2006/relationships/hyperlink" Target="http://warehouse.orhideja.net/images/products/180-000,-638-007-moloko_1.jpg" TargetMode="External"/><Relationship Id="rId1665" Type="http://schemas.openxmlformats.org/officeDocument/2006/relationships/hyperlink" Target="http://warehouse.orhideja.net/images/products/531-290,-638-290.jpg" TargetMode="External"/><Relationship Id="rId1872" Type="http://schemas.openxmlformats.org/officeDocument/2006/relationships/hyperlink" Target="http://warehouse.orhideja.net/images/products/236-250.jpg" TargetMode="External"/><Relationship Id="rId2509" Type="http://schemas.openxmlformats.org/officeDocument/2006/relationships/hyperlink" Target="http://warehouse.orhideja.net/images/products/196-338.jpg" TargetMode="External"/><Relationship Id="rId2716" Type="http://schemas.openxmlformats.org/officeDocument/2006/relationships/hyperlink" Target="http://warehouse.orhideja.net/images/products/293-996.jpg" TargetMode="External"/><Relationship Id="rId4071" Type="http://schemas.openxmlformats.org/officeDocument/2006/relationships/hyperlink" Target="http://warehouse.orhideja.net/images/products/558-147%20coffee%20rose.jpg" TargetMode="External"/><Relationship Id="rId5122" Type="http://schemas.openxmlformats.org/officeDocument/2006/relationships/hyperlink" Target="http://warehouse.orhideja.net/images/products/130-224-moloko.jpg" TargetMode="External"/><Relationship Id="rId1318" Type="http://schemas.openxmlformats.org/officeDocument/2006/relationships/hyperlink" Target="http://warehouse.orhideja.net/images/products/604-894%20dark%20blue.JPG" TargetMode="External"/><Relationship Id="rId1525" Type="http://schemas.openxmlformats.org/officeDocument/2006/relationships/hyperlink" Target="http://warehouse.orhideja.net/images/products/529-894-white-1.jpg" TargetMode="External"/><Relationship Id="rId2923" Type="http://schemas.openxmlformats.org/officeDocument/2006/relationships/hyperlink" Target="http://warehouse.orhideja.net/images/products/180-003,-672-003-white_1.jpg" TargetMode="External"/><Relationship Id="rId1732" Type="http://schemas.openxmlformats.org/officeDocument/2006/relationships/hyperlink" Target="http://warehouse.orhideja.net/images/products/553-290-black-pion.jpg" TargetMode="External"/><Relationship Id="rId4888" Type="http://schemas.openxmlformats.org/officeDocument/2006/relationships/hyperlink" Target="http://warehouse.orhideja.net/images/products/646-438-peony.jpg" TargetMode="External"/><Relationship Id="rId5939" Type="http://schemas.openxmlformats.org/officeDocument/2006/relationships/hyperlink" Target="http://warehouse.orhideja.net/images/products/159-628,-733-628-white_1.jpg" TargetMode="External"/><Relationship Id="rId24" Type="http://schemas.openxmlformats.org/officeDocument/2006/relationships/hyperlink" Target="http://warehouse.orhideja.net/images/products/553-007-black_2.jpg" TargetMode="External"/><Relationship Id="rId2299" Type="http://schemas.openxmlformats.org/officeDocument/2006/relationships/hyperlink" Target="http://warehouse.orhideja.net/images/products/109-003%20red.jpg" TargetMode="External"/><Relationship Id="rId3697" Type="http://schemas.openxmlformats.org/officeDocument/2006/relationships/hyperlink" Target="http://warehouse.orhideja.net/images/products/557-147,%20625-147%20ivory_1.jpg" TargetMode="External"/><Relationship Id="rId4748" Type="http://schemas.openxmlformats.org/officeDocument/2006/relationships/hyperlink" Target="http://warehouse.orhideja.net/images/products/646-438%20ivory.jpg" TargetMode="External"/><Relationship Id="rId4955" Type="http://schemas.openxmlformats.org/officeDocument/2006/relationships/hyperlink" Target="http://warehouse.orhideja.net/images/products/bra_02_-_125-438_.jpg" TargetMode="External"/><Relationship Id="rId3557" Type="http://schemas.openxmlformats.org/officeDocument/2006/relationships/hyperlink" Target="http://warehouse.orhideja.net/images/products/581-437,%20210-437%20krem%20brule.jpg" TargetMode="External"/><Relationship Id="rId3764" Type="http://schemas.openxmlformats.org/officeDocument/2006/relationships/hyperlink" Target="http://warehouse.orhideja.net/images/products/198-147,-210-147-moloko_1_2.jpg" TargetMode="External"/><Relationship Id="rId3971" Type="http://schemas.openxmlformats.org/officeDocument/2006/relationships/hyperlink" Target="http://warehouse.orhideja.net/images/products/580-147%20&#195;&#152;&#194;&#174;&#195;&#134;&#226;&#137;&#160;.jpg" TargetMode="External"/><Relationship Id="rId4608" Type="http://schemas.openxmlformats.org/officeDocument/2006/relationships/hyperlink" Target="http://warehouse.orhideja.net/images/products/508-170,-225-170-white_1.jpg" TargetMode="External"/><Relationship Id="rId4815" Type="http://schemas.openxmlformats.org/officeDocument/2006/relationships/hyperlink" Target="http://warehouse.orhideja.net/images/products/125-438_3.jpg" TargetMode="External"/><Relationship Id="rId6170" Type="http://schemas.openxmlformats.org/officeDocument/2006/relationships/hyperlink" Target="http://warehouse.orhideja.net/images/products/575-267.jpg" TargetMode="External"/><Relationship Id="rId478" Type="http://schemas.openxmlformats.org/officeDocument/2006/relationships/hyperlink" Target="http://warehouse.orhideja.net/images/products/210-208-white.jpg" TargetMode="External"/><Relationship Id="rId685" Type="http://schemas.openxmlformats.org/officeDocument/2006/relationships/hyperlink" Target="http://warehouse.orhideja.net/images/products/613-208_3.jpg" TargetMode="External"/><Relationship Id="rId892" Type="http://schemas.openxmlformats.org/officeDocument/2006/relationships/hyperlink" Target="http://warehouse.orhideja.net/images/products/0S4A8515-57.jpg" TargetMode="External"/><Relationship Id="rId2159" Type="http://schemas.openxmlformats.org/officeDocument/2006/relationships/hyperlink" Target="http://warehouse.orhideja.net/images/products/694-535.jpg" TargetMode="External"/><Relationship Id="rId2366" Type="http://schemas.openxmlformats.org/officeDocument/2006/relationships/hyperlink" Target="http://warehouse.orhideja.net/images/products/103-003,-671-003-black_1.jpg" TargetMode="External"/><Relationship Id="rId2573" Type="http://schemas.openxmlformats.org/officeDocument/2006/relationships/hyperlink" Target="http://warehouse.orhideja.net/images/products/289-338_4.jpg" TargetMode="External"/><Relationship Id="rId2780" Type="http://schemas.openxmlformats.org/officeDocument/2006/relationships/hyperlink" Target="http://warehouse.orhideja.net/images/products/163-795.jpg" TargetMode="External"/><Relationship Id="rId3417" Type="http://schemas.openxmlformats.org/officeDocument/2006/relationships/hyperlink" Target="http://warehouse.orhideja.net/images/products/182-437,-733-437-pion_1.jpg" TargetMode="External"/><Relationship Id="rId3624" Type="http://schemas.openxmlformats.org/officeDocument/2006/relationships/hyperlink" Target="http://warehouse.orhideja.net/images/products/439-495%20440-495%20%20ivory.jpg" TargetMode="External"/><Relationship Id="rId3831" Type="http://schemas.openxmlformats.org/officeDocument/2006/relationships/hyperlink" Target="http://warehouse.orhideja.net/images/products/580-147_2.jpg" TargetMode="External"/><Relationship Id="rId6030" Type="http://schemas.openxmlformats.org/officeDocument/2006/relationships/hyperlink" Target="http://warehouse.orhideja.net/images/products/118-991%20black.jpg" TargetMode="External"/><Relationship Id="rId338" Type="http://schemas.openxmlformats.org/officeDocument/2006/relationships/hyperlink" Target="http://warehouse.orhideja.net/images/products/652-208_ivory.jpg" TargetMode="External"/><Relationship Id="rId545" Type="http://schemas.openxmlformats.org/officeDocument/2006/relationships/hyperlink" Target="http://warehouse.orhideja.net/images/products/652-208%20pion.jpg" TargetMode="External"/><Relationship Id="rId752" Type="http://schemas.openxmlformats.org/officeDocument/2006/relationships/hyperlink" Target="http://warehouse.orhideja.net/images/products/110-208-blue_2.jpg" TargetMode="External"/><Relationship Id="rId1175" Type="http://schemas.openxmlformats.org/officeDocument/2006/relationships/hyperlink" Target="http://warehouse.orhideja.net/images/products/535-146,%20207-146%20black.jpg" TargetMode="External"/><Relationship Id="rId1382" Type="http://schemas.openxmlformats.org/officeDocument/2006/relationships/hyperlink" Target="http://warehouse.orhideja.net/images/products/181-000,%20638-007.jpg" TargetMode="External"/><Relationship Id="rId2019" Type="http://schemas.openxmlformats.org/officeDocument/2006/relationships/hyperlink" Target="http://warehouse.orhideja.net/images/products/710-299.jpg" TargetMode="External"/><Relationship Id="rId2226" Type="http://schemas.openxmlformats.org/officeDocument/2006/relationships/hyperlink" Target="http://warehouse.orhideja.net/images/products/101-506.jpg" TargetMode="External"/><Relationship Id="rId2433" Type="http://schemas.openxmlformats.org/officeDocument/2006/relationships/hyperlink" Target="http://warehouse.orhideja.net/images/products/164-148.jpg" TargetMode="External"/><Relationship Id="rId2640" Type="http://schemas.openxmlformats.org/officeDocument/2006/relationships/hyperlink" Target="http://warehouse.orhideja.net/images/products/268-338%20pion_2.JPG" TargetMode="External"/><Relationship Id="rId5589" Type="http://schemas.openxmlformats.org/officeDocument/2006/relationships/hyperlink" Target="http://warehouse.orhideja.net/images/products/103-000-655-000_1.jpg" TargetMode="External"/><Relationship Id="rId5796" Type="http://schemas.openxmlformats.org/officeDocument/2006/relationships/hyperlink" Target="http://warehouse.orhideja.net/images/products/508-628,-246-628-pion_1.jpg" TargetMode="External"/><Relationship Id="rId405" Type="http://schemas.openxmlformats.org/officeDocument/2006/relationships/hyperlink" Target="http://warehouse.orhideja.net/images/products/180-208-IVORY.jpg" TargetMode="External"/><Relationship Id="rId612" Type="http://schemas.openxmlformats.org/officeDocument/2006/relationships/hyperlink" Target="http://warehouse.orhideja.net/images/products/532-208-black.jpg" TargetMode="External"/><Relationship Id="rId1035" Type="http://schemas.openxmlformats.org/officeDocument/2006/relationships/hyperlink" Target="http://warehouse.orhideja.net/images/products/181-208_creme-brulee.jpg" TargetMode="External"/><Relationship Id="rId1242" Type="http://schemas.openxmlformats.org/officeDocument/2006/relationships/hyperlink" Target="http://warehouse.orhideja.net/images/products/535-146,%20207-146.jpg" TargetMode="External"/><Relationship Id="rId2500" Type="http://schemas.openxmlformats.org/officeDocument/2006/relationships/hyperlink" Target="http://warehouse.orhideja.net/images/products/196-338.jpg" TargetMode="External"/><Relationship Id="rId4398" Type="http://schemas.openxmlformats.org/officeDocument/2006/relationships/hyperlink" Target="http://warehouse.orhideja.net/images/products/1_15.jpg" TargetMode="External"/><Relationship Id="rId5449" Type="http://schemas.openxmlformats.org/officeDocument/2006/relationships/hyperlink" Target="http://warehouse.orhideja.net/images/products/161-000%20231-000.jpg" TargetMode="External"/><Relationship Id="rId5656" Type="http://schemas.openxmlformats.org/officeDocument/2006/relationships/hyperlink" Target="http://warehouse.orhideja.net/images/products/709-546.jpg" TargetMode="External"/><Relationship Id="rId1102" Type="http://schemas.openxmlformats.org/officeDocument/2006/relationships/hyperlink" Target="http://warehouse.orhideja.net/images/products/180-208,%20210-208%20shokolad.jpg" TargetMode="External"/><Relationship Id="rId4258" Type="http://schemas.openxmlformats.org/officeDocument/2006/relationships/hyperlink" Target="http://warehouse.orhideja.net/images/products/195-187-662-187-pion_1.jpg" TargetMode="External"/><Relationship Id="rId4465" Type="http://schemas.openxmlformats.org/officeDocument/2006/relationships/hyperlink" Target="http://warehouse.orhideja.net/images/products/561-787,%20225-787%20pion.jpg" TargetMode="External"/><Relationship Id="rId5309" Type="http://schemas.openxmlformats.org/officeDocument/2006/relationships/hyperlink" Target="http://warehouse.orhideja.net/images/products/199-428-733-428_1.jpg" TargetMode="External"/><Relationship Id="rId5863" Type="http://schemas.openxmlformats.org/officeDocument/2006/relationships/hyperlink" Target="http://warehouse.orhideja.net/images/products/159-628,-246-628-black_1.jpg" TargetMode="External"/><Relationship Id="rId3067" Type="http://schemas.openxmlformats.org/officeDocument/2006/relationships/hyperlink" Target="http://warehouse.orhideja.net/images/products/587-437_4.jpg" TargetMode="External"/><Relationship Id="rId3274" Type="http://schemas.openxmlformats.org/officeDocument/2006/relationships/hyperlink" Target="http://warehouse.orhideja.net/images/products/189-437,%20231-007%20.jpg" TargetMode="External"/><Relationship Id="rId4118" Type="http://schemas.openxmlformats.org/officeDocument/2006/relationships/hyperlink" Target="http://warehouse.orhideja.net/images/products/166-147,-289-147-kofejno-rozovij_1.jpg" TargetMode="External"/><Relationship Id="rId4672" Type="http://schemas.openxmlformats.org/officeDocument/2006/relationships/hyperlink" Target="http://warehouse.orhideja.net/images/products/557-438,-210-438-t-sinij_1.jpg" TargetMode="External"/><Relationship Id="rId5516" Type="http://schemas.openxmlformats.org/officeDocument/2006/relationships/hyperlink" Target="http://warehouse.orhideja.net/images/products/103-000-655-000-ivory_1.jpg" TargetMode="External"/><Relationship Id="rId5723" Type="http://schemas.openxmlformats.org/officeDocument/2006/relationships/hyperlink" Target="http://warehouse.orhideja.net/images/products/192-680%20white.jpg" TargetMode="External"/><Relationship Id="rId5930" Type="http://schemas.openxmlformats.org/officeDocument/2006/relationships/hyperlink" Target="http://warehouse.orhideja.net/images/products/159-628,-733-628-white_1.jpg" TargetMode="External"/><Relationship Id="rId195" Type="http://schemas.openxmlformats.org/officeDocument/2006/relationships/hyperlink" Target="http://warehouse.orhideja.net/images/products/137-000%20&#209;&#135;&#208;&#181;&#209;&#128;&#208;&#189;&#209;&#139;&#208;&#184;&#204;&#134;.jpg" TargetMode="External"/><Relationship Id="rId1919" Type="http://schemas.openxmlformats.org/officeDocument/2006/relationships/hyperlink" Target="http://warehouse.orhideja.net/images/products/563-390.jpg" TargetMode="External"/><Relationship Id="rId3481" Type="http://schemas.openxmlformats.org/officeDocument/2006/relationships/hyperlink" Target="http://warehouse.orhideja.net/images/products/587-437dark-blue.jpg" TargetMode="External"/><Relationship Id="rId4325" Type="http://schemas.openxmlformats.org/officeDocument/2006/relationships/hyperlink" Target="http://warehouse.orhideja.net/images/products/161-000-904-000_1.jpg" TargetMode="External"/><Relationship Id="rId4532" Type="http://schemas.openxmlformats.org/officeDocument/2006/relationships/hyperlink" Target="http://warehouse.orhideja.net/images/products/557-785-red.jpg" TargetMode="External"/><Relationship Id="rId2083" Type="http://schemas.openxmlformats.org/officeDocument/2006/relationships/hyperlink" Target="http://warehouse.orhideja.net/images/products/523-299,%20291-299%20&#208;&#186;&#209;&#128;&#208;&#176;&#209;&#129;&#208;&#189;&#209;&#139;&#208;&#184;&#204;&#134;.JPG" TargetMode="External"/><Relationship Id="rId2290" Type="http://schemas.openxmlformats.org/officeDocument/2006/relationships/hyperlink" Target="http://warehouse.orhideja.net/images/products/103-003,-671-003-red_6.jpg" TargetMode="External"/><Relationship Id="rId3134" Type="http://schemas.openxmlformats.org/officeDocument/2006/relationships/hyperlink" Target="http://warehouse.orhideja.net/images/products/581-347-black.jpg" TargetMode="External"/><Relationship Id="rId3341" Type="http://schemas.openxmlformats.org/officeDocument/2006/relationships/hyperlink" Target="http://warehouse.orhideja.net/images/products/201-437%20&#195;&#152;&#194;&#174;&#195;&#134;&#226;&#137;&#160;-19.JPG" TargetMode="External"/><Relationship Id="rId262" Type="http://schemas.openxmlformats.org/officeDocument/2006/relationships/hyperlink" Target="http://warehouse.orhideja.net/images/products/180-208,-210-208-kofejno-roz._1.jpg" TargetMode="External"/><Relationship Id="rId2150" Type="http://schemas.openxmlformats.org/officeDocument/2006/relationships/hyperlink" Target="http://warehouse.orhideja.net/images/products/575-299,-710-299-cvet.-rozovij_1.jpg" TargetMode="External"/><Relationship Id="rId3201" Type="http://schemas.openxmlformats.org/officeDocument/2006/relationships/hyperlink" Target="http://warehouse.orhideja.net/images/products/581-437.jpg" TargetMode="External"/><Relationship Id="rId5099" Type="http://schemas.openxmlformats.org/officeDocument/2006/relationships/hyperlink" Target="http://warehouse.orhideja.net/images/products/575-224-black-pion.jpg" TargetMode="External"/><Relationship Id="rId6357" Type="http://schemas.openxmlformats.org/officeDocument/2006/relationships/hyperlink" Target="http://warehouse.orhideja.net/images/products/129-000%20nude%20_1.jpg" TargetMode="External"/><Relationship Id="rId122" Type="http://schemas.openxmlformats.org/officeDocument/2006/relationships/hyperlink" Target="http://warehouse.orhideja.net/images/products/531-007-white_2.jpg" TargetMode="External"/><Relationship Id="rId2010" Type="http://schemas.openxmlformats.org/officeDocument/2006/relationships/hyperlink" Target="http://warehouse.orhideja.net/images/products/Untitled-2%20copy.jpg" TargetMode="External"/><Relationship Id="rId5166" Type="http://schemas.openxmlformats.org/officeDocument/2006/relationships/hyperlink" Target="http://warehouse.orhideja.net/images/products/123-213%20black-nude.jpg" TargetMode="External"/><Relationship Id="rId5373" Type="http://schemas.openxmlformats.org/officeDocument/2006/relationships/hyperlink" Target="http://warehouse.orhideja.net/images/products/112-275.jpeg" TargetMode="External"/><Relationship Id="rId5580" Type="http://schemas.openxmlformats.org/officeDocument/2006/relationships/hyperlink" Target="http://warehouse.orhideja.net/images/products/103-000-655-000_1.jpg" TargetMode="External"/><Relationship Id="rId6217" Type="http://schemas.openxmlformats.org/officeDocument/2006/relationships/hyperlink" Target="http://warehouse.orhideja.net/images/products/733-267%20nude.jpg" TargetMode="External"/><Relationship Id="rId6424" Type="http://schemas.openxmlformats.org/officeDocument/2006/relationships/printerSettings" Target="../printerSettings/printerSettings1.bin"/><Relationship Id="rId1569" Type="http://schemas.openxmlformats.org/officeDocument/2006/relationships/hyperlink" Target="http://warehouse.orhideja.net/images/products/180-000,-638-007-moloko_1_2.jpg" TargetMode="External"/><Relationship Id="rId2967" Type="http://schemas.openxmlformats.org/officeDocument/2006/relationships/hyperlink" Target="http://warehouse.orhideja.net/images/products/103-003,-671-003-white_1.jpg" TargetMode="External"/><Relationship Id="rId4182" Type="http://schemas.openxmlformats.org/officeDocument/2006/relationships/hyperlink" Target="http://warehouse.orhideja.net/images/products/554-187black:pion.jpg" TargetMode="External"/><Relationship Id="rId5026" Type="http://schemas.openxmlformats.org/officeDocument/2006/relationships/hyperlink" Target="http://warehouse.orhideja.net/images/products/297-718.jpg" TargetMode="External"/><Relationship Id="rId5233" Type="http://schemas.openxmlformats.org/officeDocument/2006/relationships/hyperlink" Target="http://warehouse.orhideja.net/images/products/123-213%20ivory.jpg" TargetMode="External"/><Relationship Id="rId5440" Type="http://schemas.openxmlformats.org/officeDocument/2006/relationships/hyperlink" Target="http://warehouse.orhideja.net/images/products/161-000%20231-000.jpg" TargetMode="External"/><Relationship Id="rId939" Type="http://schemas.openxmlformats.org/officeDocument/2006/relationships/hyperlink" Target="http://warehouse.orhideja.net/images/products/116-208-pink-colored.jpg" TargetMode="External"/><Relationship Id="rId1776" Type="http://schemas.openxmlformats.org/officeDocument/2006/relationships/hyperlink" Target="http://warehouse.orhideja.net/images/products/1_10.jpg" TargetMode="External"/><Relationship Id="rId1983" Type="http://schemas.openxmlformats.org/officeDocument/2006/relationships/hyperlink" Target="http://warehouse.orhideja.net/images/products/509-299.jpg" TargetMode="External"/><Relationship Id="rId2827" Type="http://schemas.openxmlformats.org/officeDocument/2006/relationships/hyperlink" Target="http://warehouse.orhideja.net/images/products/581-788_pearl-ivory.jpg" TargetMode="External"/><Relationship Id="rId4042" Type="http://schemas.openxmlformats.org/officeDocument/2006/relationships/hyperlink" Target="http://warehouse.orhideja.net/images/products/166-147,%20210-147%20pion.jpg" TargetMode="External"/><Relationship Id="rId68" Type="http://schemas.openxmlformats.org/officeDocument/2006/relationships/hyperlink" Target="http://warehouse.orhideja.net/images/products/180-000,-686-007-pion_6.jpg" TargetMode="External"/><Relationship Id="rId1429" Type="http://schemas.openxmlformats.org/officeDocument/2006/relationships/hyperlink" Target="http://warehouse.orhideja.net/images/products/124-894-pion.jpg" TargetMode="External"/><Relationship Id="rId1636" Type="http://schemas.openxmlformats.org/officeDocument/2006/relationships/hyperlink" Target="http://warehouse.orhideja.net/images/products/197-518,%20225-518.jpg" TargetMode="External"/><Relationship Id="rId1843" Type="http://schemas.openxmlformats.org/officeDocument/2006/relationships/hyperlink" Target="http://warehouse.orhideja.net/images/products/175-290%20white_2.jpg" TargetMode="External"/><Relationship Id="rId4999" Type="http://schemas.openxmlformats.org/officeDocument/2006/relationships/hyperlink" Target="http://warehouse.orhideja.net/images/products/123-438%20peony.jpg" TargetMode="External"/><Relationship Id="rId5300" Type="http://schemas.openxmlformats.org/officeDocument/2006/relationships/hyperlink" Target="http://warehouse.orhideja.net/images/products/803-428.jpeg" TargetMode="External"/><Relationship Id="rId1703" Type="http://schemas.openxmlformats.org/officeDocument/2006/relationships/hyperlink" Target="http://warehouse.orhideja.net/images/products/553-290%20A&#204;&#129;&#226;&#128;&#162;&#226;&#128;&#161;&#226;&#137;&#160;I&#204;&#130;&#194;&#169;.jpg" TargetMode="External"/><Relationship Id="rId1910" Type="http://schemas.openxmlformats.org/officeDocument/2006/relationships/hyperlink" Target="http://warehouse.orhideja.net/images/products/563-390.jpg" TargetMode="External"/><Relationship Id="rId4859" Type="http://schemas.openxmlformats.org/officeDocument/2006/relationships/hyperlink" Target="http://warehouse.orhideja.net/images/products/123-438%20ivory.jpg" TargetMode="External"/><Relationship Id="rId3668" Type="http://schemas.openxmlformats.org/officeDocument/2006/relationships/hyperlink" Target="http://warehouse.orhideja.net/images/products/580-147-ivory.jpg" TargetMode="External"/><Relationship Id="rId3875" Type="http://schemas.openxmlformats.org/officeDocument/2006/relationships/hyperlink" Target="http://warehouse.orhideja.net/images/products/516-147,-289-147-black_1.jpg" TargetMode="External"/><Relationship Id="rId4719" Type="http://schemas.openxmlformats.org/officeDocument/2006/relationships/hyperlink" Target="http://warehouse.orhideja.net/images/products/125-438%20grape%20wine%20NEW.jpg" TargetMode="External"/><Relationship Id="rId4926" Type="http://schemas.openxmlformats.org/officeDocument/2006/relationships/hyperlink" Target="http://warehouse.orhideja.net/images/products/bra_02_-_125-438_.jpg" TargetMode="External"/><Relationship Id="rId6074" Type="http://schemas.openxmlformats.org/officeDocument/2006/relationships/hyperlink" Target="http://warehouse.orhideja.net/images/products/114-267,-733-267-black-peony_6.jpg" TargetMode="External"/><Relationship Id="rId6281" Type="http://schemas.openxmlformats.org/officeDocument/2006/relationships/hyperlink" Target="http://warehouse.orhideja.net/images/products/952-000_nude.jpg" TargetMode="External"/><Relationship Id="rId589" Type="http://schemas.openxmlformats.org/officeDocument/2006/relationships/hyperlink" Target="http://warehouse.orhideja.net/images/products/236-000-black_2.jpg" TargetMode="External"/><Relationship Id="rId796" Type="http://schemas.openxmlformats.org/officeDocument/2006/relationships/hyperlink" Target="http://warehouse.orhideja.net/images/products/180-208,-210-208-kvarc_1.jpg" TargetMode="External"/><Relationship Id="rId2477" Type="http://schemas.openxmlformats.org/officeDocument/2006/relationships/hyperlink" Target="http://warehouse.orhideja.net/images/products/268-338.jpg" TargetMode="External"/><Relationship Id="rId2684" Type="http://schemas.openxmlformats.org/officeDocument/2006/relationships/hyperlink" Target="http://warehouse.orhideja.net/images/products/192-338%20pion.JPG" TargetMode="External"/><Relationship Id="rId3528" Type="http://schemas.openxmlformats.org/officeDocument/2006/relationships/hyperlink" Target="http://warehouse.orhideja.net/images/products/587-437,%20210-437%20krem-brule.jpg" TargetMode="External"/><Relationship Id="rId3735" Type="http://schemas.openxmlformats.org/officeDocument/2006/relationships/hyperlink" Target="http://warehouse.orhideja.net/images/products/506-147%20moloko.JPG" TargetMode="External"/><Relationship Id="rId5090" Type="http://schemas.openxmlformats.org/officeDocument/2006/relationships/hyperlink" Target="http://warehouse.orhideja.net/images/products/581-429.jpg" TargetMode="External"/><Relationship Id="rId6141" Type="http://schemas.openxmlformats.org/officeDocument/2006/relationships/hyperlink" Target="http://warehouse.orhideja.net/images/products/246-267_.jpg" TargetMode="External"/><Relationship Id="rId449" Type="http://schemas.openxmlformats.org/officeDocument/2006/relationships/hyperlink" Target="http://warehouse.orhideja.net/images/products/652-208%20white.jpg" TargetMode="External"/><Relationship Id="rId656" Type="http://schemas.openxmlformats.org/officeDocument/2006/relationships/hyperlink" Target="http://warehouse.orhideja.net/images/products/116-208,%20613-208.jpg" TargetMode="External"/><Relationship Id="rId863" Type="http://schemas.openxmlformats.org/officeDocument/2006/relationships/hyperlink" Target="http://warehouse.orhideja.net/images/products/180-208%20&#209;&#128;&#209;&#131;&#208;&#177;&#208;&#184;&#208;&#189;.jpg" TargetMode="External"/><Relationship Id="rId1079" Type="http://schemas.openxmlformats.org/officeDocument/2006/relationships/hyperlink" Target="http://warehouse.orhideja.net/images/products/180-208%20210-208%20krem%20brule.jpg" TargetMode="External"/><Relationship Id="rId1286" Type="http://schemas.openxmlformats.org/officeDocument/2006/relationships/hyperlink" Target="http://warehouse.orhideja.net/images/products/604-894%20_2.jpg" TargetMode="External"/><Relationship Id="rId1493" Type="http://schemas.openxmlformats.org/officeDocument/2006/relationships/hyperlink" Target="http://warehouse.orhideja.net/images/products/136-894.jpg" TargetMode="External"/><Relationship Id="rId2337" Type="http://schemas.openxmlformats.org/officeDocument/2006/relationships/hyperlink" Target="http://warehouse.orhideja.net/images/products/103-003,-671-003-black_1.jpg" TargetMode="External"/><Relationship Id="rId2544" Type="http://schemas.openxmlformats.org/officeDocument/2006/relationships/hyperlink" Target="http://warehouse.orhideja.net/images/products/196-338%20black-peony.jpg" TargetMode="External"/><Relationship Id="rId2891" Type="http://schemas.openxmlformats.org/officeDocument/2006/relationships/hyperlink" Target="http://warehouse.orhideja.net/images/products/180-003_ivory.jpg" TargetMode="External"/><Relationship Id="rId3942" Type="http://schemas.openxmlformats.org/officeDocument/2006/relationships/hyperlink" Target="http://warehouse.orhideja.net/images/products/166-147,%20289-147-black_peony_1.jpg" TargetMode="External"/><Relationship Id="rId6001" Type="http://schemas.openxmlformats.org/officeDocument/2006/relationships/hyperlink" Target="http://warehouse.orhideja.net/images/products/175-991%20black-pion.jpg" TargetMode="External"/><Relationship Id="rId309" Type="http://schemas.openxmlformats.org/officeDocument/2006/relationships/hyperlink" Target="http://warehouse.orhideja.net/images/products/210-208-pepper.jpg" TargetMode="External"/><Relationship Id="rId516" Type="http://schemas.openxmlformats.org/officeDocument/2006/relationships/hyperlink" Target="http://warehouse.orhideja.net/images/products/180-208,-260-208-white_1.jpg" TargetMode="External"/><Relationship Id="rId1146" Type="http://schemas.openxmlformats.org/officeDocument/2006/relationships/hyperlink" Target="http://warehouse.orhideja.net/images/products/535-146,%20207-146%20pion_2.jpg" TargetMode="External"/><Relationship Id="rId2751" Type="http://schemas.openxmlformats.org/officeDocument/2006/relationships/hyperlink" Target="http://warehouse.orhideja.net/images/products/224-795.jpg" TargetMode="External"/><Relationship Id="rId3802" Type="http://schemas.openxmlformats.org/officeDocument/2006/relationships/hyperlink" Target="http://warehouse.orhideja.net/images/products/813-147.jpeg" TargetMode="External"/><Relationship Id="rId723" Type="http://schemas.openxmlformats.org/officeDocument/2006/relationships/hyperlink" Target="http://warehouse.orhideja.net/images/products/soft-cup-bra-isabel-coral-1_3.jpg" TargetMode="External"/><Relationship Id="rId930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006" Type="http://schemas.openxmlformats.org/officeDocument/2006/relationships/hyperlink" Target="http://warehouse.orhideja.net/images/products/116-208,%20299-208-burgundy_1.jpg" TargetMode="External"/><Relationship Id="rId1353" Type="http://schemas.openxmlformats.org/officeDocument/2006/relationships/hyperlink" Target="http://warehouse.orhideja.net/images/products/181-894%20coffee%20rose_2.JPG" TargetMode="External"/><Relationship Id="rId1560" Type="http://schemas.openxmlformats.org/officeDocument/2006/relationships/hyperlink" Target="http://warehouse.orhideja.net/images/products/180-000,-638-007-moloko_1_2.jpg" TargetMode="External"/><Relationship Id="rId2404" Type="http://schemas.openxmlformats.org/officeDocument/2006/relationships/hyperlink" Target="http://warehouse.orhideja.net/images/products/23.jpg" TargetMode="External"/><Relationship Id="rId2611" Type="http://schemas.openxmlformats.org/officeDocument/2006/relationships/hyperlink" Target="http://warehouse.orhideja.net/images/products/192-338_3.jpg" TargetMode="External"/><Relationship Id="rId5767" Type="http://schemas.openxmlformats.org/officeDocument/2006/relationships/hyperlink" Target="http://warehouse.orhideja.net/images/products/107-680%20white.jpg" TargetMode="External"/><Relationship Id="rId5974" Type="http://schemas.openxmlformats.org/officeDocument/2006/relationships/hyperlink" Target="http://warehouse.orhideja.net/images/products/106-628%20white.jpg" TargetMode="External"/><Relationship Id="rId1213" Type="http://schemas.openxmlformats.org/officeDocument/2006/relationships/hyperlink" Target="http://warehouse.orhideja.net/images/products/535-146,%20207-146%20black.jpg" TargetMode="External"/><Relationship Id="rId1420" Type="http://schemas.openxmlformats.org/officeDocument/2006/relationships/hyperlink" Target="http://warehouse.orhideja.net/images/products/181-894.jpg" TargetMode="External"/><Relationship Id="rId4369" Type="http://schemas.openxmlformats.org/officeDocument/2006/relationships/hyperlink" Target="http://warehouse.orhideja.net/images/products/157-592.jpg" TargetMode="External"/><Relationship Id="rId4576" Type="http://schemas.openxmlformats.org/officeDocument/2006/relationships/hyperlink" Target="http://warehouse.orhideja.net/images/products/508-170,-225-170-white_1_2.jpg" TargetMode="External"/><Relationship Id="rId4783" Type="http://schemas.openxmlformats.org/officeDocument/2006/relationships/hyperlink" Target="http://warehouse.orhideja.net/images/products/557-438,%20646-438%20ivory.jpg" TargetMode="External"/><Relationship Id="rId4990" Type="http://schemas.openxmlformats.org/officeDocument/2006/relationships/hyperlink" Target="http://warehouse.orhideja.net/images/products/123-438%20peony.jpg" TargetMode="External"/><Relationship Id="rId5627" Type="http://schemas.openxmlformats.org/officeDocument/2006/relationships/hyperlink" Target="http://warehouse.orhideja.net/images/products/154-830-793-830-ivory_1.jpg" TargetMode="External"/><Relationship Id="rId5834" Type="http://schemas.openxmlformats.org/officeDocument/2006/relationships/hyperlink" Target="http://warehouse.orhideja.net/images/products/106-628%20peony.jpg" TargetMode="External"/><Relationship Id="rId3178" Type="http://schemas.openxmlformats.org/officeDocument/2006/relationships/hyperlink" Target="http://warehouse.orhideja.net/images/products/182-437,-733-437-black_1.jpg" TargetMode="External"/><Relationship Id="rId3385" Type="http://schemas.openxmlformats.org/officeDocument/2006/relationships/hyperlink" Target="http://warehouse.orhideja.net/images/products/189-437,%20210-437%20pion.jpg" TargetMode="External"/><Relationship Id="rId3592" Type="http://schemas.openxmlformats.org/officeDocument/2006/relationships/hyperlink" Target="http://warehouse.orhideja.net/images/products/174-385%20_1.jpg" TargetMode="External"/><Relationship Id="rId4229" Type="http://schemas.openxmlformats.org/officeDocument/2006/relationships/hyperlink" Target="http://warehouse.orhideja.net/images/products/195-187-662-187-pion_1.jpg" TargetMode="External"/><Relationship Id="rId4436" Type="http://schemas.openxmlformats.org/officeDocument/2006/relationships/hyperlink" Target="http://warehouse.orhideja.net/images/products/561-787,%20225-787%20pion.jpg" TargetMode="External"/><Relationship Id="rId4643" Type="http://schemas.openxmlformats.org/officeDocument/2006/relationships/hyperlink" Target="http://warehouse.orhideja.net/images/products/557-438-FIN.jpg" TargetMode="External"/><Relationship Id="rId4850" Type="http://schemas.openxmlformats.org/officeDocument/2006/relationships/hyperlink" Target="http://warehouse.orhideja.net/images/products/123-438%20ivory.jpg" TargetMode="External"/><Relationship Id="rId5901" Type="http://schemas.openxmlformats.org/officeDocument/2006/relationships/hyperlink" Target="http://warehouse.orhideja.net/images/products/102-628%20black-peony.jpg" TargetMode="External"/><Relationship Id="rId2194" Type="http://schemas.openxmlformats.org/officeDocument/2006/relationships/hyperlink" Target="http://warehouse.orhideja.net/images/products/bra_04.jpg" TargetMode="External"/><Relationship Id="rId3038" Type="http://schemas.openxmlformats.org/officeDocument/2006/relationships/hyperlink" Target="http://warehouse.orhideja.net/images/products/535-146,-260-146-black_6.jpg" TargetMode="External"/><Relationship Id="rId3245" Type="http://schemas.openxmlformats.org/officeDocument/2006/relationships/hyperlink" Target="http://warehouse.orhideja.net/images/products/587-437,%20201-437.jpg" TargetMode="External"/><Relationship Id="rId3452" Type="http://schemas.openxmlformats.org/officeDocument/2006/relationships/hyperlink" Target="http://warehouse.orhideja.net/images/products/189-437-pink.jpg" TargetMode="External"/><Relationship Id="rId4503" Type="http://schemas.openxmlformats.org/officeDocument/2006/relationships/hyperlink" Target="http://warehouse.orhideja.net/images/products/291-785-ivory.jpg" TargetMode="External"/><Relationship Id="rId4710" Type="http://schemas.openxmlformats.org/officeDocument/2006/relationships/hyperlink" Target="http://warehouse.orhideja.net/images/products/557-438-vinograd-pion,-210-438-vinograd_1.jpg" TargetMode="External"/><Relationship Id="rId166" Type="http://schemas.openxmlformats.org/officeDocument/2006/relationships/hyperlink" Target="http://warehouse.orhideja.net/images/products/941-000-black_2.jpg" TargetMode="External"/><Relationship Id="rId373" Type="http://schemas.openxmlformats.org/officeDocument/2006/relationships/hyperlink" Target="http://warehouse.orhideja.net/images/products/532-208%20inory_3.jpg" TargetMode="External"/><Relationship Id="rId580" Type="http://schemas.openxmlformats.org/officeDocument/2006/relationships/hyperlink" Target="http://warehouse.orhideja.net/images/products/613-208-black.jpg" TargetMode="External"/><Relationship Id="rId2054" Type="http://schemas.openxmlformats.org/officeDocument/2006/relationships/hyperlink" Target="http://warehouse.orhideja.net/images/products/176-299-ivory.jpg" TargetMode="External"/><Relationship Id="rId2261" Type="http://schemas.openxmlformats.org/officeDocument/2006/relationships/hyperlink" Target="http://warehouse.orhideja.net/images/products/557-438,%20210-438_black-pion_6.jpg" TargetMode="External"/><Relationship Id="rId3105" Type="http://schemas.openxmlformats.org/officeDocument/2006/relationships/hyperlink" Target="http://warehouse.orhideja.net/images/products/299-437.jpg" TargetMode="External"/><Relationship Id="rId3312" Type="http://schemas.openxmlformats.org/officeDocument/2006/relationships/hyperlink" Target="http://warehouse.orhideja.net/images/products/812-437-pion_1.jpg" TargetMode="External"/><Relationship Id="rId233" Type="http://schemas.openxmlformats.org/officeDocument/2006/relationships/hyperlink" Target="http://warehouse.orhideja.net/images/products/532-208-coffee--rose-_2.jpg" TargetMode="External"/><Relationship Id="rId440" Type="http://schemas.openxmlformats.org/officeDocument/2006/relationships/hyperlink" Target="http://warehouse.orhideja.net/images/products/116-208%20213-208%20ivory_3.jpg" TargetMode="External"/><Relationship Id="rId1070" Type="http://schemas.openxmlformats.org/officeDocument/2006/relationships/hyperlink" Target="http://warehouse.orhideja.net/images/products/180-208%20210-208%20krem%20brule.jpg" TargetMode="External"/><Relationship Id="rId2121" Type="http://schemas.openxmlformats.org/officeDocument/2006/relationships/hyperlink" Target="http://warehouse.orhideja.net/images/products/523-299_3.jpg" TargetMode="External"/><Relationship Id="rId5277" Type="http://schemas.openxmlformats.org/officeDocument/2006/relationships/hyperlink" Target="http://warehouse.orhideja.net/images/products/104-213%20ivory.jpg" TargetMode="External"/><Relationship Id="rId5484" Type="http://schemas.openxmlformats.org/officeDocument/2006/relationships/hyperlink" Target="http://warehouse.orhideja.net/images/products/Untitled-39.jpg" TargetMode="External"/><Relationship Id="rId6328" Type="http://schemas.openxmlformats.org/officeDocument/2006/relationships/hyperlink" Target="http://warehouse.orhideja.net/images/products/129-000,-659-000-moloko-nude_1.jpg" TargetMode="External"/><Relationship Id="rId300" Type="http://schemas.openxmlformats.org/officeDocument/2006/relationships/hyperlink" Target="http://warehouse.orhideja.net/images/products/613-208-pepper.jpg" TargetMode="External"/><Relationship Id="rId4086" Type="http://schemas.openxmlformats.org/officeDocument/2006/relationships/hyperlink" Target="http://warehouse.orhideja.net/images/products/557-147_2.jpg" TargetMode="External"/><Relationship Id="rId5137" Type="http://schemas.openxmlformats.org/officeDocument/2006/relationships/hyperlink" Target="http://warehouse.orhideja.net/images/products/802-213%20black.jpg" TargetMode="External"/><Relationship Id="rId5691" Type="http://schemas.openxmlformats.org/officeDocument/2006/relationships/hyperlink" Target="http://warehouse.orhideja.net/images/products/587-736%20t-sinij-pion.jpg" TargetMode="External"/><Relationship Id="rId1887" Type="http://schemas.openxmlformats.org/officeDocument/2006/relationships/hyperlink" Target="http://warehouse.orhideja.net/images/products/817-250_3.jpg" TargetMode="External"/><Relationship Id="rId2938" Type="http://schemas.openxmlformats.org/officeDocument/2006/relationships/hyperlink" Target="http://warehouse.orhideja.net/images/products/180-003,-672-003-white_1.jpg" TargetMode="External"/><Relationship Id="rId4293" Type="http://schemas.openxmlformats.org/officeDocument/2006/relationships/hyperlink" Target="http://warehouse.orhideja.net/images/products/662-186-pion.jpg" TargetMode="External"/><Relationship Id="rId5344" Type="http://schemas.openxmlformats.org/officeDocument/2006/relationships/hyperlink" Target="http://warehouse.orhideja.net/images/products/557-275_black.jpg" TargetMode="External"/><Relationship Id="rId5551" Type="http://schemas.openxmlformats.org/officeDocument/2006/relationships/hyperlink" Target="http://warehouse.orhideja.net/images/products/briefs_05_-_659-000_grape-nude_.jpg" TargetMode="External"/><Relationship Id="rId1747" Type="http://schemas.openxmlformats.org/officeDocument/2006/relationships/hyperlink" Target="http://warehouse.orhideja.net/images/products/531-290_2.jpg" TargetMode="External"/><Relationship Id="rId1954" Type="http://schemas.openxmlformats.org/officeDocument/2006/relationships/hyperlink" Target="http://warehouse.orhideja.net/images/products/1_14.jpg" TargetMode="External"/><Relationship Id="rId4153" Type="http://schemas.openxmlformats.org/officeDocument/2006/relationships/hyperlink" Target="http://warehouse.orhideja.net/images/products/195-187,%20223-187.jpg" TargetMode="External"/><Relationship Id="rId4360" Type="http://schemas.openxmlformats.org/officeDocument/2006/relationships/hyperlink" Target="http://warehouse.orhideja.net/images/products/157-592.jpg" TargetMode="External"/><Relationship Id="rId5204" Type="http://schemas.openxmlformats.org/officeDocument/2006/relationships/hyperlink" Target="http://warehouse.orhideja.net/images/products/667-213%20ivory.jpg" TargetMode="External"/><Relationship Id="rId5411" Type="http://schemas.openxmlformats.org/officeDocument/2006/relationships/hyperlink" Target="http://warehouse.orhideja.net/images/products/522-000.jpg" TargetMode="External"/><Relationship Id="rId39" Type="http://schemas.openxmlformats.org/officeDocument/2006/relationships/hyperlink" Target="http://warehouse.orhideja.net/images/products/543-007.jpg" TargetMode="External"/><Relationship Id="rId1607" Type="http://schemas.openxmlformats.org/officeDocument/2006/relationships/hyperlink" Target="http://warehouse.orhideja.net/images/products/536-342%20&#208;&#145;&#208;&#181;&#208;&#182;&#208;&#181;&#208;&#178;&#209;&#139;&#208;&#185;.jpg" TargetMode="External"/><Relationship Id="rId1814" Type="http://schemas.openxmlformats.org/officeDocument/2006/relationships/hyperlink" Target="http://warehouse.orhideja.net/images/products/553-290-white_2.jpg" TargetMode="External"/><Relationship Id="rId4013" Type="http://schemas.openxmlformats.org/officeDocument/2006/relationships/hyperlink" Target="http://warehouse.orhideja.net/images/products/516-147,%20210-147%20peony_1.jpg" TargetMode="External"/><Relationship Id="rId4220" Type="http://schemas.openxmlformats.org/officeDocument/2006/relationships/hyperlink" Target="http://warehouse.orhideja.net/images/products/Untitled-1_3.jpg" TargetMode="External"/><Relationship Id="rId3779" Type="http://schemas.openxmlformats.org/officeDocument/2006/relationships/hyperlink" Target="http://warehouse.orhideja.net/images/products/198-147,-210-147-moloko_1_2.jpg" TargetMode="External"/><Relationship Id="rId6185" Type="http://schemas.openxmlformats.org/officeDocument/2006/relationships/hyperlink" Target="http://warehouse.orhideja.net/images/products/557-267_918.jpg" TargetMode="External"/><Relationship Id="rId6392" Type="http://schemas.openxmlformats.org/officeDocument/2006/relationships/hyperlink" Target="http://warehouse.orhideja.net/images/products/104-215.jpg" TargetMode="External"/><Relationship Id="rId2588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986" Type="http://schemas.openxmlformats.org/officeDocument/2006/relationships/hyperlink" Target="http://warehouse.orhideja.net/images/products/558-147-210-147_1.jpg" TargetMode="External"/><Relationship Id="rId6045" Type="http://schemas.openxmlformats.org/officeDocument/2006/relationships/hyperlink" Target="http://warehouse.orhideja.net/images/products/118-991%20black.jpg" TargetMode="External"/><Relationship Id="rId6252" Type="http://schemas.openxmlformats.org/officeDocument/2006/relationships/hyperlink" Target="http://warehouse.orhideja.net/images/products/105-515,-746-515_6.jpg" TargetMode="External"/><Relationship Id="rId1397" Type="http://schemas.openxmlformats.org/officeDocument/2006/relationships/hyperlink" Target="http://warehouse.orhideja.net/images/products/180-000,-904-000-black_1.jpg" TargetMode="External"/><Relationship Id="rId2795" Type="http://schemas.openxmlformats.org/officeDocument/2006/relationships/hyperlink" Target="http://warehouse.orhideja.net/images/products/199-795-pion_2.jpg" TargetMode="External"/><Relationship Id="rId3639" Type="http://schemas.openxmlformats.org/officeDocument/2006/relationships/hyperlink" Target="http://warehouse.orhideja.net/images/products/412-868_2.jpg" TargetMode="External"/><Relationship Id="rId3846" Type="http://schemas.openxmlformats.org/officeDocument/2006/relationships/hyperlink" Target="http://warehouse.orhideja.net/images/products/558-147%20_4.jpg" TargetMode="External"/><Relationship Id="rId5061" Type="http://schemas.openxmlformats.org/officeDocument/2006/relationships/hyperlink" Target="http://warehouse.orhideja.net/images/products/608-100-ivory.jpg" TargetMode="External"/><Relationship Id="rId6112" Type="http://schemas.openxmlformats.org/officeDocument/2006/relationships/hyperlink" Target="http://warehouse.orhideja.net/images/products/114-267,-733-267-black-peony_1.jpg" TargetMode="External"/><Relationship Id="rId767" Type="http://schemas.openxmlformats.org/officeDocument/2006/relationships/hyperlink" Target="http://warehouse.orhideja.net/images/products/180-208,-210-208-t.-sinij_1.jpg" TargetMode="External"/><Relationship Id="rId974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448" Type="http://schemas.openxmlformats.org/officeDocument/2006/relationships/hyperlink" Target="http://warehouse.orhideja.net/images/products/571-148-roze-pion.jpg" TargetMode="External"/><Relationship Id="rId2655" Type="http://schemas.openxmlformats.org/officeDocument/2006/relationships/hyperlink" Target="http://warehouse.orhideja.net/images/products/196-338-pion.jpg" TargetMode="External"/><Relationship Id="rId2862" Type="http://schemas.openxmlformats.org/officeDocument/2006/relationships/hyperlink" Target="http://warehouse.orhideja.net/images/products/180-003,-672-003-pion_1.jpg" TargetMode="External"/><Relationship Id="rId3706" Type="http://schemas.openxmlformats.org/officeDocument/2006/relationships/hyperlink" Target="http://warehouse.orhideja.net/images/products/557-147,%20625-147%20ivory_1.jpg" TargetMode="External"/><Relationship Id="rId3913" Type="http://schemas.openxmlformats.org/officeDocument/2006/relationships/hyperlink" Target="http://warehouse.orhideja.net/images/products/166-147,%20289-147%20black.jpg" TargetMode="External"/><Relationship Id="rId627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834" Type="http://schemas.openxmlformats.org/officeDocument/2006/relationships/hyperlink" Target="http://warehouse.orhideja.net/images/products/110-208_2.jpg" TargetMode="External"/><Relationship Id="rId1257" Type="http://schemas.openxmlformats.org/officeDocument/2006/relationships/hyperlink" Target="http://warehouse.orhideja.net/images/products/535-146,%20207-146.jpg" TargetMode="External"/><Relationship Id="rId1464" Type="http://schemas.openxmlformats.org/officeDocument/2006/relationships/hyperlink" Target="http://warehouse.orhideja.net/images/products/180-000,-638-007-moloko_1.jpg" TargetMode="External"/><Relationship Id="rId1671" Type="http://schemas.openxmlformats.org/officeDocument/2006/relationships/hyperlink" Target="http://warehouse.orhideja.net/images/products/635-290_2.jpg" TargetMode="External"/><Relationship Id="rId2308" Type="http://schemas.openxmlformats.org/officeDocument/2006/relationships/hyperlink" Target="http://warehouse.orhideja.net/images/products/109-003%20red.jpg" TargetMode="External"/><Relationship Id="rId2515" Type="http://schemas.openxmlformats.org/officeDocument/2006/relationships/hyperlink" Target="http://warehouse.orhideja.net/images/products/196-338.jpg" TargetMode="External"/><Relationship Id="rId2722" Type="http://schemas.openxmlformats.org/officeDocument/2006/relationships/hyperlink" Target="http://warehouse.orhideja.net/images/products/557-996.jpg" TargetMode="External"/><Relationship Id="rId5878" Type="http://schemas.openxmlformats.org/officeDocument/2006/relationships/hyperlink" Target="http://warehouse.orhideja.net/images/products/159-628,-733-628-black-pion_1.jpg" TargetMode="External"/><Relationship Id="rId901" Type="http://schemas.openxmlformats.org/officeDocument/2006/relationships/hyperlink" Target="http://warehouse.orhideja.net/images/products/210-208%20E&#204;&#130;&#194;&#162;&#226;&#128;&#162;&#226;&#128;&#154;&#195;&#134;A&#204;&#129;&#226;&#137;&#160;&#195;&#134;-&#226;&#128;&#161;&#195;&#134;&#195;&#159;&#195;&#134;&#194;&#162;I&#204;&#130;&#194;&#169;.jpg" TargetMode="External"/><Relationship Id="rId1117" Type="http://schemas.openxmlformats.org/officeDocument/2006/relationships/hyperlink" Target="http://warehouse.orhideja.net/images/products/535-146,%20207-146%20pion_2.jpg" TargetMode="External"/><Relationship Id="rId1324" Type="http://schemas.openxmlformats.org/officeDocument/2006/relationships/hyperlink" Target="http://warehouse.orhideja.net/images/products/181-894%20&#226;&#128;&#154;&#226;&#128;&#162;&#194;&#168;&#226;&#137;&#160;&#195;&#134;-&#194;&#183;&#194;&#174;&#226;&#137;&#160;&#194;&#174;&#194;&#169;.jpg" TargetMode="External"/><Relationship Id="rId1531" Type="http://schemas.openxmlformats.org/officeDocument/2006/relationships/hyperlink" Target="http://warehouse.orhideja.net/images/products/529-894-white-1.jpg" TargetMode="External"/><Relationship Id="rId4687" Type="http://schemas.openxmlformats.org/officeDocument/2006/relationships/hyperlink" Target="http://warehouse.orhideja.net/images/products/125-438-646-438-_6.jpg" TargetMode="External"/><Relationship Id="rId4894" Type="http://schemas.openxmlformats.org/officeDocument/2006/relationships/hyperlink" Target="http://warehouse.orhideja.net/images/products/210-438_peony.jpg" TargetMode="External"/><Relationship Id="rId5738" Type="http://schemas.openxmlformats.org/officeDocument/2006/relationships/hyperlink" Target="http://warehouse.orhideja.net/images/products/192-680%20white.jpg" TargetMode="External"/><Relationship Id="rId5945" Type="http://schemas.openxmlformats.org/officeDocument/2006/relationships/hyperlink" Target="http://warehouse.orhideja.net/images/products/159-628,-733-628-white_1.jpg" TargetMode="External"/><Relationship Id="rId30" Type="http://schemas.openxmlformats.org/officeDocument/2006/relationships/hyperlink" Target="http://warehouse.orhideja.net/images/products/553-007-black_2.jpg" TargetMode="External"/><Relationship Id="rId3289" Type="http://schemas.openxmlformats.org/officeDocument/2006/relationships/hyperlink" Target="http://warehouse.orhideja.net/images/products/182-437_ivory.jpg" TargetMode="External"/><Relationship Id="rId3496" Type="http://schemas.openxmlformats.org/officeDocument/2006/relationships/hyperlink" Target="http://warehouse.orhideja.net/images/products/581-437,%20210-437%20dark%20blue.jpg" TargetMode="External"/><Relationship Id="rId4547" Type="http://schemas.openxmlformats.org/officeDocument/2006/relationships/hyperlink" Target="http://warehouse.orhideja.net/images/products/508-170,-225-170-black_1.jpg" TargetMode="External"/><Relationship Id="rId4754" Type="http://schemas.openxmlformats.org/officeDocument/2006/relationships/hyperlink" Target="http://warehouse.orhideja.net/images/products/263-438%20moloko.jpg" TargetMode="External"/><Relationship Id="rId2098" Type="http://schemas.openxmlformats.org/officeDocument/2006/relationships/hyperlink" Target="http://warehouse.orhideja.net/images/products/291-299-pion_2.jpg" TargetMode="External"/><Relationship Id="rId3149" Type="http://schemas.openxmlformats.org/officeDocument/2006/relationships/hyperlink" Target="http://warehouse.orhideja.net/images/products/189-437,-210-437-black_1.jpg" TargetMode="External"/><Relationship Id="rId3356" Type="http://schemas.openxmlformats.org/officeDocument/2006/relationships/hyperlink" Target="http://warehouse.orhideja.net/images/products/581-437-pion_3.jpg" TargetMode="External"/><Relationship Id="rId3563" Type="http://schemas.openxmlformats.org/officeDocument/2006/relationships/hyperlink" Target="http://warehouse.orhideja.net/images/products/581-437,%20210-437%20krem%20brule.jpg" TargetMode="External"/><Relationship Id="rId4407" Type="http://schemas.openxmlformats.org/officeDocument/2006/relationships/hyperlink" Target="http://warehouse.orhideja.net/images/products/1_15.jpg" TargetMode="External"/><Relationship Id="rId4961" Type="http://schemas.openxmlformats.org/officeDocument/2006/relationships/hyperlink" Target="http://warehouse.orhideja.net/images/products/123-438%20peony.jpg" TargetMode="External"/><Relationship Id="rId5805" Type="http://schemas.openxmlformats.org/officeDocument/2006/relationships/hyperlink" Target="http://warehouse.orhideja.net/images/products/159-628,-733-628-pion_1_2.jpg" TargetMode="External"/><Relationship Id="rId277" Type="http://schemas.openxmlformats.org/officeDocument/2006/relationships/hyperlink" Target="http://warehouse.orhideja.net/images/products/116-208-coffee-rose.jpg" TargetMode="External"/><Relationship Id="rId484" Type="http://schemas.openxmlformats.org/officeDocument/2006/relationships/hyperlink" Target="http://warehouse.orhideja.net/images/products/180-208,-260-208-white_1.jpg" TargetMode="External"/><Relationship Id="rId2165" Type="http://schemas.openxmlformats.org/officeDocument/2006/relationships/hyperlink" Target="http://warehouse.orhideja.net/images/products/101-535.jpg" TargetMode="External"/><Relationship Id="rId3009" Type="http://schemas.openxmlformats.org/officeDocument/2006/relationships/hyperlink" Target="http://warehouse.orhideja.net/images/products/180-001%20ivory.jpg" TargetMode="External"/><Relationship Id="rId3216" Type="http://schemas.openxmlformats.org/officeDocument/2006/relationships/hyperlink" Target="http://warehouse.orhideja.net/images/products/646-437-ivory.jpg" TargetMode="External"/><Relationship Id="rId3770" Type="http://schemas.openxmlformats.org/officeDocument/2006/relationships/hyperlink" Target="http://warehouse.orhideja.net/images/products/198-147,-210-147-moloko_1_2.jpg" TargetMode="External"/><Relationship Id="rId4614" Type="http://schemas.openxmlformats.org/officeDocument/2006/relationships/hyperlink" Target="http://warehouse.orhideja.net/images/products/652-438_black.jpg" TargetMode="External"/><Relationship Id="rId4821" Type="http://schemas.openxmlformats.org/officeDocument/2006/relationships/hyperlink" Target="http://warehouse.orhideja.net/images/products/125-438_3.jpg" TargetMode="External"/><Relationship Id="rId137" Type="http://schemas.openxmlformats.org/officeDocument/2006/relationships/hyperlink" Target="http://warehouse.orhideja.net/images/products/231-000%20coffee%20rose.jpg" TargetMode="External"/><Relationship Id="rId344" Type="http://schemas.openxmlformats.org/officeDocument/2006/relationships/hyperlink" Target="http://warehouse.orhideja.net/images/products/652-208_ivory.jpg" TargetMode="External"/><Relationship Id="rId691" Type="http://schemas.openxmlformats.org/officeDocument/2006/relationships/hyperlink" Target="http://warehouse.orhideja.net/images/products/532-208_2.jpg" TargetMode="External"/><Relationship Id="rId2025" Type="http://schemas.openxmlformats.org/officeDocument/2006/relationships/hyperlink" Target="http://warehouse.orhideja.net/images/products/523-299%20&#194;&#168;&#195;&#134;&#194;&#180;&#195;&#134;&#226;&#132;&#162;&#195;&#134;.jpg" TargetMode="External"/><Relationship Id="rId2372" Type="http://schemas.openxmlformats.org/officeDocument/2006/relationships/hyperlink" Target="http://warehouse.orhideja.net/images/products/180-000,-904-000-4ajka.jpg" TargetMode="External"/><Relationship Id="rId3423" Type="http://schemas.openxmlformats.org/officeDocument/2006/relationships/hyperlink" Target="http://warehouse.orhideja.net/images/products/299-437%20E&#204;&#130;&#194;&#162;&#226;&#128;&#162;&#226;&#128;&#154;&#195;&#134;A&#204;&#129;&#226;&#137;&#160;&#195;&#134;-&#226;&#128;&#161;&#195;&#134;&#195;&#159;&#195;&#134;&#194;&#162;I&#204;&#130;&#194;&#169;.jpg" TargetMode="External"/><Relationship Id="rId3630" Type="http://schemas.openxmlformats.org/officeDocument/2006/relationships/hyperlink" Target="http://warehouse.orhideja.net/images/products/440-868%20&#209;&#136;&#208;&#190;&#209;&#128;&#209;&#140;&#209;&#139;.jpg" TargetMode="External"/><Relationship Id="rId551" Type="http://schemas.openxmlformats.org/officeDocument/2006/relationships/hyperlink" Target="http://warehouse.orhideja.net/images/products/299-208-piony.jpg" TargetMode="External"/><Relationship Id="rId1181" Type="http://schemas.openxmlformats.org/officeDocument/2006/relationships/hyperlink" Target="http://warehouse.orhideja.net/images/products/535-146,%20207-146%20black.jpg" TargetMode="External"/><Relationship Id="rId2232" Type="http://schemas.openxmlformats.org/officeDocument/2006/relationships/hyperlink" Target="http://warehouse.orhideja.net/images/products/101-506.jpg" TargetMode="External"/><Relationship Id="rId5388" Type="http://schemas.openxmlformats.org/officeDocument/2006/relationships/hyperlink" Target="http://warehouse.orhideja.net/images/products/125-533.jpg" TargetMode="External"/><Relationship Id="rId5595" Type="http://schemas.openxmlformats.org/officeDocument/2006/relationships/hyperlink" Target="http://warehouse.orhideja.net/images/products/103-000-655-000_1.jpg" TargetMode="External"/><Relationship Id="rId204" Type="http://schemas.openxmlformats.org/officeDocument/2006/relationships/hyperlink" Target="http://warehouse.orhideja.net/images/products/968-000-white.jpg" TargetMode="External"/><Relationship Id="rId411" Type="http://schemas.openxmlformats.org/officeDocument/2006/relationships/hyperlink" Target="http://warehouse.orhideja.net/images/products/180-208-IVORY.jpg" TargetMode="External"/><Relationship Id="rId1041" Type="http://schemas.openxmlformats.org/officeDocument/2006/relationships/hyperlink" Target="http://warehouse.orhideja.net/images/products/181-208_creme-brulee.jpg" TargetMode="External"/><Relationship Id="rId1998" Type="http://schemas.openxmlformats.org/officeDocument/2006/relationships/hyperlink" Target="http://warehouse.orhideja.net/images/products/1_12.jpg" TargetMode="External"/><Relationship Id="rId4197" Type="http://schemas.openxmlformats.org/officeDocument/2006/relationships/hyperlink" Target="http://warehouse.orhideja.net/images/products/195-187-662-187-pion_6.jpg" TargetMode="External"/><Relationship Id="rId5248" Type="http://schemas.openxmlformats.org/officeDocument/2006/relationships/hyperlink" Target="http://warehouse.orhideja.net/images/products/123-213%20ivory.jpg" TargetMode="External"/><Relationship Id="rId5455" Type="http://schemas.openxmlformats.org/officeDocument/2006/relationships/hyperlink" Target="http://warehouse.orhideja.net/images/products/161-000%20231-000.jpg" TargetMode="External"/><Relationship Id="rId5662" Type="http://schemas.openxmlformats.org/officeDocument/2006/relationships/hyperlink" Target="http://warehouse.orhideja.net/images/products/587-546.jpg" TargetMode="External"/><Relationship Id="rId1858" Type="http://schemas.openxmlformats.org/officeDocument/2006/relationships/hyperlink" Target="http://warehouse.orhideja.net/images/products/817-250%20&#208;&#189;&#208;&#184;&#208;&#176;&#208;&#179;&#208;&#176;&#209;&#128;&#208;&#176;.jpg" TargetMode="External"/><Relationship Id="rId4057" Type="http://schemas.openxmlformats.org/officeDocument/2006/relationships/hyperlink" Target="http://warehouse.orhideja.net/images/products/557-147-dark-blue.jpg" TargetMode="External"/><Relationship Id="rId4264" Type="http://schemas.openxmlformats.org/officeDocument/2006/relationships/hyperlink" Target="http://warehouse.orhideja.net/images/products/704-371.jpg" TargetMode="External"/><Relationship Id="rId4471" Type="http://schemas.openxmlformats.org/officeDocument/2006/relationships/hyperlink" Target="http://warehouse.orhideja.net/images/products/561-787,%20225-787%20pion.jpg" TargetMode="External"/><Relationship Id="rId5108" Type="http://schemas.openxmlformats.org/officeDocument/2006/relationships/hyperlink" Target="http://warehouse.orhideja.net/images/products/102-224%20733-224_2.jpg" TargetMode="External"/><Relationship Id="rId5315" Type="http://schemas.openxmlformats.org/officeDocument/2006/relationships/hyperlink" Target="http://warehouse.orhideja.net/images/products/803-428,-793-428-clowe-rose_1.jpg" TargetMode="External"/><Relationship Id="rId5522" Type="http://schemas.openxmlformats.org/officeDocument/2006/relationships/hyperlink" Target="http://warehouse.orhideja.net/images/products/103-000-655-000-ivory_1.jpg" TargetMode="External"/><Relationship Id="rId2909" Type="http://schemas.openxmlformats.org/officeDocument/2006/relationships/hyperlink" Target="http://warehouse.orhideja.net/images/products/180-003,-672-003-white_6.jpg" TargetMode="External"/><Relationship Id="rId3073" Type="http://schemas.openxmlformats.org/officeDocument/2006/relationships/hyperlink" Target="http://warehouse.orhideja.net/images/products/587-437_4.jpg" TargetMode="External"/><Relationship Id="rId3280" Type="http://schemas.openxmlformats.org/officeDocument/2006/relationships/hyperlink" Target="http://warehouse.orhideja.net/images/products/189-437,%20231-007%20.jpg" TargetMode="External"/><Relationship Id="rId4124" Type="http://schemas.openxmlformats.org/officeDocument/2006/relationships/hyperlink" Target="http://warehouse.orhideja.net/images/products/166-147,-289-147-kofejno-rozovij_1.jpg" TargetMode="External"/><Relationship Id="rId4331" Type="http://schemas.openxmlformats.org/officeDocument/2006/relationships/hyperlink" Target="http://warehouse.orhideja.net/images/products/161-000-904-000_1.jpg" TargetMode="External"/><Relationship Id="rId1718" Type="http://schemas.openxmlformats.org/officeDocument/2006/relationships/hyperlink" Target="http://warehouse.orhideja.net/images/products/553-290-beige.jpg" TargetMode="External"/><Relationship Id="rId1925" Type="http://schemas.openxmlformats.org/officeDocument/2006/relationships/hyperlink" Target="http://warehouse.orhideja.net/images/products/710-299%20&#209;&#135;&#208;&#181;&#209;&#128;&#208;&#189;&#209;&#139;&#208;&#184;&#204;&#134;.JPG" TargetMode="External"/><Relationship Id="rId3140" Type="http://schemas.openxmlformats.org/officeDocument/2006/relationships/hyperlink" Target="http://warehouse.orhideja.net/images/products/189-437,-210-437-black_1.jpg" TargetMode="External"/><Relationship Id="rId6089" Type="http://schemas.openxmlformats.org/officeDocument/2006/relationships/hyperlink" Target="http://warehouse.orhideja.net/images/products/801-267%20black-nude.jpg" TargetMode="External"/><Relationship Id="rId6296" Type="http://schemas.openxmlformats.org/officeDocument/2006/relationships/hyperlink" Target="http://warehouse.orhideja.net/images/products/129-000,-658-000-black-nud_1.jpg" TargetMode="External"/><Relationship Id="rId6156" Type="http://schemas.openxmlformats.org/officeDocument/2006/relationships/hyperlink" Target="http://warehouse.orhideja.net/images/products/587-267.jpg" TargetMode="External"/><Relationship Id="rId2699" Type="http://schemas.openxmlformats.org/officeDocument/2006/relationships/hyperlink" Target="http://warehouse.orhideja.net/images/products/199-795-ivory%20copy.jpg" TargetMode="External"/><Relationship Id="rId3000" Type="http://schemas.openxmlformats.org/officeDocument/2006/relationships/hyperlink" Target="http://warehouse.orhideja.net/images/products/180-001%20ivory.jpg" TargetMode="External"/><Relationship Id="rId3957" Type="http://schemas.openxmlformats.org/officeDocument/2006/relationships/hyperlink" Target="http://warehouse.orhideja.net/images/products/580-147%20&#195;&#152;&#194;&#174;&#195;&#134;&#226;&#137;&#160;.jpg" TargetMode="External"/><Relationship Id="rId6363" Type="http://schemas.openxmlformats.org/officeDocument/2006/relationships/hyperlink" Target="http://warehouse.orhideja.net/images/products/129-000%20nude%20_1.jpg" TargetMode="External"/><Relationship Id="rId878" Type="http://schemas.openxmlformats.org/officeDocument/2006/relationships/hyperlink" Target="http://warehouse.orhideja.net/images/products/116-208%20&#226;&#128;&#161;&#226;&#128;&#158;&#194;&#176;&#194;&#174;&#226;&#137;&#160;.jpg" TargetMode="External"/><Relationship Id="rId2559" Type="http://schemas.openxmlformats.org/officeDocument/2006/relationships/hyperlink" Target="http://warehouse.orhideja.net/images/products/192-338%20black-peony.jpg" TargetMode="External"/><Relationship Id="rId2766" Type="http://schemas.openxmlformats.org/officeDocument/2006/relationships/hyperlink" Target="http://warehouse.orhideja.net/images/products/199-795_2.jpg" TargetMode="External"/><Relationship Id="rId2973" Type="http://schemas.openxmlformats.org/officeDocument/2006/relationships/hyperlink" Target="http://warehouse.orhideja.net/images/products/103-003,-671-003-white_1.jpg" TargetMode="External"/><Relationship Id="rId3817" Type="http://schemas.openxmlformats.org/officeDocument/2006/relationships/hyperlink" Target="http://warehouse.orhideja.net/images/products/580-147_2.jpg" TargetMode="External"/><Relationship Id="rId5172" Type="http://schemas.openxmlformats.org/officeDocument/2006/relationships/hyperlink" Target="http://warehouse.orhideja.net/images/products/123-213%20black-nude.jpg" TargetMode="External"/><Relationship Id="rId6016" Type="http://schemas.openxmlformats.org/officeDocument/2006/relationships/hyperlink" Target="http://warehouse.orhideja.net/images/products/118-991%20black.jpg" TargetMode="External"/><Relationship Id="rId6223" Type="http://schemas.openxmlformats.org/officeDocument/2006/relationships/hyperlink" Target="http://warehouse.orhideja.net/images/products/114-267%20nude.jpg" TargetMode="External"/><Relationship Id="rId738" Type="http://schemas.openxmlformats.org/officeDocument/2006/relationships/hyperlink" Target="http://warehouse.orhideja.net/images/products/180-208,-604-208.jpg" TargetMode="External"/><Relationship Id="rId945" Type="http://schemas.openxmlformats.org/officeDocument/2006/relationships/hyperlink" Target="http://warehouse.orhideja.net/images/products/116-208-pink-colored.jpg" TargetMode="External"/><Relationship Id="rId1368" Type="http://schemas.openxmlformats.org/officeDocument/2006/relationships/hyperlink" Target="http://warehouse.orhideja.net/images/products/185-894_2.jpg" TargetMode="External"/><Relationship Id="rId1575" Type="http://schemas.openxmlformats.org/officeDocument/2006/relationships/hyperlink" Target="http://warehouse.orhideja.net/images/products/180-000,-638-007-moloko_1_2.jpg" TargetMode="External"/><Relationship Id="rId1782" Type="http://schemas.openxmlformats.org/officeDocument/2006/relationships/hyperlink" Target="http://warehouse.orhideja.net/images/products/1_10.jpg" TargetMode="External"/><Relationship Id="rId2419" Type="http://schemas.openxmlformats.org/officeDocument/2006/relationships/hyperlink" Target="http://warehouse.orhideja.net/images/products/188-000%20&#209;&#134;&#208;&#178;&#208;&#181;&#209;&#130;&#208;&#190;&#209;&#135;&#208;&#189;&#208;&#190;-&#209;&#128;&#208;&#190;&#208;&#183;&#208;&#190;&#208;&#178;&#209;&#139;&#208;&#184;&#204;&#134;_2.JPG" TargetMode="External"/><Relationship Id="rId2626" Type="http://schemas.openxmlformats.org/officeDocument/2006/relationships/hyperlink" Target="http://warehouse.orhideja.net/images/products/192-338_3.jpg" TargetMode="External"/><Relationship Id="rId2833" Type="http://schemas.openxmlformats.org/officeDocument/2006/relationships/hyperlink" Target="http://warehouse.orhideja.net/images/products/103-003,-671-003-black_6.jpg" TargetMode="External"/><Relationship Id="rId5032" Type="http://schemas.openxmlformats.org/officeDocument/2006/relationships/hyperlink" Target="http://warehouse.orhideja.net/images/products/199-639%20289-639.jpg" TargetMode="External"/><Relationship Id="rId5989" Type="http://schemas.openxmlformats.org/officeDocument/2006/relationships/hyperlink" Target="http://warehouse.orhideja.net/images/products/695-991%20black-peony.jpg" TargetMode="External"/><Relationship Id="rId74" Type="http://schemas.openxmlformats.org/officeDocument/2006/relationships/hyperlink" Target="http://warehouse.orhideja.net/images/products/638-007-piony.jpg" TargetMode="External"/><Relationship Id="rId805" Type="http://schemas.openxmlformats.org/officeDocument/2006/relationships/hyperlink" Target="http://warehouse.orhideja.net/images/products/180-208,-210-208-kvarc_1.jpg" TargetMode="External"/><Relationship Id="rId1228" Type="http://schemas.openxmlformats.org/officeDocument/2006/relationships/hyperlink" Target="http://warehouse.orhideja.net/images/products/535-146,%20207-146.jpg" TargetMode="External"/><Relationship Id="rId1435" Type="http://schemas.openxmlformats.org/officeDocument/2006/relationships/hyperlink" Target="http://warehouse.orhideja.net/images/products/181-000,%20681-007%20pion.jpg" TargetMode="External"/><Relationship Id="rId4798" Type="http://schemas.openxmlformats.org/officeDocument/2006/relationships/hyperlink" Target="http://warehouse.orhideja.net/images/products/125-438_3.jpg" TargetMode="External"/><Relationship Id="rId1642" Type="http://schemas.openxmlformats.org/officeDocument/2006/relationships/hyperlink" Target="http://warehouse.orhideja.net/images/products/150-000.jpg" TargetMode="External"/><Relationship Id="rId2900" Type="http://schemas.openxmlformats.org/officeDocument/2006/relationships/hyperlink" Target="http://warehouse.orhideja.net/images/products/180-003_ivory.jpg" TargetMode="External"/><Relationship Id="rId5849" Type="http://schemas.openxmlformats.org/officeDocument/2006/relationships/hyperlink" Target="http://warehouse.orhideja.net/images/products/102-628_peony.jpg" TargetMode="External"/><Relationship Id="rId1502" Type="http://schemas.openxmlformats.org/officeDocument/2006/relationships/hyperlink" Target="http://warehouse.orhideja.net/images/products/124-894_2.jpg" TargetMode="External"/><Relationship Id="rId4658" Type="http://schemas.openxmlformats.org/officeDocument/2006/relationships/hyperlink" Target="http://warehouse.orhideja.net/images/products/557-438,-210-438-t-sinij_6.jpg" TargetMode="External"/><Relationship Id="rId4865" Type="http://schemas.openxmlformats.org/officeDocument/2006/relationships/hyperlink" Target="http://warehouse.orhideja.net/images/products/123-438%20ivory.jpg" TargetMode="External"/><Relationship Id="rId5709" Type="http://schemas.openxmlformats.org/officeDocument/2006/relationships/hyperlink" Target="http://warehouse.orhideja.net/images/products/empty.png" TargetMode="External"/><Relationship Id="rId5916" Type="http://schemas.openxmlformats.org/officeDocument/2006/relationships/hyperlink" Target="http://warehouse.orhideja.net/images/products/293-628%20white.jpg" TargetMode="External"/><Relationship Id="rId6080" Type="http://schemas.openxmlformats.org/officeDocument/2006/relationships/hyperlink" Target="http://warehouse.orhideja.net/images/products/293-267%20black-nude.jpg" TargetMode="External"/><Relationship Id="rId388" Type="http://schemas.openxmlformats.org/officeDocument/2006/relationships/hyperlink" Target="http://warehouse.orhideja.net/images/products/180-208-IVORY.jpg" TargetMode="External"/><Relationship Id="rId2069" Type="http://schemas.openxmlformats.org/officeDocument/2006/relationships/hyperlink" Target="http://warehouse.orhideja.net/images/products/130-299-white_1.jpg" TargetMode="External"/><Relationship Id="rId3467" Type="http://schemas.openxmlformats.org/officeDocument/2006/relationships/hyperlink" Target="http://warehouse.orhideja.net/images/products/299-437-dark-blue.jpg" TargetMode="External"/><Relationship Id="rId3674" Type="http://schemas.openxmlformats.org/officeDocument/2006/relationships/hyperlink" Target="http://warehouse.orhideja.net/images/products/558-147%20_7.jpg" TargetMode="External"/><Relationship Id="rId3881" Type="http://schemas.openxmlformats.org/officeDocument/2006/relationships/hyperlink" Target="http://warehouse.orhideja.net/images/products/516-147,-289-147-black_1.jpg" TargetMode="External"/><Relationship Id="rId4518" Type="http://schemas.openxmlformats.org/officeDocument/2006/relationships/hyperlink" Target="http://warehouse.orhideja.net/images/products/291-785%20beige.jpg" TargetMode="External"/><Relationship Id="rId4725" Type="http://schemas.openxmlformats.org/officeDocument/2006/relationships/hyperlink" Target="http://warehouse.orhideja.net/images/products/125-438%20grape%20wine%20NEW.jpg" TargetMode="External"/><Relationship Id="rId4932" Type="http://schemas.openxmlformats.org/officeDocument/2006/relationships/hyperlink" Target="http://warehouse.orhideja.net/images/products/bra_02_-_125-438_.jpg" TargetMode="External"/><Relationship Id="rId595" Type="http://schemas.openxmlformats.org/officeDocument/2006/relationships/hyperlink" Target="http://warehouse.orhideja.net/images/products/535-208%20black1.jpg" TargetMode="External"/><Relationship Id="rId2276" Type="http://schemas.openxmlformats.org/officeDocument/2006/relationships/hyperlink" Target="http://warehouse.orhideja.net/images/products/188-000%20kofejno-rozovij.jpg" TargetMode="External"/><Relationship Id="rId2483" Type="http://schemas.openxmlformats.org/officeDocument/2006/relationships/hyperlink" Target="http://warehouse.orhideja.net/images/products/546-338_black.jpg" TargetMode="External"/><Relationship Id="rId2690" Type="http://schemas.openxmlformats.org/officeDocument/2006/relationships/hyperlink" Target="http://warehouse.orhideja.net/images/products/199-795-ivory%20copy.jpg" TargetMode="External"/><Relationship Id="rId3327" Type="http://schemas.openxmlformats.org/officeDocument/2006/relationships/hyperlink" Target="http://warehouse.orhideja.net/images/products/646-437-pion.jpg" TargetMode="External"/><Relationship Id="rId3534" Type="http://schemas.openxmlformats.org/officeDocument/2006/relationships/hyperlink" Target="http://warehouse.orhideja.net/images/products/587-437,%20210-437%20krem-brule.jpg" TargetMode="External"/><Relationship Id="rId3741" Type="http://schemas.openxmlformats.org/officeDocument/2006/relationships/hyperlink" Target="http://warehouse.orhideja.net/images/products/506-147%20moloko.JPG" TargetMode="External"/><Relationship Id="rId248" Type="http://schemas.openxmlformats.org/officeDocument/2006/relationships/hyperlink" Target="http://warehouse.orhideja.net/images/products/180-208,-210-208-kofejno-roz._1.jpg" TargetMode="External"/><Relationship Id="rId455" Type="http://schemas.openxmlformats.org/officeDocument/2006/relationships/hyperlink" Target="http://warehouse.orhideja.net/images/products/613-208-white.jpg" TargetMode="External"/><Relationship Id="rId662" Type="http://schemas.openxmlformats.org/officeDocument/2006/relationships/hyperlink" Target="http://warehouse.orhideja.net/images/products/116-208,%20613-208.jpg" TargetMode="External"/><Relationship Id="rId1085" Type="http://schemas.openxmlformats.org/officeDocument/2006/relationships/hyperlink" Target="http://warehouse.orhideja.net/images/products/213-208-shokolad.jpg" TargetMode="External"/><Relationship Id="rId1292" Type="http://schemas.openxmlformats.org/officeDocument/2006/relationships/hyperlink" Target="http://warehouse.orhideja.net/images/products/217-894-ivory.jpg" TargetMode="External"/><Relationship Id="rId2136" Type="http://schemas.openxmlformats.org/officeDocument/2006/relationships/hyperlink" Target="http://warehouse.orhideja.net/images/products/130-299,-241-299-white_1.jpg" TargetMode="External"/><Relationship Id="rId2343" Type="http://schemas.openxmlformats.org/officeDocument/2006/relationships/hyperlink" Target="http://warehouse.orhideja.net/images/products/103-003,-671-003-black_1.jpg" TargetMode="External"/><Relationship Id="rId2550" Type="http://schemas.openxmlformats.org/officeDocument/2006/relationships/hyperlink" Target="http://warehouse.orhideja.net/images/products/196-338%20black-peony.jpg" TargetMode="External"/><Relationship Id="rId3601" Type="http://schemas.openxmlformats.org/officeDocument/2006/relationships/hyperlink" Target="http://warehouse.orhideja.net/images/products/539-385%20&#194;&#176;&#226;&#128;&#158;&#226;&#128;&#161;&#194;&#163;&#226;&#128;&#158;&#226;&#137;&#160;&#194;&#167;&#194;&#174;-&#195;&#152;&#194;&#174;&#195;&#134;&#226;&#137;&#160;.jpg" TargetMode="External"/><Relationship Id="rId5499" Type="http://schemas.openxmlformats.org/officeDocument/2006/relationships/hyperlink" Target="http://warehouse.orhideja.net/images/products/653-000-white.jpg" TargetMode="External"/><Relationship Id="rId108" Type="http://schemas.openxmlformats.org/officeDocument/2006/relationships/hyperlink" Target="http://warehouse.orhideja.net/images/products/531-007-milk.jpg" TargetMode="External"/><Relationship Id="rId315" Type="http://schemas.openxmlformats.org/officeDocument/2006/relationships/hyperlink" Target="http://warehouse.orhideja.net/images/products/180-208perec.jpg" TargetMode="External"/><Relationship Id="rId522" Type="http://schemas.openxmlformats.org/officeDocument/2006/relationships/hyperlink" Target="http://warehouse.orhideja.net/images/products/116-208white.jpg" TargetMode="External"/><Relationship Id="rId1152" Type="http://schemas.openxmlformats.org/officeDocument/2006/relationships/hyperlink" Target="http://warehouse.orhideja.net/images/products/535-146,%20207-146%20pion_2.jpg" TargetMode="External"/><Relationship Id="rId2203" Type="http://schemas.openxmlformats.org/officeDocument/2006/relationships/hyperlink" Target="http://warehouse.orhideja.net/images/products/bra_04.jpg" TargetMode="External"/><Relationship Id="rId2410" Type="http://schemas.openxmlformats.org/officeDocument/2006/relationships/hyperlink" Target="http://warehouse.orhideja.net/images/products/181-000,-231-000-krem-brule_6.jpg" TargetMode="External"/><Relationship Id="rId5359" Type="http://schemas.openxmlformats.org/officeDocument/2006/relationships/hyperlink" Target="http://warehouse.orhideja.net/images/products/166-275_black.jpg" TargetMode="External"/><Relationship Id="rId5566" Type="http://schemas.openxmlformats.org/officeDocument/2006/relationships/hyperlink" Target="http://warehouse.orhideja.net/images/products/103-000-655-000_1.jpg" TargetMode="External"/><Relationship Id="rId5773" Type="http://schemas.openxmlformats.org/officeDocument/2006/relationships/hyperlink" Target="http://warehouse.orhideja.net/images/products/159-628,-733-628-pion_6.jpg" TargetMode="External"/><Relationship Id="rId1012" Type="http://schemas.openxmlformats.org/officeDocument/2006/relationships/hyperlink" Target="http://warehouse.orhideja.net/images/products/116-208,%20299-208-burgundy_1.jpg" TargetMode="External"/><Relationship Id="rId4168" Type="http://schemas.openxmlformats.org/officeDocument/2006/relationships/hyperlink" Target="http://warehouse.orhideja.net/images/products/195-187,%20223-187.jpg" TargetMode="External"/><Relationship Id="rId4375" Type="http://schemas.openxmlformats.org/officeDocument/2006/relationships/hyperlink" Target="http://warehouse.orhideja.net/images/products/150-592.jpg" TargetMode="External"/><Relationship Id="rId5219" Type="http://schemas.openxmlformats.org/officeDocument/2006/relationships/hyperlink" Target="http://warehouse.orhideja.net/images/products/123-213%20ivory.jpg" TargetMode="External"/><Relationship Id="rId5426" Type="http://schemas.openxmlformats.org/officeDocument/2006/relationships/hyperlink" Target="http://warehouse.orhideja.net/images/products/161-000%20231-000.jpg" TargetMode="External"/><Relationship Id="rId5980" Type="http://schemas.openxmlformats.org/officeDocument/2006/relationships/hyperlink" Target="http://warehouse.orhideja.net/images/products/102-628_white.jpg" TargetMode="External"/><Relationship Id="rId1969" Type="http://schemas.openxmlformats.org/officeDocument/2006/relationships/hyperlink" Target="http://warehouse.orhideja.net/images/products/710-299_3.jpg" TargetMode="External"/><Relationship Id="rId3184" Type="http://schemas.openxmlformats.org/officeDocument/2006/relationships/hyperlink" Target="http://warehouse.orhideja.net/images/products/182-437,-733-437-black_1.jpg" TargetMode="External"/><Relationship Id="rId4028" Type="http://schemas.openxmlformats.org/officeDocument/2006/relationships/hyperlink" Target="http://warehouse.orhideja.net/images/products/516-147,%20210-147%20peony_1.jpg" TargetMode="External"/><Relationship Id="rId4235" Type="http://schemas.openxmlformats.org/officeDocument/2006/relationships/hyperlink" Target="http://warehouse.orhideja.net/images/products/195-187-662-187-pion_1.jpg" TargetMode="External"/><Relationship Id="rId4582" Type="http://schemas.openxmlformats.org/officeDocument/2006/relationships/hyperlink" Target="http://warehouse.orhideja.net/images/products/508-170,-225-170-white_1_2.jpg" TargetMode="External"/><Relationship Id="rId5633" Type="http://schemas.openxmlformats.org/officeDocument/2006/relationships/hyperlink" Target="http://warehouse.orhideja.net/images/products/152-830,-799-830_1.jpg" TargetMode="External"/><Relationship Id="rId5840" Type="http://schemas.openxmlformats.org/officeDocument/2006/relationships/hyperlink" Target="http://warehouse.orhideja.net/images/products/106-628%20peony.jpg" TargetMode="External"/><Relationship Id="rId1829" Type="http://schemas.openxmlformats.org/officeDocument/2006/relationships/hyperlink" Target="http://warehouse.orhideja.net/images/products/175-290%20white_2.jpg" TargetMode="External"/><Relationship Id="rId3391" Type="http://schemas.openxmlformats.org/officeDocument/2006/relationships/hyperlink" Target="http://warehouse.orhideja.net/images/products/189-437,%20210-437%20pion.jpg" TargetMode="External"/><Relationship Id="rId4442" Type="http://schemas.openxmlformats.org/officeDocument/2006/relationships/hyperlink" Target="http://warehouse.orhideja.net/images/products/561-787,%20225-787%20pion.jpg" TargetMode="External"/><Relationship Id="rId5700" Type="http://schemas.openxmlformats.org/officeDocument/2006/relationships/hyperlink" Target="http://warehouse.orhideja.net/images/products/179-736,-293-736-t-sinij-pion_1.jpg" TargetMode="External"/><Relationship Id="rId3044" Type="http://schemas.openxmlformats.org/officeDocument/2006/relationships/hyperlink" Target="http://warehouse.orhideja.net/images/products/225-518%20white.jpeg" TargetMode="External"/><Relationship Id="rId3251" Type="http://schemas.openxmlformats.org/officeDocument/2006/relationships/hyperlink" Target="http://warehouse.orhideja.net/images/products/581-437,%20299-437.jpg" TargetMode="External"/><Relationship Id="rId4302" Type="http://schemas.openxmlformats.org/officeDocument/2006/relationships/hyperlink" Target="http://warehouse.orhideja.net/images/products/161-000-904-000_1.jpg" TargetMode="External"/><Relationship Id="rId172" Type="http://schemas.openxmlformats.org/officeDocument/2006/relationships/hyperlink" Target="http://warehouse.orhideja.net/images/products/950-000,-905-000-nude-3%20_1.jpg" TargetMode="External"/><Relationship Id="rId2060" Type="http://schemas.openxmlformats.org/officeDocument/2006/relationships/hyperlink" Target="http://warehouse.orhideja.net/images/products/504-299-moloko.jpg" TargetMode="External"/><Relationship Id="rId3111" Type="http://schemas.openxmlformats.org/officeDocument/2006/relationships/hyperlink" Target="http://warehouse.orhideja.net/images/products/189-437,-210-437-black_6.jpg" TargetMode="External"/><Relationship Id="rId6267" Type="http://schemas.openxmlformats.org/officeDocument/2006/relationships/hyperlink" Target="http://warehouse.orhideja.net/images/products/105-515,-746-515_1.jpg" TargetMode="External"/><Relationship Id="rId989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877" Type="http://schemas.openxmlformats.org/officeDocument/2006/relationships/hyperlink" Target="http://warehouse.orhideja.net/images/products/180-003,-672-003-pion_1.jpg" TargetMode="External"/><Relationship Id="rId5076" Type="http://schemas.openxmlformats.org/officeDocument/2006/relationships/hyperlink" Target="http://warehouse.orhideja.net/images/products/587-429.jpg" TargetMode="External"/><Relationship Id="rId5283" Type="http://schemas.openxmlformats.org/officeDocument/2006/relationships/hyperlink" Target="http://warehouse.orhideja.net/images/products/104-213%20ivory.jpg" TargetMode="External"/><Relationship Id="rId5490" Type="http://schemas.openxmlformats.org/officeDocument/2006/relationships/hyperlink" Target="http://warehouse.orhideja.net/images/products/103-000-655-000-ivory_6.jpg" TargetMode="External"/><Relationship Id="rId6127" Type="http://schemas.openxmlformats.org/officeDocument/2006/relationships/hyperlink" Target="http://warehouse.orhideja.net/images/products/114-267,-733-267-black-peony_1.jpg" TargetMode="External"/><Relationship Id="rId6334" Type="http://schemas.openxmlformats.org/officeDocument/2006/relationships/hyperlink" Target="http://warehouse.orhideja.net/images/products/129-000,-659-000-moloko-nude_1.jpg" TargetMode="External"/><Relationship Id="rId849" Type="http://schemas.openxmlformats.org/officeDocument/2006/relationships/hyperlink" Target="http://warehouse.orhideja.net/images/products/181-208_ruby.jpg" TargetMode="External"/><Relationship Id="rId1479" Type="http://schemas.openxmlformats.org/officeDocument/2006/relationships/hyperlink" Target="http://warehouse.orhideja.net/images/products/124-894.jpg" TargetMode="External"/><Relationship Id="rId1686" Type="http://schemas.openxmlformats.org/officeDocument/2006/relationships/hyperlink" Target="http://warehouse.orhideja.net/images/products/638-290.jpg" TargetMode="External"/><Relationship Id="rId3928" Type="http://schemas.openxmlformats.org/officeDocument/2006/relationships/hyperlink" Target="http://warehouse.orhideja.net/images/products/557-147%20289-147%20black:peony_1.jpg" TargetMode="External"/><Relationship Id="rId4092" Type="http://schemas.openxmlformats.org/officeDocument/2006/relationships/hyperlink" Target="http://warehouse.orhideja.net/images/products/557-147_2.jpg" TargetMode="External"/><Relationship Id="rId5143" Type="http://schemas.openxmlformats.org/officeDocument/2006/relationships/hyperlink" Target="http://warehouse.orhideja.net/images/products/802-213%20black.jpg" TargetMode="External"/><Relationship Id="rId5350" Type="http://schemas.openxmlformats.org/officeDocument/2006/relationships/hyperlink" Target="http://warehouse.orhideja.net/images/products/557-275_black.jpg" TargetMode="External"/><Relationship Id="rId6401" Type="http://schemas.openxmlformats.org/officeDocument/2006/relationships/hyperlink" Target="http://warehouse.orhideja.net/images/products/104-215.jpg" TargetMode="External"/><Relationship Id="rId1339" Type="http://schemas.openxmlformats.org/officeDocument/2006/relationships/hyperlink" Target="http://warehouse.orhideja.net/images/products/604-894%20&#208;&#154;&#208;&#190;&#209;&#132;&#208;&#181;&#208;&#184;&#204;&#134;&#208;&#189;&#208;&#190;-&#209;&#128;&#208;&#190;&#208;&#183;&#208;&#190;&#208;&#178;&#209;&#139;&#208;&#184;&#204;&#134;.jpg" TargetMode="External"/><Relationship Id="rId1893" Type="http://schemas.openxmlformats.org/officeDocument/2006/relationships/hyperlink" Target="http://warehouse.orhideja.net/images/products/803-750-black.jpg" TargetMode="External"/><Relationship Id="rId2737" Type="http://schemas.openxmlformats.org/officeDocument/2006/relationships/hyperlink" Target="http://warehouse.orhideja.net/images/products/116-856.jpg" TargetMode="External"/><Relationship Id="rId2944" Type="http://schemas.openxmlformats.org/officeDocument/2006/relationships/hyperlink" Target="http://warehouse.orhideja.net/images/products/180-003,-672-003-white_1.jpg" TargetMode="External"/><Relationship Id="rId5003" Type="http://schemas.openxmlformats.org/officeDocument/2006/relationships/hyperlink" Target="http://warehouse.orhideja.net/images/products/733-405.jpg" TargetMode="External"/><Relationship Id="rId5210" Type="http://schemas.openxmlformats.org/officeDocument/2006/relationships/hyperlink" Target="http://warehouse.orhideja.net/images/products/802-213%20ivory.jpg" TargetMode="External"/><Relationship Id="rId709" Type="http://schemas.openxmlformats.org/officeDocument/2006/relationships/hyperlink" Target="http://warehouse.orhideja.net/images/products/124-208%20&#208;&#186;&#209;&#128;&#208;&#176;&#209;&#129;&#208;&#189;&#209;&#139;&#208;&#184;&#204;&#134;_2.jpg" TargetMode="External"/><Relationship Id="rId916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46" Type="http://schemas.openxmlformats.org/officeDocument/2006/relationships/hyperlink" Target="http://warehouse.orhideja.net/images/products/181-000_2.jpg" TargetMode="External"/><Relationship Id="rId1753" Type="http://schemas.openxmlformats.org/officeDocument/2006/relationships/hyperlink" Target="http://warehouse.orhideja.net/images/products/703-290-moloko_2.jpg" TargetMode="External"/><Relationship Id="rId1960" Type="http://schemas.openxmlformats.org/officeDocument/2006/relationships/hyperlink" Target="http://warehouse.orhideja.net/images/products/1_14.jpg" TargetMode="External"/><Relationship Id="rId2804" Type="http://schemas.openxmlformats.org/officeDocument/2006/relationships/hyperlink" Target="http://warehouse.orhideja.net/images/products/199-795-pion_2.jpg" TargetMode="External"/><Relationship Id="rId45" Type="http://schemas.openxmlformats.org/officeDocument/2006/relationships/hyperlink" Target="http://warehouse.orhideja.net/images/products/543-007.jpg" TargetMode="External"/><Relationship Id="rId1406" Type="http://schemas.openxmlformats.org/officeDocument/2006/relationships/hyperlink" Target="http://warehouse.orhideja.net/images/products/180-000,-904-000-black_1.jpg" TargetMode="External"/><Relationship Id="rId1613" Type="http://schemas.openxmlformats.org/officeDocument/2006/relationships/hyperlink" Target="http://warehouse.orhideja.net/images/products/536-342%20&#208;&#145;&#208;&#181;&#208;&#182;&#208;&#181;&#208;&#178;&#209;&#139;&#208;&#185;.jpg" TargetMode="External"/><Relationship Id="rId1820" Type="http://schemas.openxmlformats.org/officeDocument/2006/relationships/hyperlink" Target="http://warehouse.orhideja.net/images/products/553-290-white_2.jpg" TargetMode="External"/><Relationship Id="rId4769" Type="http://schemas.openxmlformats.org/officeDocument/2006/relationships/hyperlink" Target="http://warehouse.orhideja.net/images/products/810-438-ivory_1.jpg" TargetMode="External"/><Relationship Id="rId4976" Type="http://schemas.openxmlformats.org/officeDocument/2006/relationships/hyperlink" Target="http://warehouse.orhideja.net/images/products/123-438%20peony.jpg" TargetMode="External"/><Relationship Id="rId3578" Type="http://schemas.openxmlformats.org/officeDocument/2006/relationships/hyperlink" Target="http://warehouse.orhideja.net/images/products/5ba9ff6db9e39.jpg" TargetMode="External"/><Relationship Id="rId3785" Type="http://schemas.openxmlformats.org/officeDocument/2006/relationships/hyperlink" Target="http://warehouse.orhideja.net/images/products/166-147,%20210-147%20ivory_1.jpg" TargetMode="External"/><Relationship Id="rId3992" Type="http://schemas.openxmlformats.org/officeDocument/2006/relationships/hyperlink" Target="http://warehouse.orhideja.net/images/products/557-147,%20289-147%20pion_1.jpg" TargetMode="External"/><Relationship Id="rId4629" Type="http://schemas.openxmlformats.org/officeDocument/2006/relationships/hyperlink" Target="http://warehouse.orhideja.net/images/products/673-438%20black-peony.jpg" TargetMode="External"/><Relationship Id="rId4836" Type="http://schemas.openxmlformats.org/officeDocument/2006/relationships/hyperlink" Target="http://warehouse.orhideja.net/images/products/125-438_3.jpg" TargetMode="External"/><Relationship Id="rId6191" Type="http://schemas.openxmlformats.org/officeDocument/2006/relationships/hyperlink" Target="http://warehouse.orhideja.net/images/products/130-267.jpg" TargetMode="External"/><Relationship Id="rId499" Type="http://schemas.openxmlformats.org/officeDocument/2006/relationships/hyperlink" Target="http://warehouse.orhideja.net/images/products/180-208,-260-208-white_1.jpg" TargetMode="External"/><Relationship Id="rId2387" Type="http://schemas.openxmlformats.org/officeDocument/2006/relationships/hyperlink" Target="http://warehouse.orhideja.net/images/products/188-000-ivory-orhideja-shop-1_2.jpg" TargetMode="External"/><Relationship Id="rId2594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438" Type="http://schemas.openxmlformats.org/officeDocument/2006/relationships/hyperlink" Target="http://warehouse.orhideja.net/images/products/587-437,%20299-437.jpg" TargetMode="External"/><Relationship Id="rId3645" Type="http://schemas.openxmlformats.org/officeDocument/2006/relationships/hyperlink" Target="http://warehouse.orhideja.net/images/products/430-115%20&#208;&#188;&#208;&#190;&#208;&#187;&#208;&#190;&#208;&#186;&#208;&#190;.jpg" TargetMode="External"/><Relationship Id="rId3852" Type="http://schemas.openxmlformats.org/officeDocument/2006/relationships/hyperlink" Target="http://warehouse.orhideja.net/images/products/557-147,%20210-147_black_1.jpg" TargetMode="External"/><Relationship Id="rId6051" Type="http://schemas.openxmlformats.org/officeDocument/2006/relationships/hyperlink" Target="http://warehouse.orhideja.net/images/products/638-991%20peony.jpg" TargetMode="External"/><Relationship Id="rId359" Type="http://schemas.openxmlformats.org/officeDocument/2006/relationships/hyperlink" Target="http://warehouse.orhideja.net/images/products/260-208-milk.jpg" TargetMode="External"/><Relationship Id="rId566" Type="http://schemas.openxmlformats.org/officeDocument/2006/relationships/hyperlink" Target="http://warehouse.orhideja.net/images/products/532-208-piony_2.jpg" TargetMode="External"/><Relationship Id="rId773" Type="http://schemas.openxmlformats.org/officeDocument/2006/relationships/hyperlink" Target="http://warehouse.orhideja.net/images/products/180-208,-210-208-t.-sinij_1.jpg" TargetMode="External"/><Relationship Id="rId1196" Type="http://schemas.openxmlformats.org/officeDocument/2006/relationships/hyperlink" Target="http://warehouse.orhideja.net/images/products/535-146,%20207-146%20black.jpg" TargetMode="External"/><Relationship Id="rId2247" Type="http://schemas.openxmlformats.org/officeDocument/2006/relationships/hyperlink" Target="http://warehouse.orhideja.net/images/products/101-506.jpg" TargetMode="External"/><Relationship Id="rId2454" Type="http://schemas.openxmlformats.org/officeDocument/2006/relationships/hyperlink" Target="http://warehouse.orhideja.net/images/products/566-446,-293-446-ivory_1.jpg" TargetMode="External"/><Relationship Id="rId3505" Type="http://schemas.openxmlformats.org/officeDocument/2006/relationships/hyperlink" Target="http://warehouse.orhideja.net/images/products/78899.jpg" TargetMode="External"/><Relationship Id="rId4903" Type="http://schemas.openxmlformats.org/officeDocument/2006/relationships/hyperlink" Target="http://warehouse.orhideja.net/images/products/557-438_peony.jpg" TargetMode="External"/><Relationship Id="rId219" Type="http://schemas.openxmlformats.org/officeDocument/2006/relationships/hyperlink" Target="http://warehouse.orhideja.net/images/products/236-208-cofferose.jpg" TargetMode="External"/><Relationship Id="rId426" Type="http://schemas.openxmlformats.org/officeDocument/2006/relationships/hyperlink" Target="http://warehouse.orhideja.net/images/products/116-208%20213-208%20ivory_3.jpg" TargetMode="External"/><Relationship Id="rId633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980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1056" Type="http://schemas.openxmlformats.org/officeDocument/2006/relationships/hyperlink" Target="http://warehouse.orhideja.net/images/products/180-208%20210-208%20krem%20brule.jpg" TargetMode="External"/><Relationship Id="rId1263" Type="http://schemas.openxmlformats.org/officeDocument/2006/relationships/hyperlink" Target="http://warehouse.orhideja.net/images/products/535-146,%20207-146.jpg" TargetMode="External"/><Relationship Id="rId2107" Type="http://schemas.openxmlformats.org/officeDocument/2006/relationships/hyperlink" Target="http://warehouse.orhideja.net/images/products/575-299-291-299-pion_1_2.jpg" TargetMode="External"/><Relationship Id="rId2314" Type="http://schemas.openxmlformats.org/officeDocument/2006/relationships/hyperlink" Target="http://warehouse.orhideja.net/images/products/103-003,-671-003-red_1.jpg" TargetMode="External"/><Relationship Id="rId2661" Type="http://schemas.openxmlformats.org/officeDocument/2006/relationships/hyperlink" Target="http://warehouse.orhideja.net/images/products/192-338%20pion.JPG" TargetMode="External"/><Relationship Id="rId3712" Type="http://schemas.openxmlformats.org/officeDocument/2006/relationships/hyperlink" Target="http://warehouse.orhideja.net/images/products/516-147,-625-147-moloko_1.jpg" TargetMode="External"/><Relationship Id="rId840" Type="http://schemas.openxmlformats.org/officeDocument/2006/relationships/hyperlink" Target="http://warehouse.orhideja.net/images/products/181-208_ruby.jpg" TargetMode="External"/><Relationship Id="rId1470" Type="http://schemas.openxmlformats.org/officeDocument/2006/relationships/hyperlink" Target="http://warehouse.orhideja.net/images/products/124-894.jpg" TargetMode="External"/><Relationship Id="rId2521" Type="http://schemas.openxmlformats.org/officeDocument/2006/relationships/hyperlink" Target="http://warehouse.orhideja.net/images/products/192-338.jpg" TargetMode="External"/><Relationship Id="rId4279" Type="http://schemas.openxmlformats.org/officeDocument/2006/relationships/hyperlink" Target="http://warehouse.orhideja.net/images/products/157-371.jpg" TargetMode="External"/><Relationship Id="rId5677" Type="http://schemas.openxmlformats.org/officeDocument/2006/relationships/hyperlink" Target="http://warehouse.orhideja.net/images/products/557-024.jpeg" TargetMode="External"/><Relationship Id="rId5884" Type="http://schemas.openxmlformats.org/officeDocument/2006/relationships/hyperlink" Target="http://warehouse.orhideja.net/images/products/159-628,-733-628-black-pion_1.jpg" TargetMode="External"/><Relationship Id="rId700" Type="http://schemas.openxmlformats.org/officeDocument/2006/relationships/hyperlink" Target="http://warehouse.orhideja.net/images/products/181-000,-231-000-red_1.jpg" TargetMode="External"/><Relationship Id="rId1123" Type="http://schemas.openxmlformats.org/officeDocument/2006/relationships/hyperlink" Target="http://warehouse.orhideja.net/images/products/535-146,%20207-146%20pion_2.jpg" TargetMode="External"/><Relationship Id="rId1330" Type="http://schemas.openxmlformats.org/officeDocument/2006/relationships/hyperlink" Target="http://warehouse.orhideja.net/images/products/181-000,-231-000-t-sinij_1.jpg" TargetMode="External"/><Relationship Id="rId3088" Type="http://schemas.openxmlformats.org/officeDocument/2006/relationships/hyperlink" Target="http://warehouse.orhideja.net/images/products/587-437_4.jpg" TargetMode="External"/><Relationship Id="rId4486" Type="http://schemas.openxmlformats.org/officeDocument/2006/relationships/hyperlink" Target="http://warehouse.orhideja.net/images/products/801-785.jpeg" TargetMode="External"/><Relationship Id="rId4693" Type="http://schemas.openxmlformats.org/officeDocument/2006/relationships/hyperlink" Target="http://warehouse.orhideja.net/images/products/557-438-vinograd-pion,-210-438-vinograd_1.jpg" TargetMode="External"/><Relationship Id="rId5537" Type="http://schemas.openxmlformats.org/officeDocument/2006/relationships/hyperlink" Target="http://warehouse.orhideja.net/images/products/103-000-655-000-ivory_1.jpg" TargetMode="External"/><Relationship Id="rId5744" Type="http://schemas.openxmlformats.org/officeDocument/2006/relationships/hyperlink" Target="http://warehouse.orhideja.net/images/products/107-680%20white.jpg" TargetMode="External"/><Relationship Id="rId5951" Type="http://schemas.openxmlformats.org/officeDocument/2006/relationships/hyperlink" Target="http://warehouse.orhideja.net/images/products/159-628,-733-628-white_1.jpg" TargetMode="External"/><Relationship Id="rId3295" Type="http://schemas.openxmlformats.org/officeDocument/2006/relationships/hyperlink" Target="http://warehouse.orhideja.net/images/products/182-437_ivory.jpg" TargetMode="External"/><Relationship Id="rId4139" Type="http://schemas.openxmlformats.org/officeDocument/2006/relationships/hyperlink" Target="http://warehouse.orhideja.net/images/products/801-175.jpg" TargetMode="External"/><Relationship Id="rId4346" Type="http://schemas.openxmlformats.org/officeDocument/2006/relationships/hyperlink" Target="http://warehouse.orhideja.net/images/products/591-592.jpg" TargetMode="External"/><Relationship Id="rId4553" Type="http://schemas.openxmlformats.org/officeDocument/2006/relationships/hyperlink" Target="http://warehouse.orhideja.net/images/products/508-170,-225-170-black_1.jpg" TargetMode="External"/><Relationship Id="rId4760" Type="http://schemas.openxmlformats.org/officeDocument/2006/relationships/hyperlink" Target="http://warehouse.orhideja.net/images/products/810-438-ivory_1.jpg" TargetMode="External"/><Relationship Id="rId5604" Type="http://schemas.openxmlformats.org/officeDocument/2006/relationships/hyperlink" Target="http://warehouse.orhideja.net/images/products/154-830-793-830-ivory_6.jpg" TargetMode="External"/><Relationship Id="rId5811" Type="http://schemas.openxmlformats.org/officeDocument/2006/relationships/hyperlink" Target="http://warehouse.orhideja.net/images/products/159-628,-733-628-pion_1_2.jpg" TargetMode="External"/><Relationship Id="rId3155" Type="http://schemas.openxmlformats.org/officeDocument/2006/relationships/hyperlink" Target="http://warehouse.orhideja.net/images/products/189-437,-210-437-black_1.jpg" TargetMode="External"/><Relationship Id="rId3362" Type="http://schemas.openxmlformats.org/officeDocument/2006/relationships/hyperlink" Target="http://warehouse.orhideja.net/images/products/581-437-pion_3.jpg" TargetMode="External"/><Relationship Id="rId4206" Type="http://schemas.openxmlformats.org/officeDocument/2006/relationships/hyperlink" Target="http://warehouse.orhideja.net/images/products/Untitled-1_3.jpg" TargetMode="External"/><Relationship Id="rId4413" Type="http://schemas.openxmlformats.org/officeDocument/2006/relationships/hyperlink" Target="http://warehouse.orhideja.net/images/products/1_15.jpg" TargetMode="External"/><Relationship Id="rId4620" Type="http://schemas.openxmlformats.org/officeDocument/2006/relationships/hyperlink" Target="http://warehouse.orhideja.net/images/products/652-438_black.jpg" TargetMode="External"/><Relationship Id="rId283" Type="http://schemas.openxmlformats.org/officeDocument/2006/relationships/hyperlink" Target="http://warehouse.orhideja.net/images/products/116-208-coffee-rose.jpg" TargetMode="External"/><Relationship Id="rId490" Type="http://schemas.openxmlformats.org/officeDocument/2006/relationships/hyperlink" Target="http://warehouse.orhideja.net/images/products/180-208,-260-208-white_1.jpg" TargetMode="External"/><Relationship Id="rId2171" Type="http://schemas.openxmlformats.org/officeDocument/2006/relationships/hyperlink" Target="http://warehouse.orhideja.net/images/products/101-535.jpg" TargetMode="External"/><Relationship Id="rId3015" Type="http://schemas.openxmlformats.org/officeDocument/2006/relationships/hyperlink" Target="http://warehouse.orhideja.net/images/products/180-001%20ivory.jpg" TargetMode="External"/><Relationship Id="rId3222" Type="http://schemas.openxmlformats.org/officeDocument/2006/relationships/hyperlink" Target="http://warehouse.orhideja.net/images/products/210-437%20&#194;&#168;&#195;&#134;&#194;&#180;&#195;&#134;&#226;&#132;&#162;&#195;&#134;.jpg" TargetMode="External"/><Relationship Id="rId6378" Type="http://schemas.openxmlformats.org/officeDocument/2006/relationships/hyperlink" Target="http://warehouse.orhideja.net/images/products/696-215.jpg" TargetMode="External"/><Relationship Id="rId143" Type="http://schemas.openxmlformats.org/officeDocument/2006/relationships/hyperlink" Target="http://warehouse.orhideja.net/images/products/231-000%20ivory.JPG" TargetMode="External"/><Relationship Id="rId350" Type="http://schemas.openxmlformats.org/officeDocument/2006/relationships/hyperlink" Target="http://warehouse.orhideja.net/images/products/613-208%20&#208;&#156;&#208;&#190;&#208;&#187;&#208;&#190;&#208;&#186;&#208;&#190;.jpg" TargetMode="External"/><Relationship Id="rId2031" Type="http://schemas.openxmlformats.org/officeDocument/2006/relationships/hyperlink" Target="http://warehouse.orhideja.net/images/products/523-299%20&#194;&#168;&#195;&#134;&#194;&#180;&#195;&#134;&#226;&#132;&#162;&#195;&#134;.jpg" TargetMode="External"/><Relationship Id="rId5187" Type="http://schemas.openxmlformats.org/officeDocument/2006/relationships/hyperlink" Target="http://warehouse.orhideja.net/images/products/123-213%20black-nude.jpg" TargetMode="External"/><Relationship Id="rId5394" Type="http://schemas.openxmlformats.org/officeDocument/2006/relationships/hyperlink" Target="http://warehouse.orhideja.net/images/products/125-533.jpg" TargetMode="External"/><Relationship Id="rId6238" Type="http://schemas.openxmlformats.org/officeDocument/2006/relationships/hyperlink" Target="http://warehouse.orhideja.net/images/products/528-098,-241-098_1.jpg" TargetMode="External"/><Relationship Id="rId9" Type="http://schemas.openxmlformats.org/officeDocument/2006/relationships/hyperlink" Target="http://warehouse.orhideja.net/images/products/531-007,%20681-007%20black_2.jpg" TargetMode="External"/><Relationship Id="rId210" Type="http://schemas.openxmlformats.org/officeDocument/2006/relationships/hyperlink" Target="http://warehouse.orhideja.net/images/products/705-208%20kofejno-rozovij.jpg" TargetMode="External"/><Relationship Id="rId2988" Type="http://schemas.openxmlformats.org/officeDocument/2006/relationships/hyperlink" Target="http://warehouse.orhideja.net/images/products/103-003,-671-003-white_1.jpg" TargetMode="External"/><Relationship Id="rId5047" Type="http://schemas.openxmlformats.org/officeDocument/2006/relationships/hyperlink" Target="http://warehouse.orhideja.net/images/products/523-639_2.jpg" TargetMode="External"/><Relationship Id="rId5254" Type="http://schemas.openxmlformats.org/officeDocument/2006/relationships/hyperlink" Target="http://warehouse.orhideja.net/images/products/104-213%20ivory.jpg" TargetMode="External"/><Relationship Id="rId1797" Type="http://schemas.openxmlformats.org/officeDocument/2006/relationships/hyperlink" Target="http://warehouse.orhideja.net/images/products/695-290%20white.jpg" TargetMode="External"/><Relationship Id="rId2848" Type="http://schemas.openxmlformats.org/officeDocument/2006/relationships/hyperlink" Target="http://warehouse.orhideja.net/images/products/180-003,-672-003-pion_1.jpg" TargetMode="External"/><Relationship Id="rId5461" Type="http://schemas.openxmlformats.org/officeDocument/2006/relationships/hyperlink" Target="http://warehouse.orhideja.net/images/products/655-000_1.jpg" TargetMode="External"/><Relationship Id="rId6305" Type="http://schemas.openxmlformats.org/officeDocument/2006/relationships/hyperlink" Target="http://warehouse.orhideja.net/images/products/129-000,-658-000-black-nud_1.jpg" TargetMode="External"/><Relationship Id="rId89" Type="http://schemas.openxmlformats.org/officeDocument/2006/relationships/hyperlink" Target="http://warehouse.orhideja.net/images/products/180-000,-638-007-moloko_6.jpg" TargetMode="External"/><Relationship Id="rId1657" Type="http://schemas.openxmlformats.org/officeDocument/2006/relationships/hyperlink" Target="http://warehouse.orhideja.net/images/products/703-290_2.jpg" TargetMode="External"/><Relationship Id="rId1864" Type="http://schemas.openxmlformats.org/officeDocument/2006/relationships/hyperlink" Target="http://warehouse.orhideja.net/images/products/817-250_2.jpg" TargetMode="External"/><Relationship Id="rId2708" Type="http://schemas.openxmlformats.org/officeDocument/2006/relationships/hyperlink" Target="http://warehouse.orhideja.net/images/products/199-795-ivory%20copy.jpg" TargetMode="External"/><Relationship Id="rId2915" Type="http://schemas.openxmlformats.org/officeDocument/2006/relationships/hyperlink" Target="http://warehouse.orhideja.net/images/products/180-003,-672-003-white_6.jpg" TargetMode="External"/><Relationship Id="rId4063" Type="http://schemas.openxmlformats.org/officeDocument/2006/relationships/hyperlink" Target="http://warehouse.orhideja.net/images/products/289-147%20coffee%20rose.jpg" TargetMode="External"/><Relationship Id="rId4270" Type="http://schemas.openxmlformats.org/officeDocument/2006/relationships/hyperlink" Target="http://warehouse.orhideja.net/images/products/531-371.jpg" TargetMode="External"/><Relationship Id="rId5114" Type="http://schemas.openxmlformats.org/officeDocument/2006/relationships/hyperlink" Target="http://warehouse.orhideja.net/images/products/733-224-ivory.jpg" TargetMode="External"/><Relationship Id="rId5321" Type="http://schemas.openxmlformats.org/officeDocument/2006/relationships/hyperlink" Target="http://warehouse.orhideja.net/images/products/733-275.jpeg" TargetMode="External"/><Relationship Id="rId1517" Type="http://schemas.openxmlformats.org/officeDocument/2006/relationships/hyperlink" Target="http://warehouse.orhideja.net/images/products/576-894-white.jpg" TargetMode="External"/><Relationship Id="rId1724" Type="http://schemas.openxmlformats.org/officeDocument/2006/relationships/hyperlink" Target="http://warehouse.orhideja.net/images/products/531-290.jpg" TargetMode="External"/><Relationship Id="rId4130" Type="http://schemas.openxmlformats.org/officeDocument/2006/relationships/hyperlink" Target="http://warehouse.orhideja.net/images/products/733-175.jpg" TargetMode="External"/><Relationship Id="rId16" Type="http://schemas.openxmlformats.org/officeDocument/2006/relationships/hyperlink" Target="http://warehouse.orhideja.net/images/products/638-007.jpg" TargetMode="External"/><Relationship Id="rId1931" Type="http://schemas.openxmlformats.org/officeDocument/2006/relationships/hyperlink" Target="http://warehouse.orhideja.net/images/products/291-299.jpg" TargetMode="External"/><Relationship Id="rId3689" Type="http://schemas.openxmlformats.org/officeDocument/2006/relationships/hyperlink" Target="http://warehouse.orhideja.net/images/products/557-147,%20625-147%20ivory_1.jpg" TargetMode="External"/><Relationship Id="rId3896" Type="http://schemas.openxmlformats.org/officeDocument/2006/relationships/hyperlink" Target="http://warehouse.orhideja.net/images/products/506-147.jpg" TargetMode="External"/><Relationship Id="rId6095" Type="http://schemas.openxmlformats.org/officeDocument/2006/relationships/hyperlink" Target="http://warehouse.orhideja.net/images/products/801-267%20black-nude.jpg" TargetMode="External"/><Relationship Id="rId2498" Type="http://schemas.openxmlformats.org/officeDocument/2006/relationships/hyperlink" Target="http://warehouse.orhideja.net/images/products/196-338.jpg" TargetMode="External"/><Relationship Id="rId3549" Type="http://schemas.openxmlformats.org/officeDocument/2006/relationships/hyperlink" Target="http://warehouse.orhideja.net/images/products/581-437,%20210-437%20krem%20brule.jpg" TargetMode="External"/><Relationship Id="rId4947" Type="http://schemas.openxmlformats.org/officeDocument/2006/relationships/hyperlink" Target="http://warehouse.orhideja.net/images/products/bra_02_-_125-438_.jpg" TargetMode="External"/><Relationship Id="rId6162" Type="http://schemas.openxmlformats.org/officeDocument/2006/relationships/hyperlink" Target="http://warehouse.orhideja.net/images/products/587-267.jpg" TargetMode="External"/><Relationship Id="rId677" Type="http://schemas.openxmlformats.org/officeDocument/2006/relationships/hyperlink" Target="http://warehouse.orhideja.net/images/products/110-208-black.jpg" TargetMode="External"/><Relationship Id="rId2358" Type="http://schemas.openxmlformats.org/officeDocument/2006/relationships/hyperlink" Target="http://warehouse.orhideja.net/images/products/103-003,-671-003-black_1.jpg" TargetMode="External"/><Relationship Id="rId3756" Type="http://schemas.openxmlformats.org/officeDocument/2006/relationships/hyperlink" Target="http://warehouse.orhideja.net/images/products/198-147,-210-147-moloko_1_2.jpg" TargetMode="External"/><Relationship Id="rId3963" Type="http://schemas.openxmlformats.org/officeDocument/2006/relationships/hyperlink" Target="http://warehouse.orhideja.net/images/products/580-147%20&#195;&#152;&#194;&#174;&#195;&#134;&#226;&#137;&#160;.jpg" TargetMode="External"/><Relationship Id="rId4807" Type="http://schemas.openxmlformats.org/officeDocument/2006/relationships/hyperlink" Target="http://warehouse.orhideja.net/images/products/125-438_3.jpg" TargetMode="External"/><Relationship Id="rId6022" Type="http://schemas.openxmlformats.org/officeDocument/2006/relationships/hyperlink" Target="http://warehouse.orhideja.net/images/products/118-991%20black.jpg" TargetMode="External"/><Relationship Id="rId884" Type="http://schemas.openxmlformats.org/officeDocument/2006/relationships/hyperlink" Target="http://warehouse.orhideja.net/images/products/0S4A8505-53.jpg" TargetMode="External"/><Relationship Id="rId2565" Type="http://schemas.openxmlformats.org/officeDocument/2006/relationships/hyperlink" Target="http://warehouse.orhideja.net/images/products/192-338%20black-peony.jpg" TargetMode="External"/><Relationship Id="rId2772" Type="http://schemas.openxmlformats.org/officeDocument/2006/relationships/hyperlink" Target="http://warehouse.orhideja.net/images/products/199-795_2.jpg" TargetMode="External"/><Relationship Id="rId3409" Type="http://schemas.openxmlformats.org/officeDocument/2006/relationships/hyperlink" Target="http://warehouse.orhideja.net/images/products/182-437,-733-437-pion_1.jpg" TargetMode="External"/><Relationship Id="rId3616" Type="http://schemas.openxmlformats.org/officeDocument/2006/relationships/hyperlink" Target="http://warehouse.orhideja.net/images/products/439-868,%20440-868.jpg" TargetMode="External"/><Relationship Id="rId3823" Type="http://schemas.openxmlformats.org/officeDocument/2006/relationships/hyperlink" Target="http://warehouse.orhideja.net/images/products/580-147_2.jpg" TargetMode="External"/><Relationship Id="rId537" Type="http://schemas.openxmlformats.org/officeDocument/2006/relationships/hyperlink" Target="http://warehouse.orhideja.net/images/products/116-208white.jpg" TargetMode="External"/><Relationship Id="rId744" Type="http://schemas.openxmlformats.org/officeDocument/2006/relationships/hyperlink" Target="http://warehouse.orhideja.net/images/products/116-208-213-208-dark-blue_6.jpg" TargetMode="External"/><Relationship Id="rId951" Type="http://schemas.openxmlformats.org/officeDocument/2006/relationships/hyperlink" Target="http://warehouse.orhideja.net/images/products/116-208-pink-colored.jpg" TargetMode="External"/><Relationship Id="rId1167" Type="http://schemas.openxmlformats.org/officeDocument/2006/relationships/hyperlink" Target="http://warehouse.orhideja.net/images/products/207-146%20&#209;&#135;&#208;&#181;&#209;&#128;&#208;&#189;&#209;&#139;&#208;&#184;&#204;&#134;.JPG" TargetMode="External"/><Relationship Id="rId1374" Type="http://schemas.openxmlformats.org/officeDocument/2006/relationships/hyperlink" Target="http://warehouse.orhideja.net/images/products/181-894,-283-894-black_1_2.jpg" TargetMode="External"/><Relationship Id="rId1581" Type="http://schemas.openxmlformats.org/officeDocument/2006/relationships/hyperlink" Target="http://warehouse.orhideja.net/images/products/180-000,-638-007-moloko_1_2.jpg" TargetMode="External"/><Relationship Id="rId2218" Type="http://schemas.openxmlformats.org/officeDocument/2006/relationships/hyperlink" Target="http://warehouse.orhideja.net/images/products/152-511_3.jpg" TargetMode="External"/><Relationship Id="rId2425" Type="http://schemas.openxmlformats.org/officeDocument/2006/relationships/hyperlink" Target="http://warehouse.orhideja.net/images/products/180-000-cv-roz.jpg" TargetMode="External"/><Relationship Id="rId2632" Type="http://schemas.openxmlformats.org/officeDocument/2006/relationships/hyperlink" Target="http://warehouse.orhideja.net/images/products/39_2.JPG" TargetMode="External"/><Relationship Id="rId5788" Type="http://schemas.openxmlformats.org/officeDocument/2006/relationships/hyperlink" Target="http://warehouse.orhideja.net/images/products/508-628,-246-628-pion_1.jpg" TargetMode="External"/><Relationship Id="rId5995" Type="http://schemas.openxmlformats.org/officeDocument/2006/relationships/hyperlink" Target="http://warehouse.orhideja.net/images/products/255-991%20black-pion.jpg" TargetMode="External"/><Relationship Id="rId80" Type="http://schemas.openxmlformats.org/officeDocument/2006/relationships/hyperlink" Target="http://warehouse.orhideja.net/images/products/231-007_4.jpg" TargetMode="External"/><Relationship Id="rId604" Type="http://schemas.openxmlformats.org/officeDocument/2006/relationships/hyperlink" Target="http://warehouse.orhideja.net/images/products/532-208-black_2.jpg" TargetMode="External"/><Relationship Id="rId811" Type="http://schemas.openxmlformats.org/officeDocument/2006/relationships/hyperlink" Target="http://warehouse.orhideja.net/images/products/180-208,-210-208-kvarc_1.jpg" TargetMode="External"/><Relationship Id="rId1027" Type="http://schemas.openxmlformats.org/officeDocument/2006/relationships/hyperlink" Target="http://warehouse.orhideja.net/images/products/213-208-krem-brule.jpg" TargetMode="External"/><Relationship Id="rId1234" Type="http://schemas.openxmlformats.org/officeDocument/2006/relationships/hyperlink" Target="http://warehouse.orhideja.net/images/products/535-146,%20207-146.jpg" TargetMode="External"/><Relationship Id="rId1441" Type="http://schemas.openxmlformats.org/officeDocument/2006/relationships/hyperlink" Target="http://warehouse.orhideja.net/images/products/181-000,904-000_1.jpg" TargetMode="External"/><Relationship Id="rId4597" Type="http://schemas.openxmlformats.org/officeDocument/2006/relationships/hyperlink" Target="http://warehouse.orhideja.net/images/products/508-170,-225-170-white_1.jpg" TargetMode="External"/><Relationship Id="rId5648" Type="http://schemas.openxmlformats.org/officeDocument/2006/relationships/hyperlink" Target="http://warehouse.orhideja.net/images/products/152-830,-799-830_1.jpg" TargetMode="External"/><Relationship Id="rId5855" Type="http://schemas.openxmlformats.org/officeDocument/2006/relationships/hyperlink" Target="http://warehouse.orhideja.net/images/products/733-628%20black.jpg" TargetMode="External"/><Relationship Id="rId1301" Type="http://schemas.openxmlformats.org/officeDocument/2006/relationships/hyperlink" Target="http://warehouse.orhideja.net/images/products/181-894%20pepper.JPG" TargetMode="External"/><Relationship Id="rId3199" Type="http://schemas.openxmlformats.org/officeDocument/2006/relationships/hyperlink" Target="http://warehouse.orhideja.net/images/products/581-437.jpg" TargetMode="External"/><Relationship Id="rId4457" Type="http://schemas.openxmlformats.org/officeDocument/2006/relationships/hyperlink" Target="http://warehouse.orhideja.net/images/products/561-787,%20225-787%20pion.jpg" TargetMode="External"/><Relationship Id="rId4664" Type="http://schemas.openxmlformats.org/officeDocument/2006/relationships/hyperlink" Target="http://warehouse.orhideja.net/images/products/557-438,-210-438-t-sinij_1.jpg" TargetMode="External"/><Relationship Id="rId5508" Type="http://schemas.openxmlformats.org/officeDocument/2006/relationships/hyperlink" Target="http://warehouse.orhideja.net/images/products/103-000-655-000-ivory_1.jpg" TargetMode="External"/><Relationship Id="rId5715" Type="http://schemas.openxmlformats.org/officeDocument/2006/relationships/hyperlink" Target="http://warehouse.orhideja.net/images/products/246-680%20white.jpg" TargetMode="External"/><Relationship Id="rId3059" Type="http://schemas.openxmlformats.org/officeDocument/2006/relationships/hyperlink" Target="http://warehouse.orhideja.net/images/products/210-437%20&#194;&#176;&#226;&#128;&#158;&#226;&#128;&#161;&#194;&#163;&#226;&#128;&#158;&#226;&#137;&#160;&#194;&#167;&#194;&#174;.jpg" TargetMode="External"/><Relationship Id="rId3266" Type="http://schemas.openxmlformats.org/officeDocument/2006/relationships/hyperlink" Target="http://warehouse.orhideja.net/images/products/535-437%20ivory.jpg" TargetMode="External"/><Relationship Id="rId3473" Type="http://schemas.openxmlformats.org/officeDocument/2006/relationships/hyperlink" Target="http://warehouse.orhideja.net/images/products/201-437-dark-blue.jpg" TargetMode="External"/><Relationship Id="rId4317" Type="http://schemas.openxmlformats.org/officeDocument/2006/relationships/hyperlink" Target="http://warehouse.orhideja.net/images/products/161-000-904-000_1.jpg" TargetMode="External"/><Relationship Id="rId4524" Type="http://schemas.openxmlformats.org/officeDocument/2006/relationships/hyperlink" Target="http://warehouse.orhideja.net/images/products/557-785%20beige.jpg" TargetMode="External"/><Relationship Id="rId4871" Type="http://schemas.openxmlformats.org/officeDocument/2006/relationships/hyperlink" Target="http://warehouse.orhideja.net/images/products/123-438%20ivory.jpg" TargetMode="External"/><Relationship Id="rId5922" Type="http://schemas.openxmlformats.org/officeDocument/2006/relationships/hyperlink" Target="http://warehouse.orhideja.net/images/products/159-628,-733-628-white_1.jpg" TargetMode="External"/><Relationship Id="rId187" Type="http://schemas.openxmlformats.org/officeDocument/2006/relationships/hyperlink" Target="http://warehouse.orhideja.net/images/products/231-000-black_3.jpg" TargetMode="External"/><Relationship Id="rId394" Type="http://schemas.openxmlformats.org/officeDocument/2006/relationships/hyperlink" Target="http://warehouse.orhideja.net/images/products/180-208-IVORY.jpg" TargetMode="External"/><Relationship Id="rId2075" Type="http://schemas.openxmlformats.org/officeDocument/2006/relationships/hyperlink" Target="http://warehouse.orhideja.net/images/products/130-299-white_1.jpg" TargetMode="External"/><Relationship Id="rId2282" Type="http://schemas.openxmlformats.org/officeDocument/2006/relationships/hyperlink" Target="http://warehouse.orhideja.net/images/products/180-003,-672-003-red_6.jpg" TargetMode="External"/><Relationship Id="rId3126" Type="http://schemas.openxmlformats.org/officeDocument/2006/relationships/hyperlink" Target="http://warehouse.orhideja.net/images/products/581-347-black.jpg" TargetMode="External"/><Relationship Id="rId3680" Type="http://schemas.openxmlformats.org/officeDocument/2006/relationships/hyperlink" Target="http://warehouse.orhideja.net/images/products/558-147%20_7.jpg" TargetMode="External"/><Relationship Id="rId4731" Type="http://schemas.openxmlformats.org/officeDocument/2006/relationships/hyperlink" Target="http://warehouse.orhideja.net/images/products/125-438%20grape%20wine%20NEW.jpg" TargetMode="External"/><Relationship Id="rId254" Type="http://schemas.openxmlformats.org/officeDocument/2006/relationships/hyperlink" Target="http://warehouse.orhideja.net/images/products/180-208,-210-208-kofejno-roz._1.jpg" TargetMode="External"/><Relationship Id="rId1091" Type="http://schemas.openxmlformats.org/officeDocument/2006/relationships/hyperlink" Target="http://warehouse.orhideja.net/images/products/180-208,%20210-208%20shokolad.jpg" TargetMode="External"/><Relationship Id="rId3333" Type="http://schemas.openxmlformats.org/officeDocument/2006/relationships/hyperlink" Target="http://warehouse.orhideja.net/images/products/299-437%20pion.jpg" TargetMode="External"/><Relationship Id="rId3540" Type="http://schemas.openxmlformats.org/officeDocument/2006/relationships/hyperlink" Target="http://warehouse.orhideja.net/images/products/581-437,%20210-437%20krem%20brule.jpg" TargetMode="External"/><Relationship Id="rId5298" Type="http://schemas.openxmlformats.org/officeDocument/2006/relationships/hyperlink" Target="http://warehouse.orhideja.net/images/products/803-428.jpeg" TargetMode="External"/><Relationship Id="rId114" Type="http://schemas.openxmlformats.org/officeDocument/2006/relationships/hyperlink" Target="http://warehouse.orhideja.net/images/products/638-007-white.jpg" TargetMode="External"/><Relationship Id="rId461" Type="http://schemas.openxmlformats.org/officeDocument/2006/relationships/hyperlink" Target="http://warehouse.orhideja.net/images/products/613-208-white.jpg" TargetMode="External"/><Relationship Id="rId2142" Type="http://schemas.openxmlformats.org/officeDocument/2006/relationships/hyperlink" Target="http://warehouse.orhideja.net/images/products/504-299%20241-299_rose1_2.jpg" TargetMode="External"/><Relationship Id="rId3400" Type="http://schemas.openxmlformats.org/officeDocument/2006/relationships/hyperlink" Target="http://warehouse.orhideja.net/images/products/182-437,-733-437-pion_1.jpg" TargetMode="External"/><Relationship Id="rId6349" Type="http://schemas.openxmlformats.org/officeDocument/2006/relationships/hyperlink" Target="http://warehouse.orhideja.net/images/products/129-000,-659-000-moloko-nude_1.jpg" TargetMode="External"/><Relationship Id="rId321" Type="http://schemas.openxmlformats.org/officeDocument/2006/relationships/hyperlink" Target="http://warehouse.orhideja.net/images/products/180-208perec.jpg" TargetMode="External"/><Relationship Id="rId2002" Type="http://schemas.openxmlformats.org/officeDocument/2006/relationships/hyperlink" Target="http://warehouse.orhideja.net/images/products/1_12.jpg" TargetMode="External"/><Relationship Id="rId2959" Type="http://schemas.openxmlformats.org/officeDocument/2006/relationships/hyperlink" Target="http://warehouse.orhideja.net/images/products/103-003,-671-003-white_1.jpg" TargetMode="External"/><Relationship Id="rId5158" Type="http://schemas.openxmlformats.org/officeDocument/2006/relationships/hyperlink" Target="http://warehouse.orhideja.net/images/products/123-213%20black-nude.jpg" TargetMode="External"/><Relationship Id="rId5365" Type="http://schemas.openxmlformats.org/officeDocument/2006/relationships/hyperlink" Target="http://warehouse.orhideja.net/images/products/585-275.jpeg" TargetMode="External"/><Relationship Id="rId5572" Type="http://schemas.openxmlformats.org/officeDocument/2006/relationships/hyperlink" Target="http://warehouse.orhideja.net/images/products/103-000-655-000_1.jpg" TargetMode="External"/><Relationship Id="rId6209" Type="http://schemas.openxmlformats.org/officeDocument/2006/relationships/hyperlink" Target="http://warehouse.orhideja.net/images/products/114-267,%20733-267%20moloko-peony.jpg" TargetMode="External"/><Relationship Id="rId6416" Type="http://schemas.openxmlformats.org/officeDocument/2006/relationships/hyperlink" Target="http://warehouse.orhideja.net/images/products/101-215.jpg" TargetMode="External"/><Relationship Id="rId1768" Type="http://schemas.openxmlformats.org/officeDocument/2006/relationships/hyperlink" Target="http://warehouse.orhideja.net/images/products/1_10.jpg" TargetMode="External"/><Relationship Id="rId2819" Type="http://schemas.openxmlformats.org/officeDocument/2006/relationships/hyperlink" Target="http://warehouse.orhideja.net/images/products/733-788%20z&#204;&#140;emc&#204;&#140;ug-moloko.jpg" TargetMode="External"/><Relationship Id="rId4174" Type="http://schemas.openxmlformats.org/officeDocument/2006/relationships/hyperlink" Target="http://warehouse.orhideja.net/images/products/554-187black:pion.jpg" TargetMode="External"/><Relationship Id="rId4381" Type="http://schemas.openxmlformats.org/officeDocument/2006/relationships/hyperlink" Target="http://warehouse.orhideja.net/images/products/225-787-black_.jpg" TargetMode="External"/><Relationship Id="rId5018" Type="http://schemas.openxmlformats.org/officeDocument/2006/relationships/hyperlink" Target="http://warehouse.orhideja.net/images/products/130-405.jpg" TargetMode="External"/><Relationship Id="rId5225" Type="http://schemas.openxmlformats.org/officeDocument/2006/relationships/hyperlink" Target="http://warehouse.orhideja.net/images/products/123-213%20ivory.jpg" TargetMode="External"/><Relationship Id="rId5432" Type="http://schemas.openxmlformats.org/officeDocument/2006/relationships/hyperlink" Target="http://warehouse.orhideja.net/images/products/161-000%20231-000.jpg" TargetMode="External"/><Relationship Id="rId1628" Type="http://schemas.openxmlformats.org/officeDocument/2006/relationships/hyperlink" Target="http://warehouse.orhideja.net/images/products/197-518,%20225-518.jpg" TargetMode="External"/><Relationship Id="rId1975" Type="http://schemas.openxmlformats.org/officeDocument/2006/relationships/hyperlink" Target="http://warehouse.orhideja.net/images/products/523-299.jpg" TargetMode="External"/><Relationship Id="rId3190" Type="http://schemas.openxmlformats.org/officeDocument/2006/relationships/hyperlink" Target="http://warehouse.orhideja.net/images/products/581-437.jpg" TargetMode="External"/><Relationship Id="rId4034" Type="http://schemas.openxmlformats.org/officeDocument/2006/relationships/hyperlink" Target="http://warehouse.orhideja.net/images/products/166-147,%20210-147%20pion.jpg" TargetMode="External"/><Relationship Id="rId4241" Type="http://schemas.openxmlformats.org/officeDocument/2006/relationships/hyperlink" Target="http://warehouse.orhideja.net/images/products/195-187-662-187-pion_1.jpg" TargetMode="External"/><Relationship Id="rId1835" Type="http://schemas.openxmlformats.org/officeDocument/2006/relationships/hyperlink" Target="http://warehouse.orhideja.net/images/products/175-290%20white_2.jpg" TargetMode="External"/><Relationship Id="rId3050" Type="http://schemas.openxmlformats.org/officeDocument/2006/relationships/hyperlink" Target="http://warehouse.orhideja.net/images/products/646-437-bur.jpg" TargetMode="External"/><Relationship Id="rId4101" Type="http://schemas.openxmlformats.org/officeDocument/2006/relationships/hyperlink" Target="http://warehouse.orhideja.net/images/products/516-147,-624-147-kofejno-rozovij_1.jpg" TargetMode="External"/><Relationship Id="rId1902" Type="http://schemas.openxmlformats.org/officeDocument/2006/relationships/hyperlink" Target="http://warehouse.orhideja.net/images/products/27.JPG" TargetMode="External"/><Relationship Id="rId6066" Type="http://schemas.openxmlformats.org/officeDocument/2006/relationships/hyperlink" Target="http://warehouse.orhideja.net/images/products/175-990,-255-990-black-pion_1.jpg" TargetMode="External"/><Relationship Id="rId3867" Type="http://schemas.openxmlformats.org/officeDocument/2006/relationships/hyperlink" Target="http://warehouse.orhideja.net/images/products/516-147,-289-147-black_1.jpg" TargetMode="External"/><Relationship Id="rId4918" Type="http://schemas.openxmlformats.org/officeDocument/2006/relationships/hyperlink" Target="http://warehouse.orhideja.net/images/products/bra_02_-_125-438_.jpg" TargetMode="External"/><Relationship Id="rId6273" Type="http://schemas.openxmlformats.org/officeDocument/2006/relationships/hyperlink" Target="http://warehouse.orhideja.net/images/products/952-000_black.jpg" TargetMode="External"/><Relationship Id="rId788" Type="http://schemas.openxmlformats.org/officeDocument/2006/relationships/hyperlink" Target="http://warehouse.orhideja.net/images/products/210-208-quartz.jpg" TargetMode="External"/><Relationship Id="rId995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469" Type="http://schemas.openxmlformats.org/officeDocument/2006/relationships/hyperlink" Target="http://warehouse.orhideja.net/images/products/586-446.jpg" TargetMode="External"/><Relationship Id="rId2676" Type="http://schemas.openxmlformats.org/officeDocument/2006/relationships/hyperlink" Target="http://warehouse.orhideja.net/images/products/192-338%20pion.JPG" TargetMode="External"/><Relationship Id="rId2883" Type="http://schemas.openxmlformats.org/officeDocument/2006/relationships/hyperlink" Target="http://warehouse.orhideja.net/images/products/103-003,-671-003-moloko.jpg" TargetMode="External"/><Relationship Id="rId3727" Type="http://schemas.openxmlformats.org/officeDocument/2006/relationships/hyperlink" Target="http://warehouse.orhideja.net/images/products/516-147,-625-147-moloko_1.jpg" TargetMode="External"/><Relationship Id="rId3934" Type="http://schemas.openxmlformats.org/officeDocument/2006/relationships/hyperlink" Target="http://warehouse.orhideja.net/images/products/166-147,%20289-147-black_peony_1.jpg" TargetMode="External"/><Relationship Id="rId5082" Type="http://schemas.openxmlformats.org/officeDocument/2006/relationships/hyperlink" Target="http://warehouse.orhideja.net/images/products/587-429.jpg" TargetMode="External"/><Relationship Id="rId6133" Type="http://schemas.openxmlformats.org/officeDocument/2006/relationships/hyperlink" Target="http://warehouse.orhideja.net/images/products/293-267.jpg" TargetMode="External"/><Relationship Id="rId6340" Type="http://schemas.openxmlformats.org/officeDocument/2006/relationships/hyperlink" Target="http://warehouse.orhideja.net/images/products/129-000,-659-000-moloko-nude_1.jpg" TargetMode="External"/><Relationship Id="rId648" Type="http://schemas.openxmlformats.org/officeDocument/2006/relationships/hyperlink" Target="http://warehouse.orhideja.net/images/products/116-208,%20613-208.jpg" TargetMode="External"/><Relationship Id="rId855" Type="http://schemas.openxmlformats.org/officeDocument/2006/relationships/hyperlink" Target="http://warehouse.orhideja.net/images/products/180-208%20&#209;&#128;&#209;&#131;&#208;&#177;&#208;&#184;&#208;&#189;.jpg" TargetMode="External"/><Relationship Id="rId1278" Type="http://schemas.openxmlformats.org/officeDocument/2006/relationships/hyperlink" Target="http://warehouse.orhideja.net/images/products/535-146,%20207-146.jpg" TargetMode="External"/><Relationship Id="rId1485" Type="http://schemas.openxmlformats.org/officeDocument/2006/relationships/hyperlink" Target="http://warehouse.orhideja.net/images/products/136-894.jpg" TargetMode="External"/><Relationship Id="rId1692" Type="http://schemas.openxmlformats.org/officeDocument/2006/relationships/hyperlink" Target="http://warehouse.orhideja.net/images/products/635-290%20A&#204;&#129;&#226;&#128;&#162;&#226;&#128;&#161;&#226;&#137;&#160;I&#204;&#130;&#194;&#169;.jpg" TargetMode="External"/><Relationship Id="rId2329" Type="http://schemas.openxmlformats.org/officeDocument/2006/relationships/hyperlink" Target="http://warehouse.orhideja.net/images/products/103-003,-671-003-black_1.jpg" TargetMode="External"/><Relationship Id="rId2536" Type="http://schemas.openxmlformats.org/officeDocument/2006/relationships/hyperlink" Target="http://warehouse.orhideja.net/images/products/192-338.jpg" TargetMode="External"/><Relationship Id="rId2743" Type="http://schemas.openxmlformats.org/officeDocument/2006/relationships/hyperlink" Target="http://warehouse.orhideja.net/images/products/116-856.jpg" TargetMode="External"/><Relationship Id="rId5899" Type="http://schemas.openxmlformats.org/officeDocument/2006/relationships/hyperlink" Target="http://warehouse.orhideja.net/images/products/159-628,-733-628-black-pion_1.jpg" TargetMode="External"/><Relationship Id="rId6200" Type="http://schemas.openxmlformats.org/officeDocument/2006/relationships/hyperlink" Target="http://warehouse.orhideja.net/images/products/130-267.jpg" TargetMode="External"/><Relationship Id="rId508" Type="http://schemas.openxmlformats.org/officeDocument/2006/relationships/hyperlink" Target="http://warehouse.orhideja.net/images/products/180-208,-260-208-white_1.jpg" TargetMode="External"/><Relationship Id="rId715" Type="http://schemas.openxmlformats.org/officeDocument/2006/relationships/hyperlink" Target="http://warehouse.orhideja.net/images/products/705-208-koral_2.jpg" TargetMode="External"/><Relationship Id="rId922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138" Type="http://schemas.openxmlformats.org/officeDocument/2006/relationships/hyperlink" Target="http://warehouse.orhideja.net/images/products/535-146,%20207-146%20pion_2.jpg" TargetMode="External"/><Relationship Id="rId1345" Type="http://schemas.openxmlformats.org/officeDocument/2006/relationships/hyperlink" Target="http://warehouse.orhideja.net/images/products/181-894%20coffee%20rose_2.JPG" TargetMode="External"/><Relationship Id="rId1552" Type="http://schemas.openxmlformats.org/officeDocument/2006/relationships/hyperlink" Target="http://warehouse.orhideja.net/images/products/181-000_2.jpg" TargetMode="External"/><Relationship Id="rId2603" Type="http://schemas.openxmlformats.org/officeDocument/2006/relationships/hyperlink" Target="http://warehouse.orhideja.net/images/products/196-338%20&#194;&#168;&#195;&#134;&#194;&#180;&#195;&#134;&#226;&#132;&#162;&#195;&#134;.jpg" TargetMode="External"/><Relationship Id="rId2950" Type="http://schemas.openxmlformats.org/officeDocument/2006/relationships/hyperlink" Target="http://warehouse.orhideja.net/images/products/180-003,-672-003-white_1.jpg" TargetMode="External"/><Relationship Id="rId5759" Type="http://schemas.openxmlformats.org/officeDocument/2006/relationships/hyperlink" Target="http://warehouse.orhideja.net/images/products/107-680%20white.jpg" TargetMode="External"/><Relationship Id="rId1205" Type="http://schemas.openxmlformats.org/officeDocument/2006/relationships/hyperlink" Target="http://warehouse.orhideja.net/images/products/535-146,%20207-146%20black.jpg" TargetMode="External"/><Relationship Id="rId2810" Type="http://schemas.openxmlformats.org/officeDocument/2006/relationships/hyperlink" Target="http://warehouse.orhideja.net/images/products/199-795-pion_2.jpg" TargetMode="External"/><Relationship Id="rId4568" Type="http://schemas.openxmlformats.org/officeDocument/2006/relationships/hyperlink" Target="http://warehouse.orhideja.net/images/products/508-170,-225-170-black_1.jpg" TargetMode="External"/><Relationship Id="rId5966" Type="http://schemas.openxmlformats.org/officeDocument/2006/relationships/hyperlink" Target="http://warehouse.orhideja.net/images/products/159-628,-733-628-white_1.jpg" TargetMode="External"/><Relationship Id="rId51" Type="http://schemas.openxmlformats.org/officeDocument/2006/relationships/hyperlink" Target="http://warehouse.orhideja.net/images/products/531-007_3.jpg" TargetMode="External"/><Relationship Id="rId1412" Type="http://schemas.openxmlformats.org/officeDocument/2006/relationships/hyperlink" Target="http://warehouse.orhideja.net/images/products/517-894,-217-894-pion_6.jpg" TargetMode="External"/><Relationship Id="rId3377" Type="http://schemas.openxmlformats.org/officeDocument/2006/relationships/hyperlink" Target="http://warehouse.orhideja.net/images/products/581-437-pion_3.jpg" TargetMode="External"/><Relationship Id="rId4775" Type="http://schemas.openxmlformats.org/officeDocument/2006/relationships/hyperlink" Target="http://warehouse.orhideja.net/images/products/810-438-ivory_1.jpg" TargetMode="External"/><Relationship Id="rId4982" Type="http://schemas.openxmlformats.org/officeDocument/2006/relationships/hyperlink" Target="http://warehouse.orhideja.net/images/products/123-438%20peony.jpg" TargetMode="External"/><Relationship Id="rId5619" Type="http://schemas.openxmlformats.org/officeDocument/2006/relationships/hyperlink" Target="http://warehouse.orhideja.net/images/products/154-830-793-830-ivory_1.jpg" TargetMode="External"/><Relationship Id="rId5826" Type="http://schemas.openxmlformats.org/officeDocument/2006/relationships/hyperlink" Target="http://warehouse.orhideja.net/images/products/106-628%20peony.jpg" TargetMode="External"/><Relationship Id="rId298" Type="http://schemas.openxmlformats.org/officeDocument/2006/relationships/hyperlink" Target="http://warehouse.orhideja.net/images/products/705-208perec.jpg" TargetMode="External"/><Relationship Id="rId3584" Type="http://schemas.openxmlformats.org/officeDocument/2006/relationships/hyperlink" Target="http://warehouse.orhideja.net/images/products/5ba9ff6db9e39.jpg" TargetMode="External"/><Relationship Id="rId3791" Type="http://schemas.openxmlformats.org/officeDocument/2006/relationships/hyperlink" Target="http://warehouse.orhideja.net/images/products/166-147,%20210-147%20ivory_1.jpg" TargetMode="External"/><Relationship Id="rId4428" Type="http://schemas.openxmlformats.org/officeDocument/2006/relationships/hyperlink" Target="http://warehouse.orhideja.net/images/products/1_15.jpg" TargetMode="External"/><Relationship Id="rId4635" Type="http://schemas.openxmlformats.org/officeDocument/2006/relationships/hyperlink" Target="http://warehouse.orhideja.net/images/products/646-438.jpg" TargetMode="External"/><Relationship Id="rId4842" Type="http://schemas.openxmlformats.org/officeDocument/2006/relationships/hyperlink" Target="http://warehouse.orhideja.net/images/products/125-438_3.jpg" TargetMode="External"/><Relationship Id="rId158" Type="http://schemas.openxmlformats.org/officeDocument/2006/relationships/hyperlink" Target="http://warehouse.orhideja.net/images/products/231-000.jpg" TargetMode="External"/><Relationship Id="rId2186" Type="http://schemas.openxmlformats.org/officeDocument/2006/relationships/hyperlink" Target="http://warehouse.orhideja.net/images/products/548-525_nude.jpg" TargetMode="External"/><Relationship Id="rId2393" Type="http://schemas.openxmlformats.org/officeDocument/2006/relationships/hyperlink" Target="http://warehouse.orhideja.net/images/products/188-000-ivory-orhideja-shop-1_2.jpg" TargetMode="External"/><Relationship Id="rId3237" Type="http://schemas.openxmlformats.org/officeDocument/2006/relationships/hyperlink" Target="http://warehouse.orhideja.net/images/products/587-437,%20201-437.jpg" TargetMode="External"/><Relationship Id="rId3444" Type="http://schemas.openxmlformats.org/officeDocument/2006/relationships/hyperlink" Target="http://warehouse.orhideja.net/images/products/581-437-cv-roz_2.jpg" TargetMode="External"/><Relationship Id="rId3651" Type="http://schemas.openxmlformats.org/officeDocument/2006/relationships/hyperlink" Target="http://warehouse.orhideja.net/images/products/34_2.jpg" TargetMode="External"/><Relationship Id="rId4702" Type="http://schemas.openxmlformats.org/officeDocument/2006/relationships/hyperlink" Target="http://warehouse.orhideja.net/images/products/557-438-vinograd-pion,-210-438-vinograd_1.jpg" TargetMode="External"/><Relationship Id="rId365" Type="http://schemas.openxmlformats.org/officeDocument/2006/relationships/hyperlink" Target="http://warehouse.orhideja.net/images/products/0S4A8464-37.jpg" TargetMode="External"/><Relationship Id="rId572" Type="http://schemas.openxmlformats.org/officeDocument/2006/relationships/hyperlink" Target="http://warehouse.orhideja.net/images/products/532-208-piony.jpg" TargetMode="External"/><Relationship Id="rId2046" Type="http://schemas.openxmlformats.org/officeDocument/2006/relationships/hyperlink" Target="http://warehouse.orhideja.net/images/products/509-299.JPG" TargetMode="External"/><Relationship Id="rId2253" Type="http://schemas.openxmlformats.org/officeDocument/2006/relationships/hyperlink" Target="http://warehouse.orhideja.net/images/products/557-438,%20263-438_6.jpg" TargetMode="External"/><Relationship Id="rId2460" Type="http://schemas.openxmlformats.org/officeDocument/2006/relationships/hyperlink" Target="http://warehouse.orhideja.net/images/products/803-446-293-446-black-pion_6.jpg" TargetMode="External"/><Relationship Id="rId3304" Type="http://schemas.openxmlformats.org/officeDocument/2006/relationships/hyperlink" Target="http://warehouse.orhideja.net/images/products/182-437_ivory.jpg" TargetMode="External"/><Relationship Id="rId3511" Type="http://schemas.openxmlformats.org/officeDocument/2006/relationships/hyperlink" Target="http://warehouse.orhideja.net/images/products/299-437-krem-brule.jpg" TargetMode="External"/><Relationship Id="rId225" Type="http://schemas.openxmlformats.org/officeDocument/2006/relationships/hyperlink" Target="http://warehouse.orhideja.net/images/products/180-208,-210-208-kofejno-roz._6.jpg" TargetMode="External"/><Relationship Id="rId432" Type="http://schemas.openxmlformats.org/officeDocument/2006/relationships/hyperlink" Target="http://warehouse.orhideja.net/images/products/116-208%20213-208%20ivory_3.jpg" TargetMode="External"/><Relationship Id="rId1062" Type="http://schemas.openxmlformats.org/officeDocument/2006/relationships/hyperlink" Target="http://warehouse.orhideja.net/images/products/180-208%20210-208%20krem%20brule.jpg" TargetMode="External"/><Relationship Id="rId2113" Type="http://schemas.openxmlformats.org/officeDocument/2006/relationships/hyperlink" Target="http://warehouse.orhideja.net/images/products/523-299_3.jpg" TargetMode="External"/><Relationship Id="rId2320" Type="http://schemas.openxmlformats.org/officeDocument/2006/relationships/hyperlink" Target="http://warehouse.orhideja.net/images/products/103-003,-671-003-red_1.jpg" TargetMode="External"/><Relationship Id="rId5269" Type="http://schemas.openxmlformats.org/officeDocument/2006/relationships/hyperlink" Target="http://warehouse.orhideja.net/images/products/104-213%20ivory.jpg" TargetMode="External"/><Relationship Id="rId5476" Type="http://schemas.openxmlformats.org/officeDocument/2006/relationships/hyperlink" Target="http://warehouse.orhideja.net/images/products/653-000%20pion_2.jpg" TargetMode="External"/><Relationship Id="rId5683" Type="http://schemas.openxmlformats.org/officeDocument/2006/relationships/hyperlink" Target="http://warehouse.orhideja.net/images/products/179-736,-293-736-t-sinij-pion_6.jpg" TargetMode="External"/><Relationship Id="rId4078" Type="http://schemas.openxmlformats.org/officeDocument/2006/relationships/hyperlink" Target="http://warehouse.orhideja.net/images/products/557-147_2.jpg" TargetMode="External"/><Relationship Id="rId4285" Type="http://schemas.openxmlformats.org/officeDocument/2006/relationships/hyperlink" Target="http://warehouse.orhideja.net/images/products/662-186.jpg" TargetMode="External"/><Relationship Id="rId4492" Type="http://schemas.openxmlformats.org/officeDocument/2006/relationships/hyperlink" Target="http://warehouse.orhideja.net/images/products/513-785%20cveto4no%20rozovij.jpeg" TargetMode="External"/><Relationship Id="rId5129" Type="http://schemas.openxmlformats.org/officeDocument/2006/relationships/hyperlink" Target="http://warehouse.orhideja.net/images/products/678-213%20black.jpg" TargetMode="External"/><Relationship Id="rId5336" Type="http://schemas.openxmlformats.org/officeDocument/2006/relationships/hyperlink" Target="http://warehouse.orhideja.net/images/products/801-275_black.jpg" TargetMode="External"/><Relationship Id="rId5543" Type="http://schemas.openxmlformats.org/officeDocument/2006/relationships/hyperlink" Target="http://warehouse.orhideja.net/images/products/103-000-655-000-ivory_1.jpg" TargetMode="External"/><Relationship Id="rId5890" Type="http://schemas.openxmlformats.org/officeDocument/2006/relationships/hyperlink" Target="http://warehouse.orhideja.net/images/products/159-628,-733-628-black-pion_1.jpg" TargetMode="External"/><Relationship Id="rId1879" Type="http://schemas.openxmlformats.org/officeDocument/2006/relationships/hyperlink" Target="http://warehouse.orhideja.net/images/products/0S4A8991.jpg" TargetMode="External"/><Relationship Id="rId3094" Type="http://schemas.openxmlformats.org/officeDocument/2006/relationships/hyperlink" Target="http://warehouse.orhideja.net/images/products/182-437,-733-437-black_6.jpg" TargetMode="External"/><Relationship Id="rId4145" Type="http://schemas.openxmlformats.org/officeDocument/2006/relationships/hyperlink" Target="http://warehouse.orhideja.net/images/products/223-187.jpg" TargetMode="External"/><Relationship Id="rId5750" Type="http://schemas.openxmlformats.org/officeDocument/2006/relationships/hyperlink" Target="http://warehouse.orhideja.net/images/products/107-680%20white.jpg" TargetMode="External"/><Relationship Id="rId1739" Type="http://schemas.openxmlformats.org/officeDocument/2006/relationships/hyperlink" Target="http://warehouse.orhideja.net/images/products/553-290-black-pion.jpg" TargetMode="External"/><Relationship Id="rId1946" Type="http://schemas.openxmlformats.org/officeDocument/2006/relationships/hyperlink" Target="http://warehouse.orhideja.net/images/products/523-299b_2.jpg" TargetMode="External"/><Relationship Id="rId4005" Type="http://schemas.openxmlformats.org/officeDocument/2006/relationships/hyperlink" Target="http://warehouse.orhideja.net/images/products/516-147,%20210-147%20peony_1.jpg" TargetMode="External"/><Relationship Id="rId4352" Type="http://schemas.openxmlformats.org/officeDocument/2006/relationships/hyperlink" Target="http://warehouse.orhideja.net/images/products/591-592.jpg" TargetMode="External"/><Relationship Id="rId5403" Type="http://schemas.openxmlformats.org/officeDocument/2006/relationships/hyperlink" Target="http://warehouse.orhideja.net/images/products/199-493-793-493_1.jpg" TargetMode="External"/><Relationship Id="rId5610" Type="http://schemas.openxmlformats.org/officeDocument/2006/relationships/hyperlink" Target="http://warehouse.orhideja.net/images/products/154-830-793-830-ivory_1.jpg" TargetMode="External"/><Relationship Id="rId1806" Type="http://schemas.openxmlformats.org/officeDocument/2006/relationships/hyperlink" Target="http://warehouse.orhideja.net/images/products/635-290%20&#194;&#176;&#226;&#128;&#162;&#194;&#180;I&#204;&#130;&#194;&#169;.jpg" TargetMode="External"/><Relationship Id="rId3161" Type="http://schemas.openxmlformats.org/officeDocument/2006/relationships/hyperlink" Target="http://warehouse.orhideja.net/images/products/182-437,-733-437-black_1.jpg" TargetMode="External"/><Relationship Id="rId4212" Type="http://schemas.openxmlformats.org/officeDocument/2006/relationships/hyperlink" Target="http://warehouse.orhideja.net/images/products/Untitled-1_3.jpg" TargetMode="External"/><Relationship Id="rId3021" Type="http://schemas.openxmlformats.org/officeDocument/2006/relationships/hyperlink" Target="http://warehouse.orhideja.net/images/products/180-001_2.jpg" TargetMode="External"/><Relationship Id="rId3978" Type="http://schemas.openxmlformats.org/officeDocument/2006/relationships/hyperlink" Target="http://warehouse.orhideja.net/images/products/580-147%20&#195;&#152;&#194;&#174;&#195;&#134;&#226;&#137;&#160;.jpg" TargetMode="External"/><Relationship Id="rId6177" Type="http://schemas.openxmlformats.org/officeDocument/2006/relationships/hyperlink" Target="http://warehouse.orhideja.net/images/products/575-267.jpg" TargetMode="External"/><Relationship Id="rId6384" Type="http://schemas.openxmlformats.org/officeDocument/2006/relationships/hyperlink" Target="http://warehouse.orhideja.net/images/products/696-215.jpg" TargetMode="External"/><Relationship Id="rId899" Type="http://schemas.openxmlformats.org/officeDocument/2006/relationships/hyperlink" Target="http://warehouse.orhideja.net/images/products/210-208%20E&#204;&#130;&#194;&#162;&#226;&#128;&#162;&#226;&#128;&#154;&#195;&#134;A&#204;&#129;&#226;&#137;&#160;&#195;&#134;-&#226;&#128;&#161;&#195;&#134;&#195;&#159;&#195;&#134;&#194;&#162;I&#204;&#130;&#194;&#169;.jpg" TargetMode="External"/><Relationship Id="rId2787" Type="http://schemas.openxmlformats.org/officeDocument/2006/relationships/hyperlink" Target="http://warehouse.orhideja.net/images/products/224-795-pion.jpg" TargetMode="External"/><Relationship Id="rId3838" Type="http://schemas.openxmlformats.org/officeDocument/2006/relationships/hyperlink" Target="http://warehouse.orhideja.net/images/products/580-147_2.jpg" TargetMode="External"/><Relationship Id="rId5193" Type="http://schemas.openxmlformats.org/officeDocument/2006/relationships/hyperlink" Target="http://warehouse.orhideja.net/images/products/678-213%20ivory.jpg" TargetMode="External"/><Relationship Id="rId6037" Type="http://schemas.openxmlformats.org/officeDocument/2006/relationships/hyperlink" Target="http://warehouse.orhideja.net/images/products/118-991%20black.jpg" TargetMode="External"/><Relationship Id="rId6244" Type="http://schemas.openxmlformats.org/officeDocument/2006/relationships/hyperlink" Target="http://warehouse.orhideja.net/images/products/528-098,-241-098_1.jpg" TargetMode="External"/><Relationship Id="rId759" Type="http://schemas.openxmlformats.org/officeDocument/2006/relationships/hyperlink" Target="http://warehouse.orhideja.net/images/products/180-208,-210-208-t.-sinij_1.jpg" TargetMode="External"/><Relationship Id="rId966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1389" Type="http://schemas.openxmlformats.org/officeDocument/2006/relationships/hyperlink" Target="http://warehouse.orhideja.net/images/products/181-000,%20638-007.jpg" TargetMode="External"/><Relationship Id="rId1596" Type="http://schemas.openxmlformats.org/officeDocument/2006/relationships/hyperlink" Target="http://warehouse.orhideja.net/images/products/136-894_4.jpg" TargetMode="External"/><Relationship Id="rId2647" Type="http://schemas.openxmlformats.org/officeDocument/2006/relationships/hyperlink" Target="http://warehouse.orhideja.net/images/products/196-338-pion.jpg" TargetMode="External"/><Relationship Id="rId2994" Type="http://schemas.openxmlformats.org/officeDocument/2006/relationships/hyperlink" Target="http://warehouse.orhideja.net/images/products/368-004_4.jpg" TargetMode="External"/><Relationship Id="rId5053" Type="http://schemas.openxmlformats.org/officeDocument/2006/relationships/hyperlink" Target="http://warehouse.orhideja.net/images/products/508-100,%20638-100_6.jpg" TargetMode="External"/><Relationship Id="rId5260" Type="http://schemas.openxmlformats.org/officeDocument/2006/relationships/hyperlink" Target="http://warehouse.orhideja.net/images/products/104-213%20ivory.jpg" TargetMode="External"/><Relationship Id="rId6104" Type="http://schemas.openxmlformats.org/officeDocument/2006/relationships/hyperlink" Target="http://warehouse.orhideja.net/images/products/130-267%20black-nude.jpg" TargetMode="External"/><Relationship Id="rId6311" Type="http://schemas.openxmlformats.org/officeDocument/2006/relationships/hyperlink" Target="http://warehouse.orhideja.net/images/products/129-000,-658-000-black-nud_1.jpg" TargetMode="External"/><Relationship Id="rId619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1249" Type="http://schemas.openxmlformats.org/officeDocument/2006/relationships/hyperlink" Target="http://warehouse.orhideja.net/images/products/535-146,%20207-146.jpg" TargetMode="External"/><Relationship Id="rId2854" Type="http://schemas.openxmlformats.org/officeDocument/2006/relationships/hyperlink" Target="http://warehouse.orhideja.net/images/products/180-003,-672-003-pion_1.jpg" TargetMode="External"/><Relationship Id="rId3905" Type="http://schemas.openxmlformats.org/officeDocument/2006/relationships/hyperlink" Target="http://warehouse.orhideja.net/images/products/506-147.jpg" TargetMode="External"/><Relationship Id="rId5120" Type="http://schemas.openxmlformats.org/officeDocument/2006/relationships/hyperlink" Target="http://warehouse.orhideja.net/images/products/289-224%20ivory.jpg" TargetMode="External"/><Relationship Id="rId95" Type="http://schemas.openxmlformats.org/officeDocument/2006/relationships/hyperlink" Target="http://warehouse.orhideja.net/images/products/231-007%20moloko.jpg" TargetMode="External"/><Relationship Id="rId826" Type="http://schemas.openxmlformats.org/officeDocument/2006/relationships/hyperlink" Target="http://warehouse.orhideja.net/images/products/532-208%204ajka.jpg" TargetMode="External"/><Relationship Id="rId1109" Type="http://schemas.openxmlformats.org/officeDocument/2006/relationships/hyperlink" Target="http://warehouse.orhideja.net/images/products/535-635.jpg" TargetMode="External"/><Relationship Id="rId1456" Type="http://schemas.openxmlformats.org/officeDocument/2006/relationships/hyperlink" Target="http://warehouse.orhideja.net/images/products/181-000,904-000_1.jpg" TargetMode="External"/><Relationship Id="rId1663" Type="http://schemas.openxmlformats.org/officeDocument/2006/relationships/hyperlink" Target="http://warehouse.orhideja.net/images/products/531-290,-638-290.jpg" TargetMode="External"/><Relationship Id="rId1870" Type="http://schemas.openxmlformats.org/officeDocument/2006/relationships/hyperlink" Target="http://warehouse.orhideja.net/images/products/817-250_2.jpg" TargetMode="External"/><Relationship Id="rId2507" Type="http://schemas.openxmlformats.org/officeDocument/2006/relationships/hyperlink" Target="http://warehouse.orhideja.net/images/products/196-338.jpg" TargetMode="External"/><Relationship Id="rId2714" Type="http://schemas.openxmlformats.org/officeDocument/2006/relationships/hyperlink" Target="http://warehouse.orhideja.net/images/products/199-795%204ernij-pion.jpg" TargetMode="External"/><Relationship Id="rId2921" Type="http://schemas.openxmlformats.org/officeDocument/2006/relationships/hyperlink" Target="http://warehouse.orhideja.net/images/products/103-003,-671-003-white_6.jpg" TargetMode="External"/><Relationship Id="rId1316" Type="http://schemas.openxmlformats.org/officeDocument/2006/relationships/hyperlink" Target="http://warehouse.orhideja.net/images/products/604-894%20dark%20blue.JPG" TargetMode="External"/><Relationship Id="rId1523" Type="http://schemas.openxmlformats.org/officeDocument/2006/relationships/hyperlink" Target="http://warehouse.orhideja.net/images/products/529-894-white-1.jpg" TargetMode="External"/><Relationship Id="rId1730" Type="http://schemas.openxmlformats.org/officeDocument/2006/relationships/hyperlink" Target="http://warehouse.orhideja.net/images/products/553-290-black-pion.jpg" TargetMode="External"/><Relationship Id="rId4679" Type="http://schemas.openxmlformats.org/officeDocument/2006/relationships/hyperlink" Target="http://warehouse.orhideja.net/images/products/125-438-vonograd.-nud,-263-438-vinograd_6.jpg" TargetMode="External"/><Relationship Id="rId4886" Type="http://schemas.openxmlformats.org/officeDocument/2006/relationships/hyperlink" Target="http://warehouse.orhideja.net/images/products/646-438-peony.jpg" TargetMode="External"/><Relationship Id="rId5937" Type="http://schemas.openxmlformats.org/officeDocument/2006/relationships/hyperlink" Target="http://warehouse.orhideja.net/images/products/159-628,-733-628-white_1.jpg" TargetMode="External"/><Relationship Id="rId22" Type="http://schemas.openxmlformats.org/officeDocument/2006/relationships/hyperlink" Target="http://warehouse.orhideja.net/images/products/231-007_3.jpg" TargetMode="External"/><Relationship Id="rId3488" Type="http://schemas.openxmlformats.org/officeDocument/2006/relationships/hyperlink" Target="http://warehouse.orhideja.net/images/products/587-437dark-blue.jpg" TargetMode="External"/><Relationship Id="rId3695" Type="http://schemas.openxmlformats.org/officeDocument/2006/relationships/hyperlink" Target="http://warehouse.orhideja.net/images/products/557-147,%20625-147%20ivory_1.jpg" TargetMode="External"/><Relationship Id="rId4539" Type="http://schemas.openxmlformats.org/officeDocument/2006/relationships/hyperlink" Target="http://warehouse.orhideja.net/images/products/508-170,-225-170-black_1.jpg" TargetMode="External"/><Relationship Id="rId4746" Type="http://schemas.openxmlformats.org/officeDocument/2006/relationships/hyperlink" Target="http://warehouse.orhideja.net/images/products/646-438%20ivory.jpg" TargetMode="External"/><Relationship Id="rId4953" Type="http://schemas.openxmlformats.org/officeDocument/2006/relationships/hyperlink" Target="http://warehouse.orhideja.net/images/products/bra_02_-_125-438_.jpg" TargetMode="External"/><Relationship Id="rId2297" Type="http://schemas.openxmlformats.org/officeDocument/2006/relationships/hyperlink" Target="http://warehouse.orhideja.net/images/products/109-003%20red.jpg" TargetMode="External"/><Relationship Id="rId3348" Type="http://schemas.openxmlformats.org/officeDocument/2006/relationships/hyperlink" Target="http://warehouse.orhideja.net/images/products/581-437-pion_3.jpg" TargetMode="External"/><Relationship Id="rId3555" Type="http://schemas.openxmlformats.org/officeDocument/2006/relationships/hyperlink" Target="http://warehouse.orhideja.net/images/products/581-437,%20210-437%20krem%20brule.jpg" TargetMode="External"/><Relationship Id="rId3762" Type="http://schemas.openxmlformats.org/officeDocument/2006/relationships/hyperlink" Target="http://warehouse.orhideja.net/images/products/198-147,-210-147-moloko_1_2.jpg" TargetMode="External"/><Relationship Id="rId4606" Type="http://schemas.openxmlformats.org/officeDocument/2006/relationships/hyperlink" Target="http://warehouse.orhideja.net/images/products/508-170,-225-170-white_1.jpg" TargetMode="External"/><Relationship Id="rId4813" Type="http://schemas.openxmlformats.org/officeDocument/2006/relationships/hyperlink" Target="http://warehouse.orhideja.net/images/products/125-438_3.jpg" TargetMode="External"/><Relationship Id="rId269" Type="http://schemas.openxmlformats.org/officeDocument/2006/relationships/hyperlink" Target="http://warehouse.orhideja.net/images/products/180-208,-210-208-kofejno-roz._1.jpg" TargetMode="External"/><Relationship Id="rId476" Type="http://schemas.openxmlformats.org/officeDocument/2006/relationships/hyperlink" Target="http://warehouse.orhideja.net/images/products/116-208-213-208-ivory_6.jpg" TargetMode="External"/><Relationship Id="rId683" Type="http://schemas.openxmlformats.org/officeDocument/2006/relationships/hyperlink" Target="http://warehouse.orhideja.net/images/products/613-208_3.jpg" TargetMode="External"/><Relationship Id="rId890" Type="http://schemas.openxmlformats.org/officeDocument/2006/relationships/hyperlink" Target="http://warehouse.orhideja.net/images/products/0S4A8505-53.jpg" TargetMode="External"/><Relationship Id="rId2157" Type="http://schemas.openxmlformats.org/officeDocument/2006/relationships/hyperlink" Target="http://warehouse.orhideja.net/images/products/575-299,-710-299-cvet.-rozovij_1.jpg" TargetMode="External"/><Relationship Id="rId2364" Type="http://schemas.openxmlformats.org/officeDocument/2006/relationships/hyperlink" Target="http://warehouse.orhideja.net/images/products/103-003,-671-003-black_1.jpg" TargetMode="External"/><Relationship Id="rId2571" Type="http://schemas.openxmlformats.org/officeDocument/2006/relationships/hyperlink" Target="http://warehouse.orhideja.net/images/products/192-338%20black-peony.jpg" TargetMode="External"/><Relationship Id="rId3208" Type="http://schemas.openxmlformats.org/officeDocument/2006/relationships/hyperlink" Target="http://warehouse.orhideja.net/images/products/581-437.jpg" TargetMode="External"/><Relationship Id="rId3415" Type="http://schemas.openxmlformats.org/officeDocument/2006/relationships/hyperlink" Target="http://warehouse.orhideja.net/images/products/182-437,-733-437-pion_1.jpg" TargetMode="External"/><Relationship Id="rId129" Type="http://schemas.openxmlformats.org/officeDocument/2006/relationships/hyperlink" Target="http://warehouse.orhideja.net/images/products/936-000-beige.jpg" TargetMode="External"/><Relationship Id="rId336" Type="http://schemas.openxmlformats.org/officeDocument/2006/relationships/hyperlink" Target="http://warehouse.orhideja.net/images/products/180-208perec.jpg" TargetMode="External"/><Relationship Id="rId543" Type="http://schemas.openxmlformats.org/officeDocument/2006/relationships/hyperlink" Target="http://warehouse.orhideja.net/images/products/652-208%20pion.jpg" TargetMode="External"/><Relationship Id="rId1173" Type="http://schemas.openxmlformats.org/officeDocument/2006/relationships/hyperlink" Target="http://warehouse.orhideja.net/images/products/535-146,%20207-146%20black.jpg" TargetMode="External"/><Relationship Id="rId1380" Type="http://schemas.openxmlformats.org/officeDocument/2006/relationships/hyperlink" Target="http://warehouse.orhideja.net/images/products/181-000,%20638-007.jpg" TargetMode="External"/><Relationship Id="rId2017" Type="http://schemas.openxmlformats.org/officeDocument/2006/relationships/hyperlink" Target="http://warehouse.orhideja.net/images/products/710-299.jpg" TargetMode="External"/><Relationship Id="rId2224" Type="http://schemas.openxmlformats.org/officeDocument/2006/relationships/hyperlink" Target="http://warehouse.orhideja.net/images/products/101-506.jpg" TargetMode="External"/><Relationship Id="rId3622" Type="http://schemas.openxmlformats.org/officeDocument/2006/relationships/hyperlink" Target="http://warehouse.orhideja.net/images/products/412-868.jpg" TargetMode="External"/><Relationship Id="rId5587" Type="http://schemas.openxmlformats.org/officeDocument/2006/relationships/hyperlink" Target="http://warehouse.orhideja.net/images/products/103-000-655-000_1.jpg" TargetMode="External"/><Relationship Id="rId403" Type="http://schemas.openxmlformats.org/officeDocument/2006/relationships/hyperlink" Target="http://warehouse.orhideja.net/images/products/180-208-IVORY.jpg" TargetMode="External"/><Relationship Id="rId750" Type="http://schemas.openxmlformats.org/officeDocument/2006/relationships/hyperlink" Target="http://warehouse.orhideja.net/images/products/110-208-blue_2.jpg" TargetMode="External"/><Relationship Id="rId1033" Type="http://schemas.openxmlformats.org/officeDocument/2006/relationships/hyperlink" Target="http://warehouse.orhideja.net/images/products/210-208-krem-brjule_.jpg" TargetMode="External"/><Relationship Id="rId2431" Type="http://schemas.openxmlformats.org/officeDocument/2006/relationships/hyperlink" Target="http://warehouse.orhideja.net/images/products/164-148.jpg" TargetMode="External"/><Relationship Id="rId4189" Type="http://schemas.openxmlformats.org/officeDocument/2006/relationships/hyperlink" Target="http://warehouse.orhideja.net/images/products/554-187black:pion.jpg" TargetMode="External"/><Relationship Id="rId5794" Type="http://schemas.openxmlformats.org/officeDocument/2006/relationships/hyperlink" Target="http://warehouse.orhideja.net/images/products/508-628,-246-628-pion_1.jpg" TargetMode="External"/><Relationship Id="rId610" Type="http://schemas.openxmlformats.org/officeDocument/2006/relationships/hyperlink" Target="http://warehouse.orhideja.net/images/products/532-208-black_2.jpg" TargetMode="External"/><Relationship Id="rId1240" Type="http://schemas.openxmlformats.org/officeDocument/2006/relationships/hyperlink" Target="http://warehouse.orhideja.net/images/products/535-146,%20207-146.jpg" TargetMode="External"/><Relationship Id="rId4049" Type="http://schemas.openxmlformats.org/officeDocument/2006/relationships/hyperlink" Target="http://warehouse.orhideja.net/images/products/6_7.jpg" TargetMode="External"/><Relationship Id="rId4396" Type="http://schemas.openxmlformats.org/officeDocument/2006/relationships/hyperlink" Target="http://warehouse.orhideja.net/images/products/1_15.jpg" TargetMode="External"/><Relationship Id="rId5447" Type="http://schemas.openxmlformats.org/officeDocument/2006/relationships/hyperlink" Target="http://warehouse.orhideja.net/images/products/161-000%20231-000.jpg" TargetMode="External"/><Relationship Id="rId5654" Type="http://schemas.openxmlformats.org/officeDocument/2006/relationships/hyperlink" Target="http://warehouse.orhideja.net/images/products/152-830,-799-830_1.jpg" TargetMode="External"/><Relationship Id="rId5861" Type="http://schemas.openxmlformats.org/officeDocument/2006/relationships/hyperlink" Target="http://warehouse.orhideja.net/images/products/159-628,-246-628-black_1.jpg" TargetMode="External"/><Relationship Id="rId1100" Type="http://schemas.openxmlformats.org/officeDocument/2006/relationships/hyperlink" Target="http://warehouse.orhideja.net/images/products/180-208,%20210-208%20shokolad.jpg" TargetMode="External"/><Relationship Id="rId4256" Type="http://schemas.openxmlformats.org/officeDocument/2006/relationships/hyperlink" Target="http://warehouse.orhideja.net/images/products/195-187-662-187-pion_1.jpg" TargetMode="External"/><Relationship Id="rId4463" Type="http://schemas.openxmlformats.org/officeDocument/2006/relationships/hyperlink" Target="http://warehouse.orhideja.net/images/products/561-787,%20225-787%20pion.jpg" TargetMode="External"/><Relationship Id="rId4670" Type="http://schemas.openxmlformats.org/officeDocument/2006/relationships/hyperlink" Target="http://warehouse.orhideja.net/images/products/557-438,-210-438-t-sinij_1.jpg" TargetMode="External"/><Relationship Id="rId5307" Type="http://schemas.openxmlformats.org/officeDocument/2006/relationships/hyperlink" Target="http://warehouse.orhideja.net/images/products/199-428-733-428_1.jpg" TargetMode="External"/><Relationship Id="rId5514" Type="http://schemas.openxmlformats.org/officeDocument/2006/relationships/hyperlink" Target="http://warehouse.orhideja.net/images/products/103-000-655-000-ivory_1.jpg" TargetMode="External"/><Relationship Id="rId5721" Type="http://schemas.openxmlformats.org/officeDocument/2006/relationships/hyperlink" Target="http://warehouse.orhideja.net/images/products/192-680%20white.jpg" TargetMode="External"/><Relationship Id="rId1917" Type="http://schemas.openxmlformats.org/officeDocument/2006/relationships/hyperlink" Target="http://warehouse.orhideja.net/images/products/563-390.jpg" TargetMode="External"/><Relationship Id="rId3065" Type="http://schemas.openxmlformats.org/officeDocument/2006/relationships/hyperlink" Target="http://warehouse.orhideja.net/images/products/587-437_4.jpg" TargetMode="External"/><Relationship Id="rId3272" Type="http://schemas.openxmlformats.org/officeDocument/2006/relationships/hyperlink" Target="http://warehouse.orhideja.net/images/products/189-437,%20231-007%20.jpg" TargetMode="External"/><Relationship Id="rId4116" Type="http://schemas.openxmlformats.org/officeDocument/2006/relationships/hyperlink" Target="http://warehouse.orhideja.net/images/products/166-147,-289-147-kofejno-rozovij_1.jpg" TargetMode="External"/><Relationship Id="rId4323" Type="http://schemas.openxmlformats.org/officeDocument/2006/relationships/hyperlink" Target="http://warehouse.orhideja.net/images/products/161-000-904-000_1.jpg" TargetMode="External"/><Relationship Id="rId4530" Type="http://schemas.openxmlformats.org/officeDocument/2006/relationships/hyperlink" Target="http://warehouse.orhideja.net/images/products/289-785.jpg" TargetMode="External"/><Relationship Id="rId193" Type="http://schemas.openxmlformats.org/officeDocument/2006/relationships/hyperlink" Target="http://warehouse.orhideja.net/images/products/901-000-66.JPG" TargetMode="External"/><Relationship Id="rId2081" Type="http://schemas.openxmlformats.org/officeDocument/2006/relationships/hyperlink" Target="http://warehouse.orhideja.net/images/products/523-299,%20291-299%20&#208;&#186;&#209;&#128;&#208;&#176;&#209;&#129;&#208;&#189;&#209;&#139;&#208;&#184;&#204;&#134;.JPG" TargetMode="External"/><Relationship Id="rId3132" Type="http://schemas.openxmlformats.org/officeDocument/2006/relationships/hyperlink" Target="http://warehouse.orhideja.net/images/products/581-347-black.jpg" TargetMode="External"/><Relationship Id="rId6288" Type="http://schemas.openxmlformats.org/officeDocument/2006/relationships/hyperlink" Target="http://warehouse.orhideja.net/images/products/129-000,-658-000-black-nud_1.jpg" TargetMode="External"/><Relationship Id="rId260" Type="http://schemas.openxmlformats.org/officeDocument/2006/relationships/hyperlink" Target="http://warehouse.orhideja.net/images/products/180-208,-210-208-kofejno-roz._1.jpg" TargetMode="External"/><Relationship Id="rId5097" Type="http://schemas.openxmlformats.org/officeDocument/2006/relationships/hyperlink" Target="http://warehouse.orhideja.net/images/products/575-224-black-pion.jpg" TargetMode="External"/><Relationship Id="rId6148" Type="http://schemas.openxmlformats.org/officeDocument/2006/relationships/hyperlink" Target="http://warehouse.orhideja.net/images/products/801-267.jpg" TargetMode="External"/><Relationship Id="rId6355" Type="http://schemas.openxmlformats.org/officeDocument/2006/relationships/hyperlink" Target="http://warehouse.orhideja.net/images/products/129-000%20nude%20_1.jpg" TargetMode="External"/><Relationship Id="rId120" Type="http://schemas.openxmlformats.org/officeDocument/2006/relationships/hyperlink" Target="http://warehouse.orhideja.net/images/products/531-007-white_2.jpg" TargetMode="External"/><Relationship Id="rId2898" Type="http://schemas.openxmlformats.org/officeDocument/2006/relationships/hyperlink" Target="http://warehouse.orhideja.net/images/products/180-003_ivory.jpg" TargetMode="External"/><Relationship Id="rId3949" Type="http://schemas.openxmlformats.org/officeDocument/2006/relationships/hyperlink" Target="http://warehouse.orhideja.net/images/products/624-147%20&#195;&#152;&#194;&#174;&#195;&#134;&#226;&#137;&#160;%20_2.jpg" TargetMode="External"/><Relationship Id="rId5164" Type="http://schemas.openxmlformats.org/officeDocument/2006/relationships/hyperlink" Target="http://warehouse.orhideja.net/images/products/123-213%20black-nude.jpg" TargetMode="External"/><Relationship Id="rId6008" Type="http://schemas.openxmlformats.org/officeDocument/2006/relationships/hyperlink" Target="http://warehouse.orhideja.net/images/products/255-991_black.jpg" TargetMode="External"/><Relationship Id="rId6215" Type="http://schemas.openxmlformats.org/officeDocument/2006/relationships/hyperlink" Target="http://warehouse.orhideja.net/images/products/114-267,%20733-267%20moloko-peony.jpg" TargetMode="External"/><Relationship Id="rId2758" Type="http://schemas.openxmlformats.org/officeDocument/2006/relationships/hyperlink" Target="http://warehouse.orhideja.net/images/products/199-795_2.jpg" TargetMode="External"/><Relationship Id="rId2965" Type="http://schemas.openxmlformats.org/officeDocument/2006/relationships/hyperlink" Target="http://warehouse.orhideja.net/images/products/103-003,-671-003-white_1.jpg" TargetMode="External"/><Relationship Id="rId3809" Type="http://schemas.openxmlformats.org/officeDocument/2006/relationships/hyperlink" Target="http://warehouse.orhideja.net/images/products/624-147-black.jpg" TargetMode="External"/><Relationship Id="rId5024" Type="http://schemas.openxmlformats.org/officeDocument/2006/relationships/hyperlink" Target="http://warehouse.orhideja.net/images/products/130-405.jpg" TargetMode="External"/><Relationship Id="rId5371" Type="http://schemas.openxmlformats.org/officeDocument/2006/relationships/hyperlink" Target="http://warehouse.orhideja.net/images/products/112-275.jpeg" TargetMode="External"/><Relationship Id="rId6422" Type="http://schemas.openxmlformats.org/officeDocument/2006/relationships/hyperlink" Target="http://warehouse.orhideja.net/images/products/101-215.jpg" TargetMode="External"/><Relationship Id="rId937" Type="http://schemas.openxmlformats.org/officeDocument/2006/relationships/hyperlink" Target="http://warehouse.orhideja.net/images/products/116-208-pink-colored.jpg" TargetMode="External"/><Relationship Id="rId1567" Type="http://schemas.openxmlformats.org/officeDocument/2006/relationships/hyperlink" Target="http://warehouse.orhideja.net/images/products/180-000,-638-007-moloko_1_2.jpg" TargetMode="External"/><Relationship Id="rId1774" Type="http://schemas.openxmlformats.org/officeDocument/2006/relationships/hyperlink" Target="http://warehouse.orhideja.net/images/products/1_10.jpg" TargetMode="External"/><Relationship Id="rId1981" Type="http://schemas.openxmlformats.org/officeDocument/2006/relationships/hyperlink" Target="http://warehouse.orhideja.net/images/products/523-299.jpg" TargetMode="External"/><Relationship Id="rId2618" Type="http://schemas.openxmlformats.org/officeDocument/2006/relationships/hyperlink" Target="http://warehouse.orhideja.net/images/products/192-338_3.jpg" TargetMode="External"/><Relationship Id="rId2825" Type="http://schemas.openxmlformats.org/officeDocument/2006/relationships/hyperlink" Target="http://warehouse.orhideja.net/images/products/581-788_pearl-ivory.jpg" TargetMode="External"/><Relationship Id="rId4180" Type="http://schemas.openxmlformats.org/officeDocument/2006/relationships/hyperlink" Target="http://warehouse.orhideja.net/images/products/554-187black:pion.jpg" TargetMode="External"/><Relationship Id="rId5231" Type="http://schemas.openxmlformats.org/officeDocument/2006/relationships/hyperlink" Target="http://warehouse.orhideja.net/images/products/123-213%20ivory.jpg" TargetMode="External"/><Relationship Id="rId66" Type="http://schemas.openxmlformats.org/officeDocument/2006/relationships/hyperlink" Target="http://warehouse.orhideja.net/images/products/180-000,-686-007-pion_6.jpg" TargetMode="External"/><Relationship Id="rId1427" Type="http://schemas.openxmlformats.org/officeDocument/2006/relationships/hyperlink" Target="http://warehouse.orhideja.net/images/products/124-894-pion.jpg" TargetMode="External"/><Relationship Id="rId1634" Type="http://schemas.openxmlformats.org/officeDocument/2006/relationships/hyperlink" Target="http://warehouse.orhideja.net/images/products/197-518,%20225-518.jpg" TargetMode="External"/><Relationship Id="rId1841" Type="http://schemas.openxmlformats.org/officeDocument/2006/relationships/hyperlink" Target="http://warehouse.orhideja.net/images/products/175-290%20white_2.jpg" TargetMode="External"/><Relationship Id="rId4040" Type="http://schemas.openxmlformats.org/officeDocument/2006/relationships/hyperlink" Target="http://warehouse.orhideja.net/images/products/166-147,%20210-147%20pion.jpg" TargetMode="External"/><Relationship Id="rId4997" Type="http://schemas.openxmlformats.org/officeDocument/2006/relationships/hyperlink" Target="http://warehouse.orhideja.net/images/products/123-438%20peony.jpg" TargetMode="External"/><Relationship Id="rId3599" Type="http://schemas.openxmlformats.org/officeDocument/2006/relationships/hyperlink" Target="http://warehouse.orhideja.net/images/products/539-385%20&#194;&#176;&#226;&#128;&#158;&#226;&#128;&#161;&#194;&#163;&#226;&#128;&#158;&#226;&#137;&#160;&#194;&#167;&#194;&#174;-&#195;&#152;&#194;&#174;&#195;&#134;&#226;&#137;&#160;.jpg" TargetMode="External"/><Relationship Id="rId4857" Type="http://schemas.openxmlformats.org/officeDocument/2006/relationships/hyperlink" Target="http://warehouse.orhideja.net/images/products/123-438%20ivory.jpg" TargetMode="External"/><Relationship Id="rId1701" Type="http://schemas.openxmlformats.org/officeDocument/2006/relationships/hyperlink" Target="http://warehouse.orhideja.net/images/products/553-290%20A&#204;&#129;&#226;&#128;&#162;&#226;&#128;&#161;&#226;&#137;&#160;I&#204;&#130;&#194;&#169;.jpg" TargetMode="External"/><Relationship Id="rId3459" Type="http://schemas.openxmlformats.org/officeDocument/2006/relationships/hyperlink" Target="http://warehouse.orhideja.net/images/products/189-437-pink.jpg" TargetMode="External"/><Relationship Id="rId3666" Type="http://schemas.openxmlformats.org/officeDocument/2006/relationships/hyperlink" Target="http://warehouse.orhideja.net/images/products/580-147-ivory.jpg" TargetMode="External"/><Relationship Id="rId5908" Type="http://schemas.openxmlformats.org/officeDocument/2006/relationships/hyperlink" Target="http://warehouse.orhideja.net/images/products/102-628%20black-peony.jpg" TargetMode="External"/><Relationship Id="rId6072" Type="http://schemas.openxmlformats.org/officeDocument/2006/relationships/hyperlink" Target="http://warehouse.orhideja.net/images/products/114-267,-733-267-black-peony_6.jpg" TargetMode="External"/><Relationship Id="rId587" Type="http://schemas.openxmlformats.org/officeDocument/2006/relationships/hyperlink" Target="http://warehouse.orhideja.net/images/products/236-000-black_2.jpg" TargetMode="External"/><Relationship Id="rId2268" Type="http://schemas.openxmlformats.org/officeDocument/2006/relationships/hyperlink" Target="http://warehouse.orhideja.net/images/products/819-438.jpg" TargetMode="External"/><Relationship Id="rId3319" Type="http://schemas.openxmlformats.org/officeDocument/2006/relationships/hyperlink" Target="http://warehouse.orhideja.net/images/products/182-437,-733-437-pion_6.jpg" TargetMode="External"/><Relationship Id="rId3873" Type="http://schemas.openxmlformats.org/officeDocument/2006/relationships/hyperlink" Target="http://warehouse.orhideja.net/images/products/516-147,-289-147-black_1.jpg" TargetMode="External"/><Relationship Id="rId4717" Type="http://schemas.openxmlformats.org/officeDocument/2006/relationships/hyperlink" Target="http://warehouse.orhideja.net/images/products/125-438%20grape%20wine%20NEW.jpg" TargetMode="External"/><Relationship Id="rId4924" Type="http://schemas.openxmlformats.org/officeDocument/2006/relationships/hyperlink" Target="http://warehouse.orhideja.net/images/products/bra_02_-_125-438_.jpg" TargetMode="External"/><Relationship Id="rId447" Type="http://schemas.openxmlformats.org/officeDocument/2006/relationships/hyperlink" Target="http://warehouse.orhideja.net/images/products/652-208%20white.jpg" TargetMode="External"/><Relationship Id="rId794" Type="http://schemas.openxmlformats.org/officeDocument/2006/relationships/hyperlink" Target="http://warehouse.orhideja.net/images/products/180-208,-210-208-kvarc_1.jpg" TargetMode="External"/><Relationship Id="rId1077" Type="http://schemas.openxmlformats.org/officeDocument/2006/relationships/hyperlink" Target="http://warehouse.orhideja.net/images/products/180-208%20210-208%20krem%20brule.jpg" TargetMode="External"/><Relationship Id="rId2128" Type="http://schemas.openxmlformats.org/officeDocument/2006/relationships/hyperlink" Target="http://warehouse.orhideja.net/images/products/130-299-710-299-pion_1_2.jpg" TargetMode="External"/><Relationship Id="rId2475" Type="http://schemas.openxmlformats.org/officeDocument/2006/relationships/hyperlink" Target="http://warehouse.orhideja.net/images/products/289-338.jpg" TargetMode="External"/><Relationship Id="rId2682" Type="http://schemas.openxmlformats.org/officeDocument/2006/relationships/hyperlink" Target="http://warehouse.orhideja.net/images/products/192-338%20pion.JPG" TargetMode="External"/><Relationship Id="rId3526" Type="http://schemas.openxmlformats.org/officeDocument/2006/relationships/hyperlink" Target="http://warehouse.orhideja.net/images/products/201-437-krem-brule-ll.jpg" TargetMode="External"/><Relationship Id="rId3733" Type="http://schemas.openxmlformats.org/officeDocument/2006/relationships/hyperlink" Target="http://warehouse.orhideja.net/images/products/506-147%20moloko.JPG" TargetMode="External"/><Relationship Id="rId3940" Type="http://schemas.openxmlformats.org/officeDocument/2006/relationships/hyperlink" Target="http://warehouse.orhideja.net/images/products/166-147,%20289-147-black_peony_1.jpg" TargetMode="External"/><Relationship Id="rId654" Type="http://schemas.openxmlformats.org/officeDocument/2006/relationships/hyperlink" Target="http://warehouse.orhideja.net/images/products/116-208,%20613-208.jpg" TargetMode="External"/><Relationship Id="rId861" Type="http://schemas.openxmlformats.org/officeDocument/2006/relationships/hyperlink" Target="http://warehouse.orhideja.net/images/products/180-208%20&#209;&#128;&#209;&#131;&#208;&#177;&#208;&#184;&#208;&#189;.jpg" TargetMode="External"/><Relationship Id="rId1284" Type="http://schemas.openxmlformats.org/officeDocument/2006/relationships/hyperlink" Target="http://warehouse.orhideja.net/images/products/181-894%20red.JPG" TargetMode="External"/><Relationship Id="rId1491" Type="http://schemas.openxmlformats.org/officeDocument/2006/relationships/hyperlink" Target="http://warehouse.orhideja.net/images/products/136-894.jpg" TargetMode="External"/><Relationship Id="rId2335" Type="http://schemas.openxmlformats.org/officeDocument/2006/relationships/hyperlink" Target="http://warehouse.orhideja.net/images/products/103-003,-671-003-black_1.jpg" TargetMode="External"/><Relationship Id="rId2542" Type="http://schemas.openxmlformats.org/officeDocument/2006/relationships/hyperlink" Target="http://warehouse.orhideja.net/images/products/192-338.jpg" TargetMode="External"/><Relationship Id="rId3800" Type="http://schemas.openxmlformats.org/officeDocument/2006/relationships/hyperlink" Target="http://warehouse.orhideja.net/images/products/813-147.jpeg" TargetMode="External"/><Relationship Id="rId5698" Type="http://schemas.openxmlformats.org/officeDocument/2006/relationships/hyperlink" Target="http://warehouse.orhideja.net/images/products/587-736%20t-sinij-pion.jpg" TargetMode="External"/><Relationship Id="rId307" Type="http://schemas.openxmlformats.org/officeDocument/2006/relationships/hyperlink" Target="http://warehouse.orhideja.net/images/products/236-208-&#208;&#191;&#208;&#181;&#209;&#128;&#208;&#181;&#209;&#134;.jpg" TargetMode="External"/><Relationship Id="rId514" Type="http://schemas.openxmlformats.org/officeDocument/2006/relationships/hyperlink" Target="http://warehouse.orhideja.net/images/products/180-208,-260-208-white_1.jpg" TargetMode="External"/><Relationship Id="rId721" Type="http://schemas.openxmlformats.org/officeDocument/2006/relationships/hyperlink" Target="http://warehouse.orhideja.net/images/products/634-208-corall.jpg" TargetMode="External"/><Relationship Id="rId1144" Type="http://schemas.openxmlformats.org/officeDocument/2006/relationships/hyperlink" Target="http://warehouse.orhideja.net/images/products/535-146,%20207-146%20pion_2.jpg" TargetMode="External"/><Relationship Id="rId1351" Type="http://schemas.openxmlformats.org/officeDocument/2006/relationships/hyperlink" Target="http://warehouse.orhideja.net/images/products/181-894%20coffee%20rose_2.JPG" TargetMode="External"/><Relationship Id="rId2402" Type="http://schemas.openxmlformats.org/officeDocument/2006/relationships/hyperlink" Target="http://warehouse.orhideja.net/images/products/23.jpg" TargetMode="External"/><Relationship Id="rId5558" Type="http://schemas.openxmlformats.org/officeDocument/2006/relationships/hyperlink" Target="http://warehouse.orhideja.net/images/products/103-000-655-000_6.jpg" TargetMode="External"/><Relationship Id="rId5765" Type="http://schemas.openxmlformats.org/officeDocument/2006/relationships/hyperlink" Target="http://warehouse.orhideja.net/images/products/107-680%20white.jpg" TargetMode="External"/><Relationship Id="rId5972" Type="http://schemas.openxmlformats.org/officeDocument/2006/relationships/hyperlink" Target="http://warehouse.orhideja.net/images/products/106-628%20white.jpg" TargetMode="External"/><Relationship Id="rId1004" Type="http://schemas.openxmlformats.org/officeDocument/2006/relationships/hyperlink" Target="http://warehouse.orhideja.net/images/products/116-208,%20299-208-burgundy_1.jpg" TargetMode="External"/><Relationship Id="rId1211" Type="http://schemas.openxmlformats.org/officeDocument/2006/relationships/hyperlink" Target="http://warehouse.orhideja.net/images/products/535-146,%20207-146%20black.jpg" TargetMode="External"/><Relationship Id="rId4367" Type="http://schemas.openxmlformats.org/officeDocument/2006/relationships/hyperlink" Target="http://warehouse.orhideja.net/images/products/157-592.jpg" TargetMode="External"/><Relationship Id="rId4574" Type="http://schemas.openxmlformats.org/officeDocument/2006/relationships/hyperlink" Target="http://warehouse.orhideja.net/images/products/508-170,-225-170-white_1_2.jpg" TargetMode="External"/><Relationship Id="rId4781" Type="http://schemas.openxmlformats.org/officeDocument/2006/relationships/hyperlink" Target="http://warehouse.orhideja.net/images/products/557-438,%20646-438%20ivory.jpg" TargetMode="External"/><Relationship Id="rId5418" Type="http://schemas.openxmlformats.org/officeDocument/2006/relationships/hyperlink" Target="http://warehouse.orhideja.net/images/products/522-000.jpg" TargetMode="External"/><Relationship Id="rId5625" Type="http://schemas.openxmlformats.org/officeDocument/2006/relationships/hyperlink" Target="http://warehouse.orhideja.net/images/products/154-830-793-830-ivory_1.jpg" TargetMode="External"/><Relationship Id="rId5832" Type="http://schemas.openxmlformats.org/officeDocument/2006/relationships/hyperlink" Target="http://warehouse.orhideja.net/images/products/106-628%20peony.jpg" TargetMode="External"/><Relationship Id="rId3176" Type="http://schemas.openxmlformats.org/officeDocument/2006/relationships/hyperlink" Target="http://warehouse.orhideja.net/images/products/182-437,-733-437-black_1.jpg" TargetMode="External"/><Relationship Id="rId3383" Type="http://schemas.openxmlformats.org/officeDocument/2006/relationships/hyperlink" Target="http://warehouse.orhideja.net/images/products/189-437,%20210-437%20pion.jpg" TargetMode="External"/><Relationship Id="rId3590" Type="http://schemas.openxmlformats.org/officeDocument/2006/relationships/hyperlink" Target="http://warehouse.orhideja.net/images/products/174-385%20_1.jpg" TargetMode="External"/><Relationship Id="rId4227" Type="http://schemas.openxmlformats.org/officeDocument/2006/relationships/hyperlink" Target="http://warehouse.orhideja.net/images/products/195-187-662-187-pion_1.jpg" TargetMode="External"/><Relationship Id="rId4434" Type="http://schemas.openxmlformats.org/officeDocument/2006/relationships/hyperlink" Target="http://warehouse.orhideja.net/images/products/225-787.jpg" TargetMode="External"/><Relationship Id="rId2192" Type="http://schemas.openxmlformats.org/officeDocument/2006/relationships/hyperlink" Target="http://warehouse.orhideja.net/images/products/bra_04.jpg" TargetMode="External"/><Relationship Id="rId3036" Type="http://schemas.openxmlformats.org/officeDocument/2006/relationships/hyperlink" Target="http://warehouse.orhideja.net/images/products/535-146,-260-146-black_6.jpg" TargetMode="External"/><Relationship Id="rId3243" Type="http://schemas.openxmlformats.org/officeDocument/2006/relationships/hyperlink" Target="http://warehouse.orhideja.net/images/products/587-437,%20201-437.jpg" TargetMode="External"/><Relationship Id="rId4641" Type="http://schemas.openxmlformats.org/officeDocument/2006/relationships/hyperlink" Target="http://warehouse.orhideja.net/images/products/557-438-FIN.jpg" TargetMode="External"/><Relationship Id="rId6399" Type="http://schemas.openxmlformats.org/officeDocument/2006/relationships/hyperlink" Target="http://warehouse.orhideja.net/images/products/104-215.jpg" TargetMode="External"/><Relationship Id="rId164" Type="http://schemas.openxmlformats.org/officeDocument/2006/relationships/hyperlink" Target="http://warehouse.orhideja.net/images/products/942-000-black.jpg" TargetMode="External"/><Relationship Id="rId371" Type="http://schemas.openxmlformats.org/officeDocument/2006/relationships/hyperlink" Target="http://warehouse.orhideja.net/images/products/535-208_ivory.jpg" TargetMode="External"/><Relationship Id="rId2052" Type="http://schemas.openxmlformats.org/officeDocument/2006/relationships/hyperlink" Target="http://warehouse.orhideja.net/images/products/176-299-ivory.jpg" TargetMode="External"/><Relationship Id="rId3450" Type="http://schemas.openxmlformats.org/officeDocument/2006/relationships/hyperlink" Target="http://warehouse.orhideja.net/images/products/189-437-pink.jpg" TargetMode="External"/><Relationship Id="rId4501" Type="http://schemas.openxmlformats.org/officeDocument/2006/relationships/hyperlink" Target="http://warehouse.orhideja.net/images/products/291-785-ivory.jpg" TargetMode="External"/><Relationship Id="rId6259" Type="http://schemas.openxmlformats.org/officeDocument/2006/relationships/hyperlink" Target="http://warehouse.orhideja.net/images/products/154-515,-296-515_1_2.jpg" TargetMode="External"/><Relationship Id="rId3103" Type="http://schemas.openxmlformats.org/officeDocument/2006/relationships/hyperlink" Target="http://warehouse.orhideja.net/images/products/535-437,%20646-437%20black_6.jpg" TargetMode="External"/><Relationship Id="rId3310" Type="http://schemas.openxmlformats.org/officeDocument/2006/relationships/hyperlink" Target="http://warehouse.orhideja.net/images/products/812-437-pion_1.jpg" TargetMode="External"/><Relationship Id="rId5068" Type="http://schemas.openxmlformats.org/officeDocument/2006/relationships/hyperlink" Target="http://warehouse.orhideja.net/images/products/587-429.jpg" TargetMode="External"/><Relationship Id="rId231" Type="http://schemas.openxmlformats.org/officeDocument/2006/relationships/hyperlink" Target="http://warehouse.orhideja.net/images/products/532-208-coffee--rose-_2.jpg" TargetMode="External"/><Relationship Id="rId2869" Type="http://schemas.openxmlformats.org/officeDocument/2006/relationships/hyperlink" Target="http://warehouse.orhideja.net/images/products/180-003,-672-003-pion_1.jpg" TargetMode="External"/><Relationship Id="rId5275" Type="http://schemas.openxmlformats.org/officeDocument/2006/relationships/hyperlink" Target="http://warehouse.orhideja.net/images/products/104-213%20ivory.jpg" TargetMode="External"/><Relationship Id="rId5482" Type="http://schemas.openxmlformats.org/officeDocument/2006/relationships/hyperlink" Target="http://warehouse.orhideja.net/images/products/Untitled-39.jpg" TargetMode="External"/><Relationship Id="rId6119" Type="http://schemas.openxmlformats.org/officeDocument/2006/relationships/hyperlink" Target="http://warehouse.orhideja.net/images/products/114-267,-733-267-black-peony_1.jpg" TargetMode="External"/><Relationship Id="rId6326" Type="http://schemas.openxmlformats.org/officeDocument/2006/relationships/hyperlink" Target="http://warehouse.orhideja.net/images/products/129-000,-659-000-moloko-nude_1.jpg" TargetMode="External"/><Relationship Id="rId1678" Type="http://schemas.openxmlformats.org/officeDocument/2006/relationships/hyperlink" Target="http://warehouse.orhideja.net/images/products/553-290:168.jpg" TargetMode="External"/><Relationship Id="rId1885" Type="http://schemas.openxmlformats.org/officeDocument/2006/relationships/hyperlink" Target="http://warehouse.orhideja.net/images/products/817-250_3.jpg" TargetMode="External"/><Relationship Id="rId2729" Type="http://schemas.openxmlformats.org/officeDocument/2006/relationships/hyperlink" Target="http://warehouse.orhideja.net/images/products/733-856.jpg" TargetMode="External"/><Relationship Id="rId2936" Type="http://schemas.openxmlformats.org/officeDocument/2006/relationships/hyperlink" Target="http://warehouse.orhideja.net/images/products/180-003,-672-003-white_1.jpg" TargetMode="External"/><Relationship Id="rId4084" Type="http://schemas.openxmlformats.org/officeDocument/2006/relationships/hyperlink" Target="http://warehouse.orhideja.net/images/products/557-147_2.jpg" TargetMode="External"/><Relationship Id="rId4291" Type="http://schemas.openxmlformats.org/officeDocument/2006/relationships/hyperlink" Target="http://warehouse.orhideja.net/images/products/662-186-pion.jpg" TargetMode="External"/><Relationship Id="rId5135" Type="http://schemas.openxmlformats.org/officeDocument/2006/relationships/hyperlink" Target="http://warehouse.orhideja.net/images/products/802-213%20black.jpg" TargetMode="External"/><Relationship Id="rId5342" Type="http://schemas.openxmlformats.org/officeDocument/2006/relationships/hyperlink" Target="http://warehouse.orhideja.net/images/products/557-275_black.jpg" TargetMode="External"/><Relationship Id="rId908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38" Type="http://schemas.openxmlformats.org/officeDocument/2006/relationships/hyperlink" Target="http://warehouse.orhideja.net/images/products/181-894white.jpg" TargetMode="External"/><Relationship Id="rId4151" Type="http://schemas.openxmlformats.org/officeDocument/2006/relationships/hyperlink" Target="http://warehouse.orhideja.net/images/products/195-187,%20223-187.jpg" TargetMode="External"/><Relationship Id="rId5202" Type="http://schemas.openxmlformats.org/officeDocument/2006/relationships/hyperlink" Target="http://warehouse.orhideja.net/images/products/667-213%20ivory.jpg" TargetMode="External"/><Relationship Id="rId1745" Type="http://schemas.openxmlformats.org/officeDocument/2006/relationships/hyperlink" Target="http://warehouse.orhideja.net/images/products/531-290_2.jpg" TargetMode="External"/><Relationship Id="rId1952" Type="http://schemas.openxmlformats.org/officeDocument/2006/relationships/hyperlink" Target="http://warehouse.orhideja.net/images/products/42.jpg" TargetMode="External"/><Relationship Id="rId4011" Type="http://schemas.openxmlformats.org/officeDocument/2006/relationships/hyperlink" Target="http://warehouse.orhideja.net/images/products/516-147,%20210-147%20peony_1.jpg" TargetMode="External"/><Relationship Id="rId37" Type="http://schemas.openxmlformats.org/officeDocument/2006/relationships/hyperlink" Target="http://warehouse.orhideja.net/images/products/543-007_2.jpg" TargetMode="External"/><Relationship Id="rId1605" Type="http://schemas.openxmlformats.org/officeDocument/2006/relationships/hyperlink" Target="http://warehouse.orhideja.net/images/products/536-342%20&#208;&#145;&#208;&#181;&#208;&#182;&#208;&#181;&#208;&#178;&#209;&#139;&#208;&#185;.jpg" TargetMode="External"/><Relationship Id="rId1812" Type="http://schemas.openxmlformats.org/officeDocument/2006/relationships/hyperlink" Target="http://warehouse.orhideja.net/images/products/553-290-white_2.jpg" TargetMode="External"/><Relationship Id="rId4968" Type="http://schemas.openxmlformats.org/officeDocument/2006/relationships/hyperlink" Target="http://warehouse.orhideja.net/images/products/123-438%20peony.jpg" TargetMode="External"/><Relationship Id="rId6183" Type="http://schemas.openxmlformats.org/officeDocument/2006/relationships/hyperlink" Target="http://warehouse.orhideja.net/images/products/557-267_918.jpg" TargetMode="External"/><Relationship Id="rId3777" Type="http://schemas.openxmlformats.org/officeDocument/2006/relationships/hyperlink" Target="http://warehouse.orhideja.net/images/products/198-147,-210-147-moloko_1_2.jpg" TargetMode="External"/><Relationship Id="rId3984" Type="http://schemas.openxmlformats.org/officeDocument/2006/relationships/hyperlink" Target="http://warehouse.orhideja.net/images/products/558-147-210-147_1.jpg" TargetMode="External"/><Relationship Id="rId4828" Type="http://schemas.openxmlformats.org/officeDocument/2006/relationships/hyperlink" Target="http://warehouse.orhideja.net/images/products/125-438_3.jpg" TargetMode="External"/><Relationship Id="rId6390" Type="http://schemas.openxmlformats.org/officeDocument/2006/relationships/hyperlink" Target="http://warehouse.orhideja.net/images/products/104-215.jpg" TargetMode="External"/><Relationship Id="rId698" Type="http://schemas.openxmlformats.org/officeDocument/2006/relationships/hyperlink" Target="http://warehouse.orhideja.net/images/products/532-208.jpg" TargetMode="External"/><Relationship Id="rId2379" Type="http://schemas.openxmlformats.org/officeDocument/2006/relationships/hyperlink" Target="http://warehouse.orhideja.net/images/products/188-000%20pion.JPG" TargetMode="External"/><Relationship Id="rId2586" Type="http://schemas.openxmlformats.org/officeDocument/2006/relationships/hyperlink" Target="http://warehouse.orhideja.net/images/products/196-338%20&#194;&#168;&#195;&#134;&#194;&#180;&#195;&#134;&#226;&#132;&#162;&#195;&#134;.jpg" TargetMode="External"/><Relationship Id="rId2793" Type="http://schemas.openxmlformats.org/officeDocument/2006/relationships/hyperlink" Target="http://warehouse.orhideja.net/images/products/223-795-pion_2.jpg" TargetMode="External"/><Relationship Id="rId3637" Type="http://schemas.openxmlformats.org/officeDocument/2006/relationships/hyperlink" Target="http://warehouse.orhideja.net/images/products/412-868_2.jpg" TargetMode="External"/><Relationship Id="rId3844" Type="http://schemas.openxmlformats.org/officeDocument/2006/relationships/hyperlink" Target="http://warehouse.orhideja.net/images/products/558-147%20_4.jpg" TargetMode="External"/><Relationship Id="rId6043" Type="http://schemas.openxmlformats.org/officeDocument/2006/relationships/hyperlink" Target="http://warehouse.orhideja.net/images/products/118-991%20black.jpg" TargetMode="External"/><Relationship Id="rId6250" Type="http://schemas.openxmlformats.org/officeDocument/2006/relationships/hyperlink" Target="http://warehouse.orhideja.net/images/products/105-515,-746-515_6.jpg" TargetMode="External"/><Relationship Id="rId558" Type="http://schemas.openxmlformats.org/officeDocument/2006/relationships/hyperlink" Target="http://warehouse.orhideja.net/images/products/180-208,-210-208-pion_6.jpg" TargetMode="External"/><Relationship Id="rId765" Type="http://schemas.openxmlformats.org/officeDocument/2006/relationships/hyperlink" Target="http://warehouse.orhideja.net/images/products/180-208,-210-208-t.-sinij_1.jpg" TargetMode="External"/><Relationship Id="rId972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1188" Type="http://schemas.openxmlformats.org/officeDocument/2006/relationships/hyperlink" Target="http://warehouse.orhideja.net/images/products/535-146,%20207-146%20black.jpg" TargetMode="External"/><Relationship Id="rId1395" Type="http://schemas.openxmlformats.org/officeDocument/2006/relationships/hyperlink" Target="http://warehouse.orhideja.net/images/products/180-000,-904-000-black_1.jpg" TargetMode="External"/><Relationship Id="rId2239" Type="http://schemas.openxmlformats.org/officeDocument/2006/relationships/hyperlink" Target="http://warehouse.orhideja.net/images/products/101-506.jpg" TargetMode="External"/><Relationship Id="rId2446" Type="http://schemas.openxmlformats.org/officeDocument/2006/relationships/hyperlink" Target="http://warehouse.orhideja.net/images/products/571-148-roze-pion.jpg" TargetMode="External"/><Relationship Id="rId2653" Type="http://schemas.openxmlformats.org/officeDocument/2006/relationships/hyperlink" Target="http://warehouse.orhideja.net/images/products/196-338-pion.jpg" TargetMode="External"/><Relationship Id="rId2860" Type="http://schemas.openxmlformats.org/officeDocument/2006/relationships/hyperlink" Target="http://warehouse.orhideja.net/images/products/180-003,-672-003-pion_1.jpg" TargetMode="External"/><Relationship Id="rId3704" Type="http://schemas.openxmlformats.org/officeDocument/2006/relationships/hyperlink" Target="http://warehouse.orhideja.net/images/products/557-147,%20625-147%20ivory_1.jpg" TargetMode="External"/><Relationship Id="rId6110" Type="http://schemas.openxmlformats.org/officeDocument/2006/relationships/hyperlink" Target="http://warehouse.orhideja.net/images/products/114-267,-733-267-black-peony_1.jpg" TargetMode="External"/><Relationship Id="rId418" Type="http://schemas.openxmlformats.org/officeDocument/2006/relationships/hyperlink" Target="http://warehouse.orhideja.net/images/products/180-208-IVORY.jpg" TargetMode="External"/><Relationship Id="rId625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832" Type="http://schemas.openxmlformats.org/officeDocument/2006/relationships/hyperlink" Target="http://warehouse.orhideja.net/images/products/110-208_2.jpg" TargetMode="External"/><Relationship Id="rId1048" Type="http://schemas.openxmlformats.org/officeDocument/2006/relationships/hyperlink" Target="http://warehouse.orhideja.net/images/products/181-208_creme-brulee.jpg" TargetMode="External"/><Relationship Id="rId1255" Type="http://schemas.openxmlformats.org/officeDocument/2006/relationships/hyperlink" Target="http://warehouse.orhideja.net/images/products/535-146,%20207-146.jpg" TargetMode="External"/><Relationship Id="rId1462" Type="http://schemas.openxmlformats.org/officeDocument/2006/relationships/hyperlink" Target="http://warehouse.orhideja.net/images/products/180-000,-638-007-moloko_1.jpg" TargetMode="External"/><Relationship Id="rId2306" Type="http://schemas.openxmlformats.org/officeDocument/2006/relationships/hyperlink" Target="http://warehouse.orhideja.net/images/products/109-003%20red.jpg" TargetMode="External"/><Relationship Id="rId2513" Type="http://schemas.openxmlformats.org/officeDocument/2006/relationships/hyperlink" Target="http://warehouse.orhideja.net/images/products/196-338.jpg" TargetMode="External"/><Relationship Id="rId3911" Type="http://schemas.openxmlformats.org/officeDocument/2006/relationships/hyperlink" Target="http://warehouse.orhideja.net/images/products/198-147%20black.jpeg" TargetMode="External"/><Relationship Id="rId5669" Type="http://schemas.openxmlformats.org/officeDocument/2006/relationships/hyperlink" Target="http://warehouse.orhideja.net/images/products/587-546.jpg" TargetMode="External"/><Relationship Id="rId5876" Type="http://schemas.openxmlformats.org/officeDocument/2006/relationships/hyperlink" Target="http://warehouse.orhideja.net/images/products/159-628,-733-628-black-pion_1.jpg" TargetMode="External"/><Relationship Id="rId1115" Type="http://schemas.openxmlformats.org/officeDocument/2006/relationships/hyperlink" Target="http://warehouse.orhideja.net/images/products/207-146_3.jpg" TargetMode="External"/><Relationship Id="rId1322" Type="http://schemas.openxmlformats.org/officeDocument/2006/relationships/hyperlink" Target="http://warehouse.orhideja.net/images/products/181-894%20&#226;&#128;&#154;&#226;&#128;&#162;&#194;&#168;&#226;&#137;&#160;&#195;&#134;-&#194;&#183;&#194;&#174;&#226;&#137;&#160;&#194;&#174;&#194;&#169;.jpg" TargetMode="External"/><Relationship Id="rId2720" Type="http://schemas.openxmlformats.org/officeDocument/2006/relationships/hyperlink" Target="http://warehouse.orhideja.net/images/products/557-996.jpg" TargetMode="External"/><Relationship Id="rId4478" Type="http://schemas.openxmlformats.org/officeDocument/2006/relationships/hyperlink" Target="http://warehouse.orhideja.net/images/products/561-787,%20225-787%20pion.jpg" TargetMode="External"/><Relationship Id="rId5529" Type="http://schemas.openxmlformats.org/officeDocument/2006/relationships/hyperlink" Target="http://warehouse.orhideja.net/images/products/103-000-655-000-ivory_1.jpg" TargetMode="External"/><Relationship Id="rId3287" Type="http://schemas.openxmlformats.org/officeDocument/2006/relationships/hyperlink" Target="http://warehouse.orhideja.net/images/products/189-437,%20231-007%20.jpg" TargetMode="External"/><Relationship Id="rId4338" Type="http://schemas.openxmlformats.org/officeDocument/2006/relationships/hyperlink" Target="http://warehouse.orhideja.net/images/products/782-592.jpg" TargetMode="External"/><Relationship Id="rId4685" Type="http://schemas.openxmlformats.org/officeDocument/2006/relationships/hyperlink" Target="http://warehouse.orhideja.net/images/products/557-438-vinograd-pion,-210-438-vinograd_6.jpg" TargetMode="External"/><Relationship Id="rId4892" Type="http://schemas.openxmlformats.org/officeDocument/2006/relationships/hyperlink" Target="http://warehouse.orhideja.net/images/products/210-438_peony.jpg" TargetMode="External"/><Relationship Id="rId5736" Type="http://schemas.openxmlformats.org/officeDocument/2006/relationships/hyperlink" Target="http://warehouse.orhideja.net/images/products/192-680%20white.jpg" TargetMode="External"/><Relationship Id="rId5943" Type="http://schemas.openxmlformats.org/officeDocument/2006/relationships/hyperlink" Target="http://warehouse.orhideja.net/images/products/159-628,-733-628-white_1.jpg" TargetMode="External"/><Relationship Id="rId2096" Type="http://schemas.openxmlformats.org/officeDocument/2006/relationships/hyperlink" Target="http://warehouse.orhideja.net/images/products/291-299-pion_2.jpg" TargetMode="External"/><Relationship Id="rId3494" Type="http://schemas.openxmlformats.org/officeDocument/2006/relationships/hyperlink" Target="http://warehouse.orhideja.net/images/products/581-437,%20210-437%20dark%20blue.jpg" TargetMode="External"/><Relationship Id="rId4545" Type="http://schemas.openxmlformats.org/officeDocument/2006/relationships/hyperlink" Target="http://warehouse.orhideja.net/images/products/508-170,-225-170-black_1.jpg" TargetMode="External"/><Relationship Id="rId4752" Type="http://schemas.openxmlformats.org/officeDocument/2006/relationships/hyperlink" Target="http://warehouse.orhideja.net/images/products/263-438%20moloko.jpg" TargetMode="External"/><Relationship Id="rId5803" Type="http://schemas.openxmlformats.org/officeDocument/2006/relationships/hyperlink" Target="http://warehouse.orhideja.net/images/products/159-628,-733-628-pion_1_2.jpg" TargetMode="External"/><Relationship Id="rId3147" Type="http://schemas.openxmlformats.org/officeDocument/2006/relationships/hyperlink" Target="http://warehouse.orhideja.net/images/products/189-437,-210-437-black_1.jpg" TargetMode="External"/><Relationship Id="rId3354" Type="http://schemas.openxmlformats.org/officeDocument/2006/relationships/hyperlink" Target="http://warehouse.orhideja.net/images/products/581-437-pion_3.jpg" TargetMode="External"/><Relationship Id="rId3561" Type="http://schemas.openxmlformats.org/officeDocument/2006/relationships/hyperlink" Target="http://warehouse.orhideja.net/images/products/581-437,%20210-437%20krem%20brule.jpg" TargetMode="External"/><Relationship Id="rId4405" Type="http://schemas.openxmlformats.org/officeDocument/2006/relationships/hyperlink" Target="http://warehouse.orhideja.net/images/products/1_15.jpg" TargetMode="External"/><Relationship Id="rId4612" Type="http://schemas.openxmlformats.org/officeDocument/2006/relationships/hyperlink" Target="http://warehouse.orhideja.net/images/products/508-170,-225-170-white_1.jpg" TargetMode="External"/><Relationship Id="rId275" Type="http://schemas.openxmlformats.org/officeDocument/2006/relationships/hyperlink" Target="http://warehouse.orhideja.net/images/products/116-208-coffee-rose.jpg" TargetMode="External"/><Relationship Id="rId482" Type="http://schemas.openxmlformats.org/officeDocument/2006/relationships/hyperlink" Target="http://warehouse.orhideja.net/images/products/210-208-white.jpg" TargetMode="External"/><Relationship Id="rId2163" Type="http://schemas.openxmlformats.org/officeDocument/2006/relationships/hyperlink" Target="http://warehouse.orhideja.net/images/products/101-535.jpg" TargetMode="External"/><Relationship Id="rId2370" Type="http://schemas.openxmlformats.org/officeDocument/2006/relationships/hyperlink" Target="http://warehouse.orhideja.net/images/products/180-000,-904-000-4ajka.jpg" TargetMode="External"/><Relationship Id="rId3007" Type="http://schemas.openxmlformats.org/officeDocument/2006/relationships/hyperlink" Target="http://warehouse.orhideja.net/images/products/180-001%20ivory.jpg" TargetMode="External"/><Relationship Id="rId3214" Type="http://schemas.openxmlformats.org/officeDocument/2006/relationships/hyperlink" Target="http://warehouse.orhideja.net/images/products/733-437%20ivory.jpg" TargetMode="External"/><Relationship Id="rId3421" Type="http://schemas.openxmlformats.org/officeDocument/2006/relationships/hyperlink" Target="http://warehouse.orhideja.net/images/products/299-437%20E&#204;&#130;&#194;&#162;&#226;&#128;&#162;&#226;&#128;&#154;&#195;&#134;A&#204;&#129;&#226;&#137;&#160;&#195;&#134;-&#226;&#128;&#161;&#195;&#134;&#195;&#159;&#195;&#134;&#194;&#162;I&#204;&#130;&#194;&#169;.jpg" TargetMode="External"/><Relationship Id="rId135" Type="http://schemas.openxmlformats.org/officeDocument/2006/relationships/hyperlink" Target="http://warehouse.orhideja.net/images/products/231-000%20coffee%20rose.jpg" TargetMode="External"/><Relationship Id="rId342" Type="http://schemas.openxmlformats.org/officeDocument/2006/relationships/hyperlink" Target="http://warehouse.orhideja.net/images/products/652-208_ivory.jpg" TargetMode="External"/><Relationship Id="rId2023" Type="http://schemas.openxmlformats.org/officeDocument/2006/relationships/hyperlink" Target="http://warehouse.orhideja.net/images/products/523-299%20&#194;&#168;&#195;&#134;&#194;&#180;&#195;&#134;&#226;&#132;&#162;&#195;&#134;.jpg" TargetMode="External"/><Relationship Id="rId2230" Type="http://schemas.openxmlformats.org/officeDocument/2006/relationships/hyperlink" Target="http://warehouse.orhideja.net/images/products/101-506.jpg" TargetMode="External"/><Relationship Id="rId5179" Type="http://schemas.openxmlformats.org/officeDocument/2006/relationships/hyperlink" Target="http://warehouse.orhideja.net/images/products/123-213%20black-nude.jpg" TargetMode="External"/><Relationship Id="rId5386" Type="http://schemas.openxmlformats.org/officeDocument/2006/relationships/hyperlink" Target="http://warehouse.orhideja.net/images/products/125-533.jpg" TargetMode="External"/><Relationship Id="rId5593" Type="http://schemas.openxmlformats.org/officeDocument/2006/relationships/hyperlink" Target="http://warehouse.orhideja.net/images/products/103-000-655-000_1.jpg" TargetMode="External"/><Relationship Id="rId202" Type="http://schemas.openxmlformats.org/officeDocument/2006/relationships/hyperlink" Target="http://warehouse.orhideja.net/images/products/968-000-white.jpg" TargetMode="External"/><Relationship Id="rId4195" Type="http://schemas.openxmlformats.org/officeDocument/2006/relationships/hyperlink" Target="http://warehouse.orhideja.net/images/products/195-187-662-187-pion_6.jpg" TargetMode="External"/><Relationship Id="rId5039" Type="http://schemas.openxmlformats.org/officeDocument/2006/relationships/hyperlink" Target="http://warehouse.orhideja.net/images/products/199-639%20289-639.jpg" TargetMode="External"/><Relationship Id="rId5246" Type="http://schemas.openxmlformats.org/officeDocument/2006/relationships/hyperlink" Target="http://warehouse.orhideja.net/images/products/123-213%20ivory.jpg" TargetMode="External"/><Relationship Id="rId5453" Type="http://schemas.openxmlformats.org/officeDocument/2006/relationships/hyperlink" Target="http://warehouse.orhideja.net/images/products/161-000%20231-000.jpg" TargetMode="External"/><Relationship Id="rId1789" Type="http://schemas.openxmlformats.org/officeDocument/2006/relationships/hyperlink" Target="http://warehouse.orhideja.net/images/products/1_10.jpg" TargetMode="External"/><Relationship Id="rId1996" Type="http://schemas.openxmlformats.org/officeDocument/2006/relationships/hyperlink" Target="http://warehouse.orhideja.net/images/products/509-299.jpg" TargetMode="External"/><Relationship Id="rId4055" Type="http://schemas.openxmlformats.org/officeDocument/2006/relationships/hyperlink" Target="http://warehouse.orhideja.net/images/products/557-147-dark-blue.jpg" TargetMode="External"/><Relationship Id="rId4262" Type="http://schemas.openxmlformats.org/officeDocument/2006/relationships/hyperlink" Target="http://warehouse.orhideja.net/images/products/195-187-662-187-pion_1.jpg" TargetMode="External"/><Relationship Id="rId5106" Type="http://schemas.openxmlformats.org/officeDocument/2006/relationships/hyperlink" Target="http://warehouse.orhideja.net/images/products/102-224%20733-224_2.jpg" TargetMode="External"/><Relationship Id="rId5660" Type="http://schemas.openxmlformats.org/officeDocument/2006/relationships/hyperlink" Target="http://warehouse.orhideja.net/images/products/709-546.jpg" TargetMode="External"/><Relationship Id="rId1649" Type="http://schemas.openxmlformats.org/officeDocument/2006/relationships/hyperlink" Target="http://warehouse.orhideja.net/images/products/101-269.jpg" TargetMode="External"/><Relationship Id="rId1856" Type="http://schemas.openxmlformats.org/officeDocument/2006/relationships/hyperlink" Target="http://warehouse.orhideja.net/images/products/175-290%20white_2.jpg" TargetMode="External"/><Relationship Id="rId2907" Type="http://schemas.openxmlformats.org/officeDocument/2006/relationships/hyperlink" Target="http://warehouse.orhideja.net/images/products/180-003_ivory.jpg" TargetMode="External"/><Relationship Id="rId3071" Type="http://schemas.openxmlformats.org/officeDocument/2006/relationships/hyperlink" Target="http://warehouse.orhideja.net/images/products/587-437_4.jpg" TargetMode="External"/><Relationship Id="rId5313" Type="http://schemas.openxmlformats.org/officeDocument/2006/relationships/hyperlink" Target="http://warehouse.orhideja.net/images/products/803-428,%20293-428%20flowe%20rose%20b.jpg" TargetMode="External"/><Relationship Id="rId5520" Type="http://schemas.openxmlformats.org/officeDocument/2006/relationships/hyperlink" Target="http://warehouse.orhideja.net/images/products/103-000-655-000-ivory_1.jpg" TargetMode="External"/><Relationship Id="rId1509" Type="http://schemas.openxmlformats.org/officeDocument/2006/relationships/hyperlink" Target="http://warehouse.orhideja.net/images/products/124-894_2.jpg" TargetMode="External"/><Relationship Id="rId1716" Type="http://schemas.openxmlformats.org/officeDocument/2006/relationships/hyperlink" Target="http://warehouse.orhideja.net/images/products/553-290-beige.jpg" TargetMode="External"/><Relationship Id="rId1923" Type="http://schemas.openxmlformats.org/officeDocument/2006/relationships/hyperlink" Target="http://warehouse.orhideja.net/images/products/710-299%20&#209;&#135;&#208;&#181;&#209;&#128;&#208;&#189;&#209;&#139;&#208;&#184;&#204;&#134;.JPG" TargetMode="External"/><Relationship Id="rId4122" Type="http://schemas.openxmlformats.org/officeDocument/2006/relationships/hyperlink" Target="http://warehouse.orhideja.net/images/products/166-147,-289-147-kofejno-rozovij_1.jpg" TargetMode="External"/><Relationship Id="rId3888" Type="http://schemas.openxmlformats.org/officeDocument/2006/relationships/hyperlink" Target="http://warehouse.orhideja.net/images/products/516-147,-289-147-black_1.jpg" TargetMode="External"/><Relationship Id="rId4939" Type="http://schemas.openxmlformats.org/officeDocument/2006/relationships/hyperlink" Target="http://warehouse.orhideja.net/images/products/bra_02_-_125-438_.jpg" TargetMode="External"/><Relationship Id="rId6087" Type="http://schemas.openxmlformats.org/officeDocument/2006/relationships/hyperlink" Target="http://warehouse.orhideja.net/images/products/801-267%20black-nude.jpg" TargetMode="External"/><Relationship Id="rId6294" Type="http://schemas.openxmlformats.org/officeDocument/2006/relationships/hyperlink" Target="http://warehouse.orhideja.net/images/products/129-000,-658-000-black-nud_1.jpg" TargetMode="External"/><Relationship Id="rId2697" Type="http://schemas.openxmlformats.org/officeDocument/2006/relationships/hyperlink" Target="http://warehouse.orhideja.net/images/products/199-795-ivory%20copy.jpg" TargetMode="External"/><Relationship Id="rId3748" Type="http://schemas.openxmlformats.org/officeDocument/2006/relationships/hyperlink" Target="http://warehouse.orhideja.net/images/products/506-147%20moloko.JPG" TargetMode="External"/><Relationship Id="rId6154" Type="http://schemas.openxmlformats.org/officeDocument/2006/relationships/hyperlink" Target="http://warehouse.orhideja.net/images/products/587-267.jpg" TargetMode="External"/><Relationship Id="rId6361" Type="http://schemas.openxmlformats.org/officeDocument/2006/relationships/hyperlink" Target="http://warehouse.orhideja.net/images/products/129-000%20nude%20_1.jpg" TargetMode="External"/><Relationship Id="rId669" Type="http://schemas.openxmlformats.org/officeDocument/2006/relationships/hyperlink" Target="http://warehouse.orhideja.net/images/products/110-208-black.jpg" TargetMode="External"/><Relationship Id="rId876" Type="http://schemas.openxmlformats.org/officeDocument/2006/relationships/hyperlink" Target="http://warehouse.orhideja.net/images/products/116-208%20&#226;&#128;&#161;&#226;&#128;&#158;&#194;&#176;&#194;&#174;&#226;&#137;&#160;.jpg" TargetMode="External"/><Relationship Id="rId1299" Type="http://schemas.openxmlformats.org/officeDocument/2006/relationships/hyperlink" Target="http://warehouse.orhideja.net/images/products/181-894%20pepper.JPG" TargetMode="External"/><Relationship Id="rId2557" Type="http://schemas.openxmlformats.org/officeDocument/2006/relationships/hyperlink" Target="http://warehouse.orhideja.net/images/products/192-338%20black-peony.jpg" TargetMode="External"/><Relationship Id="rId3608" Type="http://schemas.openxmlformats.org/officeDocument/2006/relationships/hyperlink" Target="http://warehouse.orhideja.net/images/products/539-385-moloko-pion_3.jpg" TargetMode="External"/><Relationship Id="rId3955" Type="http://schemas.openxmlformats.org/officeDocument/2006/relationships/hyperlink" Target="http://warehouse.orhideja.net/images/products/557-147,%20289-147%20pion_6.jpg" TargetMode="External"/><Relationship Id="rId5170" Type="http://schemas.openxmlformats.org/officeDocument/2006/relationships/hyperlink" Target="http://warehouse.orhideja.net/images/products/123-213%20black-nude.jpg" TargetMode="External"/><Relationship Id="rId6014" Type="http://schemas.openxmlformats.org/officeDocument/2006/relationships/hyperlink" Target="http://warehouse.orhideja.net/images/products/118-991%20black.jpg" TargetMode="External"/><Relationship Id="rId6221" Type="http://schemas.openxmlformats.org/officeDocument/2006/relationships/hyperlink" Target="http://warehouse.orhideja.net/images/products/246-267%20nude.jpg" TargetMode="External"/><Relationship Id="rId529" Type="http://schemas.openxmlformats.org/officeDocument/2006/relationships/hyperlink" Target="http://warehouse.orhideja.net/images/products/116-208white.jpg" TargetMode="External"/><Relationship Id="rId736" Type="http://schemas.openxmlformats.org/officeDocument/2006/relationships/hyperlink" Target="http://warehouse.orhideja.net/images/products/613-208-dark-blue.jpg" TargetMode="External"/><Relationship Id="rId1159" Type="http://schemas.openxmlformats.org/officeDocument/2006/relationships/hyperlink" Target="http://warehouse.orhideja.net/images/products/535-146,%20207-146%20pion_2.jpg" TargetMode="External"/><Relationship Id="rId1366" Type="http://schemas.openxmlformats.org/officeDocument/2006/relationships/hyperlink" Target="http://warehouse.orhideja.net/images/products/185-894_2.jpg" TargetMode="External"/><Relationship Id="rId2417" Type="http://schemas.openxmlformats.org/officeDocument/2006/relationships/hyperlink" Target="http://warehouse.orhideja.net/images/products/181-000,-231-000-krem-brule_1.jpg" TargetMode="External"/><Relationship Id="rId2764" Type="http://schemas.openxmlformats.org/officeDocument/2006/relationships/hyperlink" Target="http://warehouse.orhideja.net/images/products/199-795_2.jpg" TargetMode="External"/><Relationship Id="rId2971" Type="http://schemas.openxmlformats.org/officeDocument/2006/relationships/hyperlink" Target="http://warehouse.orhideja.net/images/products/103-003,-671-003-white_1.jpg" TargetMode="External"/><Relationship Id="rId3815" Type="http://schemas.openxmlformats.org/officeDocument/2006/relationships/hyperlink" Target="http://warehouse.orhideja.net/images/products/166-147,%20289-147%20black_6.jpg" TargetMode="External"/><Relationship Id="rId5030" Type="http://schemas.openxmlformats.org/officeDocument/2006/relationships/hyperlink" Target="http://warehouse.orhideja.net/images/products/210-639.jpg" TargetMode="External"/><Relationship Id="rId943" Type="http://schemas.openxmlformats.org/officeDocument/2006/relationships/hyperlink" Target="http://warehouse.orhideja.net/images/products/116-208-pink-colored.jpg" TargetMode="External"/><Relationship Id="rId1019" Type="http://schemas.openxmlformats.org/officeDocument/2006/relationships/hyperlink" Target="http://warehouse.orhideja.net/images/products/613-208-krem-brule.jpg" TargetMode="External"/><Relationship Id="rId1573" Type="http://schemas.openxmlformats.org/officeDocument/2006/relationships/hyperlink" Target="http://warehouse.orhideja.net/images/products/180-000,-638-007-moloko_1_2.jpg" TargetMode="External"/><Relationship Id="rId1780" Type="http://schemas.openxmlformats.org/officeDocument/2006/relationships/hyperlink" Target="http://warehouse.orhideja.net/images/products/1_10.jpg" TargetMode="External"/><Relationship Id="rId2624" Type="http://schemas.openxmlformats.org/officeDocument/2006/relationships/hyperlink" Target="http://warehouse.orhideja.net/images/products/192-338_3.jpg" TargetMode="External"/><Relationship Id="rId2831" Type="http://schemas.openxmlformats.org/officeDocument/2006/relationships/hyperlink" Target="http://warehouse.orhideja.net/images/products/180-003,-672-003-black_6.jpg" TargetMode="External"/><Relationship Id="rId5987" Type="http://schemas.openxmlformats.org/officeDocument/2006/relationships/hyperlink" Target="http://warehouse.orhideja.net/images/products/695-991%20black-peony.jpg" TargetMode="External"/><Relationship Id="rId72" Type="http://schemas.openxmlformats.org/officeDocument/2006/relationships/hyperlink" Target="http://warehouse.orhideja.net/images/products/181-000,%20681-007%20pion%20_6.jpg" TargetMode="External"/><Relationship Id="rId803" Type="http://schemas.openxmlformats.org/officeDocument/2006/relationships/hyperlink" Target="http://warehouse.orhideja.net/images/products/180-208,-210-208-kvarc_1.jpg" TargetMode="External"/><Relationship Id="rId1226" Type="http://schemas.openxmlformats.org/officeDocument/2006/relationships/hyperlink" Target="http://warehouse.orhideja.net/images/products/535-146,%20207-146.jpg" TargetMode="External"/><Relationship Id="rId1433" Type="http://schemas.openxmlformats.org/officeDocument/2006/relationships/hyperlink" Target="http://warehouse.orhideja.net/images/products/124-894-pion.jpg" TargetMode="External"/><Relationship Id="rId1640" Type="http://schemas.openxmlformats.org/officeDocument/2006/relationships/hyperlink" Target="http://warehouse.orhideja.net/images/products/150-000.jpg" TargetMode="External"/><Relationship Id="rId4589" Type="http://schemas.openxmlformats.org/officeDocument/2006/relationships/hyperlink" Target="http://warehouse.orhideja.net/images/products/508-170,-225-170-white_6.jpg" TargetMode="External"/><Relationship Id="rId4796" Type="http://schemas.openxmlformats.org/officeDocument/2006/relationships/hyperlink" Target="http://warehouse.orhideja.net/images/products/125-438_3.jpg" TargetMode="External"/><Relationship Id="rId5847" Type="http://schemas.openxmlformats.org/officeDocument/2006/relationships/hyperlink" Target="http://warehouse.orhideja.net/images/products/102-628_peony.jpg" TargetMode="External"/><Relationship Id="rId1500" Type="http://schemas.openxmlformats.org/officeDocument/2006/relationships/hyperlink" Target="http://warehouse.orhideja.net/images/products/136-894.jpg" TargetMode="External"/><Relationship Id="rId3398" Type="http://schemas.openxmlformats.org/officeDocument/2006/relationships/hyperlink" Target="http://warehouse.orhideja.net/images/products/189-437,%20210-437%20pion.jpg" TargetMode="External"/><Relationship Id="rId4449" Type="http://schemas.openxmlformats.org/officeDocument/2006/relationships/hyperlink" Target="http://warehouse.orhideja.net/images/products/561-787,%20225-787%20pion.jpg" TargetMode="External"/><Relationship Id="rId4656" Type="http://schemas.openxmlformats.org/officeDocument/2006/relationships/hyperlink" Target="http://warehouse.orhideja.net/images/products/263-438%20t.-sinij.jpg" TargetMode="External"/><Relationship Id="rId4863" Type="http://schemas.openxmlformats.org/officeDocument/2006/relationships/hyperlink" Target="http://warehouse.orhideja.net/images/products/123-438%20ivory.jpg" TargetMode="External"/><Relationship Id="rId5707" Type="http://schemas.openxmlformats.org/officeDocument/2006/relationships/hyperlink" Target="http://warehouse.orhideja.net/images/products/733-680%20white.jpg" TargetMode="External"/><Relationship Id="rId5914" Type="http://schemas.openxmlformats.org/officeDocument/2006/relationships/hyperlink" Target="http://warehouse.orhideja.net/images/products/159-628,-733-628-white_6.jpg" TargetMode="External"/><Relationship Id="rId3258" Type="http://schemas.openxmlformats.org/officeDocument/2006/relationships/hyperlink" Target="http://warehouse.orhideja.net/images/products/581-437,%20299-437.jpg" TargetMode="External"/><Relationship Id="rId3465" Type="http://schemas.openxmlformats.org/officeDocument/2006/relationships/hyperlink" Target="http://warehouse.orhideja.net/images/products/299-437-dark-blue.jpg" TargetMode="External"/><Relationship Id="rId3672" Type="http://schemas.openxmlformats.org/officeDocument/2006/relationships/hyperlink" Target="http://warehouse.orhideja.net/images/products/558-147%20_7.jpg" TargetMode="External"/><Relationship Id="rId4309" Type="http://schemas.openxmlformats.org/officeDocument/2006/relationships/hyperlink" Target="http://warehouse.orhideja.net/images/products/161-000-904-000_1.jpg" TargetMode="External"/><Relationship Id="rId4516" Type="http://schemas.openxmlformats.org/officeDocument/2006/relationships/hyperlink" Target="http://warehouse.orhideja.net/images/products/291-785%20beige.jpg" TargetMode="External"/><Relationship Id="rId4723" Type="http://schemas.openxmlformats.org/officeDocument/2006/relationships/hyperlink" Target="http://warehouse.orhideja.net/images/products/125-438%20grape%20wine%20NEW.jpg" TargetMode="External"/><Relationship Id="rId179" Type="http://schemas.openxmlformats.org/officeDocument/2006/relationships/hyperlink" Target="http://warehouse.orhideja.net/images/products/180-000,-904-000-black_6.jpg" TargetMode="External"/><Relationship Id="rId386" Type="http://schemas.openxmlformats.org/officeDocument/2006/relationships/hyperlink" Target="http://warehouse.orhideja.net/images/products/180-208-IVORY.jpg" TargetMode="External"/><Relationship Id="rId593" Type="http://schemas.openxmlformats.org/officeDocument/2006/relationships/hyperlink" Target="http://warehouse.orhideja.net/images/products/210-208%20&#208;&#167;&#208;&#181;&#204;&#136;&#209;&#128;&#208;&#189;&#209;&#139;&#208;&#184;&#204;&#134;.jpg" TargetMode="External"/><Relationship Id="rId2067" Type="http://schemas.openxmlformats.org/officeDocument/2006/relationships/hyperlink" Target="http://warehouse.orhideja.net/images/products/504-299-moloko.jpg" TargetMode="External"/><Relationship Id="rId2274" Type="http://schemas.openxmlformats.org/officeDocument/2006/relationships/hyperlink" Target="http://warehouse.orhideja.net/images/products/188-000%20kofejno-rozovij.jpg" TargetMode="External"/><Relationship Id="rId2481" Type="http://schemas.openxmlformats.org/officeDocument/2006/relationships/hyperlink" Target="http://warehouse.orhideja.net/images/products/546-338_black.jpg" TargetMode="External"/><Relationship Id="rId3118" Type="http://schemas.openxmlformats.org/officeDocument/2006/relationships/hyperlink" Target="http://warehouse.orhideja.net/images/products/581-347-black.jpg" TargetMode="External"/><Relationship Id="rId3325" Type="http://schemas.openxmlformats.org/officeDocument/2006/relationships/hyperlink" Target="http://warehouse.orhideja.net/images/products/646-437-pion.jpg" TargetMode="External"/><Relationship Id="rId3532" Type="http://schemas.openxmlformats.org/officeDocument/2006/relationships/hyperlink" Target="http://warehouse.orhideja.net/images/products/587-437,%20210-437%20krem-brule.jpg" TargetMode="External"/><Relationship Id="rId4930" Type="http://schemas.openxmlformats.org/officeDocument/2006/relationships/hyperlink" Target="http://warehouse.orhideja.net/images/products/bra_02_-_125-438_.jpg" TargetMode="External"/><Relationship Id="rId246" Type="http://schemas.openxmlformats.org/officeDocument/2006/relationships/hyperlink" Target="http://warehouse.orhideja.net/images/products/180-208,-210-208-kofejno-roz._1.jpg" TargetMode="External"/><Relationship Id="rId453" Type="http://schemas.openxmlformats.org/officeDocument/2006/relationships/hyperlink" Target="http://warehouse.orhideja.net/images/products/652-208%20white.jpg" TargetMode="External"/><Relationship Id="rId660" Type="http://schemas.openxmlformats.org/officeDocument/2006/relationships/hyperlink" Target="http://warehouse.orhideja.net/images/products/116-208,%20613-208.jpg" TargetMode="External"/><Relationship Id="rId1083" Type="http://schemas.openxmlformats.org/officeDocument/2006/relationships/hyperlink" Target="http://warehouse.orhideja.net/images/products/236-208%20shokolad.jpg" TargetMode="External"/><Relationship Id="rId1290" Type="http://schemas.openxmlformats.org/officeDocument/2006/relationships/hyperlink" Target="http://warehouse.orhideja.net/images/products/217-894-ivory.jpg" TargetMode="External"/><Relationship Id="rId2134" Type="http://schemas.openxmlformats.org/officeDocument/2006/relationships/hyperlink" Target="http://warehouse.orhideja.net/images/products/130-299,-241-299-white_6.jpg" TargetMode="External"/><Relationship Id="rId2341" Type="http://schemas.openxmlformats.org/officeDocument/2006/relationships/hyperlink" Target="http://warehouse.orhideja.net/images/products/103-003,-671-003-black_1.jpg" TargetMode="External"/><Relationship Id="rId5497" Type="http://schemas.openxmlformats.org/officeDocument/2006/relationships/hyperlink" Target="http://warehouse.orhideja.net/images/products/653-000-white.jpg" TargetMode="External"/><Relationship Id="rId106" Type="http://schemas.openxmlformats.org/officeDocument/2006/relationships/hyperlink" Target="http://warehouse.orhideja.net/images/products/531-007-milk.jpg" TargetMode="External"/><Relationship Id="rId313" Type="http://schemas.openxmlformats.org/officeDocument/2006/relationships/hyperlink" Target="http://warehouse.orhideja.net/images/products/210-208-pepper.jpg" TargetMode="External"/><Relationship Id="rId1150" Type="http://schemas.openxmlformats.org/officeDocument/2006/relationships/hyperlink" Target="http://warehouse.orhideja.net/images/products/535-146,%20207-146%20pion_2.jpg" TargetMode="External"/><Relationship Id="rId4099" Type="http://schemas.openxmlformats.org/officeDocument/2006/relationships/hyperlink" Target="http://warehouse.orhideja.net/images/products/516-147,-624-147-kofejno-rozovij_1.jpg" TargetMode="External"/><Relationship Id="rId5357" Type="http://schemas.openxmlformats.org/officeDocument/2006/relationships/hyperlink" Target="http://warehouse.orhideja.net/images/products/557-275_black.jpg" TargetMode="External"/><Relationship Id="rId520" Type="http://schemas.openxmlformats.org/officeDocument/2006/relationships/hyperlink" Target="http://warehouse.orhideja.net/images/products/116-208white.jpg" TargetMode="External"/><Relationship Id="rId2201" Type="http://schemas.openxmlformats.org/officeDocument/2006/relationships/hyperlink" Target="http://warehouse.orhideja.net/images/products/bra_04.jpg" TargetMode="External"/><Relationship Id="rId5564" Type="http://schemas.openxmlformats.org/officeDocument/2006/relationships/hyperlink" Target="http://warehouse.orhideja.net/images/products/103-000-655-000_1.jpg" TargetMode="External"/><Relationship Id="rId5771" Type="http://schemas.openxmlformats.org/officeDocument/2006/relationships/hyperlink" Target="http://warehouse.orhideja.net/images/products/159-628,-733-628-pion_6.jpg" TargetMode="External"/><Relationship Id="rId6408" Type="http://schemas.openxmlformats.org/officeDocument/2006/relationships/hyperlink" Target="http://warehouse.orhideja.net/images/products/101-215.jpg" TargetMode="External"/><Relationship Id="rId1010" Type="http://schemas.openxmlformats.org/officeDocument/2006/relationships/hyperlink" Target="http://warehouse.orhideja.net/images/products/116-208,%20299-208-burgundy_1.jpg" TargetMode="External"/><Relationship Id="rId1967" Type="http://schemas.openxmlformats.org/officeDocument/2006/relationships/hyperlink" Target="http://warehouse.orhideja.net/images/products/710-299_3.jpg" TargetMode="External"/><Relationship Id="rId4166" Type="http://schemas.openxmlformats.org/officeDocument/2006/relationships/hyperlink" Target="http://warehouse.orhideja.net/images/products/195-187,%20223-187.jpg" TargetMode="External"/><Relationship Id="rId4373" Type="http://schemas.openxmlformats.org/officeDocument/2006/relationships/hyperlink" Target="http://warehouse.orhideja.net/images/products/150-592.jpg" TargetMode="External"/><Relationship Id="rId4580" Type="http://schemas.openxmlformats.org/officeDocument/2006/relationships/hyperlink" Target="http://warehouse.orhideja.net/images/products/508-170,-225-170-white_1_2.jpg" TargetMode="External"/><Relationship Id="rId5217" Type="http://schemas.openxmlformats.org/officeDocument/2006/relationships/hyperlink" Target="http://warehouse.orhideja.net/images/products/123-213%20ivory.jpg" TargetMode="External"/><Relationship Id="rId5424" Type="http://schemas.openxmlformats.org/officeDocument/2006/relationships/hyperlink" Target="http://warehouse.orhideja.net/images/products/161-000%20231-000.jpg" TargetMode="External"/><Relationship Id="rId5631" Type="http://schemas.openxmlformats.org/officeDocument/2006/relationships/hyperlink" Target="http://warehouse.orhideja.net/images/products/152-830,-799-830_1.jpg" TargetMode="External"/><Relationship Id="rId4026" Type="http://schemas.openxmlformats.org/officeDocument/2006/relationships/hyperlink" Target="http://warehouse.orhideja.net/images/products/516-147,%20210-147%20peony_1.jpg" TargetMode="External"/><Relationship Id="rId4440" Type="http://schemas.openxmlformats.org/officeDocument/2006/relationships/hyperlink" Target="http://warehouse.orhideja.net/images/products/561-787,%20225-787%20pion.jpg" TargetMode="External"/><Relationship Id="rId3042" Type="http://schemas.openxmlformats.org/officeDocument/2006/relationships/hyperlink" Target="http://warehouse.orhideja.net/images/products/535-146,-260-146-black_6.jpg" TargetMode="External"/><Relationship Id="rId6198" Type="http://schemas.openxmlformats.org/officeDocument/2006/relationships/hyperlink" Target="http://warehouse.orhideja.net/images/products/130-267.jpg" TargetMode="External"/><Relationship Id="rId6265" Type="http://schemas.openxmlformats.org/officeDocument/2006/relationships/hyperlink" Target="http://warehouse.orhideja.net/images/products/105-515,-746-515_1.jpg" TargetMode="External"/><Relationship Id="rId3859" Type="http://schemas.openxmlformats.org/officeDocument/2006/relationships/hyperlink" Target="http://warehouse.orhideja.net/images/products/557-147,%20210-147_black_1.jpg" TargetMode="External"/><Relationship Id="rId5281" Type="http://schemas.openxmlformats.org/officeDocument/2006/relationships/hyperlink" Target="http://warehouse.orhideja.net/images/products/104-213%20ivory.jpg" TargetMode="External"/><Relationship Id="rId2875" Type="http://schemas.openxmlformats.org/officeDocument/2006/relationships/hyperlink" Target="http://warehouse.orhideja.net/images/products/180-003,-672-003-pion_1.jpg" TargetMode="External"/><Relationship Id="rId3926" Type="http://schemas.openxmlformats.org/officeDocument/2006/relationships/hyperlink" Target="http://warehouse.orhideja.net/images/products/557-147%20289-147%20black:peony_1.jpg" TargetMode="External"/><Relationship Id="rId6332" Type="http://schemas.openxmlformats.org/officeDocument/2006/relationships/hyperlink" Target="http://warehouse.orhideja.net/images/products/129-000,-659-000-moloko-nude_1.jpg" TargetMode="External"/><Relationship Id="rId847" Type="http://schemas.openxmlformats.org/officeDocument/2006/relationships/hyperlink" Target="http://warehouse.orhideja.net/images/products/181-208_ruby.jpg" TargetMode="External"/><Relationship Id="rId1477" Type="http://schemas.openxmlformats.org/officeDocument/2006/relationships/hyperlink" Target="http://warehouse.orhideja.net/images/products/124-894.jpg" TargetMode="External"/><Relationship Id="rId1891" Type="http://schemas.openxmlformats.org/officeDocument/2006/relationships/hyperlink" Target="http://warehouse.orhideja.net/images/products/803-750-black.jpg" TargetMode="External"/><Relationship Id="rId2528" Type="http://schemas.openxmlformats.org/officeDocument/2006/relationships/hyperlink" Target="http://warehouse.orhideja.net/images/products/192-338.jpg" TargetMode="External"/><Relationship Id="rId2942" Type="http://schemas.openxmlformats.org/officeDocument/2006/relationships/hyperlink" Target="http://warehouse.orhideja.net/images/products/180-003,-672-003-white_1.jpg" TargetMode="External"/><Relationship Id="rId914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44" Type="http://schemas.openxmlformats.org/officeDocument/2006/relationships/hyperlink" Target="http://warehouse.orhideja.net/images/products/181-000_2.jpg" TargetMode="External"/><Relationship Id="rId5001" Type="http://schemas.openxmlformats.org/officeDocument/2006/relationships/hyperlink" Target="http://warehouse.orhideja.net/images/products/123-438%20peony.jpg" TargetMode="External"/><Relationship Id="rId1611" Type="http://schemas.openxmlformats.org/officeDocument/2006/relationships/hyperlink" Target="http://warehouse.orhideja.net/images/products/536-342%20&#208;&#145;&#208;&#181;&#208;&#182;&#208;&#181;&#208;&#178;&#209;&#139;&#208;&#185;.jpg" TargetMode="External"/><Relationship Id="rId4767" Type="http://schemas.openxmlformats.org/officeDocument/2006/relationships/hyperlink" Target="http://warehouse.orhideja.net/images/products/810-438-ivory_1.jpg" TargetMode="External"/><Relationship Id="rId5818" Type="http://schemas.openxmlformats.org/officeDocument/2006/relationships/hyperlink" Target="http://warehouse.orhideja.net/images/products/159-628,-733-628-pion_1_2.jpg" TargetMode="External"/><Relationship Id="rId3369" Type="http://schemas.openxmlformats.org/officeDocument/2006/relationships/hyperlink" Target="http://warehouse.orhideja.net/images/products/581-437-pion_3.jpg" TargetMode="External"/><Relationship Id="rId2385" Type="http://schemas.openxmlformats.org/officeDocument/2006/relationships/hyperlink" Target="http://warehouse.orhideja.net/images/products/188-000%20pion.JPG" TargetMode="External"/><Relationship Id="rId3783" Type="http://schemas.openxmlformats.org/officeDocument/2006/relationships/hyperlink" Target="http://warehouse.orhideja.net/images/products/198-147,-210-147-moloko_1_2.jpg" TargetMode="External"/><Relationship Id="rId4834" Type="http://schemas.openxmlformats.org/officeDocument/2006/relationships/hyperlink" Target="http://warehouse.orhideja.net/images/products/125-438_3.jpg" TargetMode="External"/><Relationship Id="rId357" Type="http://schemas.openxmlformats.org/officeDocument/2006/relationships/hyperlink" Target="http://warehouse.orhideja.net/images/products/260-208-milk.jpg" TargetMode="External"/><Relationship Id="rId2038" Type="http://schemas.openxmlformats.org/officeDocument/2006/relationships/hyperlink" Target="http://warehouse.orhideja.net/images/products/509-299.JPG" TargetMode="External"/><Relationship Id="rId3436" Type="http://schemas.openxmlformats.org/officeDocument/2006/relationships/hyperlink" Target="http://warehouse.orhideja.net/images/products/587-437,%20299-437.jpg" TargetMode="External"/><Relationship Id="rId3850" Type="http://schemas.openxmlformats.org/officeDocument/2006/relationships/hyperlink" Target="http://warehouse.orhideja.net/images/products/557-147,%20210-147_black_1.jpg" TargetMode="External"/><Relationship Id="rId4901" Type="http://schemas.openxmlformats.org/officeDocument/2006/relationships/hyperlink" Target="http://warehouse.orhideja.net/images/products/557-438_peony.jpg" TargetMode="External"/><Relationship Id="rId771" Type="http://schemas.openxmlformats.org/officeDocument/2006/relationships/hyperlink" Target="http://warehouse.orhideja.net/images/products/180-208,-210-208-t.-sinij_1.jpg" TargetMode="External"/><Relationship Id="rId2452" Type="http://schemas.openxmlformats.org/officeDocument/2006/relationships/hyperlink" Target="http://warehouse.orhideja.net/images/products/566-446,-293-446-ivory_1.jpg" TargetMode="External"/><Relationship Id="rId3503" Type="http://schemas.openxmlformats.org/officeDocument/2006/relationships/hyperlink" Target="http://warehouse.orhideja.net/images/products/78899.jpg" TargetMode="External"/><Relationship Id="rId424" Type="http://schemas.openxmlformats.org/officeDocument/2006/relationships/hyperlink" Target="http://warehouse.orhideja.net/images/products/116-208%20213-208%20ivory_3.jpg" TargetMode="External"/><Relationship Id="rId1054" Type="http://schemas.openxmlformats.org/officeDocument/2006/relationships/hyperlink" Target="http://warehouse.orhideja.net/images/products/180-208%20210-208%20krem%20brule.jpg" TargetMode="External"/><Relationship Id="rId2105" Type="http://schemas.openxmlformats.org/officeDocument/2006/relationships/hyperlink" Target="http://warehouse.orhideja.net/images/products/575-299-291-299-pion_1_2.jpg" TargetMode="External"/><Relationship Id="rId5675" Type="http://schemas.openxmlformats.org/officeDocument/2006/relationships/hyperlink" Target="http://warehouse.orhideja.net/images/products/293-024.jpeg" TargetMode="External"/><Relationship Id="rId1121" Type="http://schemas.openxmlformats.org/officeDocument/2006/relationships/hyperlink" Target="http://warehouse.orhideja.net/images/products/535-146,%20207-146%20pion_2.jpg" TargetMode="External"/><Relationship Id="rId4277" Type="http://schemas.openxmlformats.org/officeDocument/2006/relationships/hyperlink" Target="http://warehouse.orhideja.net/images/products/157-371.jpg" TargetMode="External"/><Relationship Id="rId4691" Type="http://schemas.openxmlformats.org/officeDocument/2006/relationships/hyperlink" Target="http://warehouse.orhideja.net/images/products/125-438-646-438-_6.jpg" TargetMode="External"/><Relationship Id="rId5328" Type="http://schemas.openxmlformats.org/officeDocument/2006/relationships/hyperlink" Target="http://warehouse.orhideja.net/images/products/289-275_black.jpg" TargetMode="External"/><Relationship Id="rId5742" Type="http://schemas.openxmlformats.org/officeDocument/2006/relationships/hyperlink" Target="http://warehouse.orhideja.net/images/products/107-680%20white.jpg" TargetMode="External"/><Relationship Id="rId3293" Type="http://schemas.openxmlformats.org/officeDocument/2006/relationships/hyperlink" Target="http://warehouse.orhideja.net/images/products/182-437_ivory.jpg" TargetMode="External"/><Relationship Id="rId4344" Type="http://schemas.openxmlformats.org/officeDocument/2006/relationships/hyperlink" Target="http://warehouse.orhideja.net/images/products/591-592.jpg" TargetMode="External"/><Relationship Id="rId1938" Type="http://schemas.openxmlformats.org/officeDocument/2006/relationships/hyperlink" Target="http://warehouse.orhideja.net/images/products/575-299_2.jpg" TargetMode="External"/><Relationship Id="rId3360" Type="http://schemas.openxmlformats.org/officeDocument/2006/relationships/hyperlink" Target="http://warehouse.orhideja.net/images/products/581-437-pion_3.jpg" TargetMode="External"/><Relationship Id="rId281" Type="http://schemas.openxmlformats.org/officeDocument/2006/relationships/hyperlink" Target="http://warehouse.orhideja.net/images/products/116-208-coffee-rose.jpg" TargetMode="External"/><Relationship Id="rId3013" Type="http://schemas.openxmlformats.org/officeDocument/2006/relationships/hyperlink" Target="http://warehouse.orhideja.net/images/products/180-001%20ivory.jpg" TargetMode="External"/><Relationship Id="rId4411" Type="http://schemas.openxmlformats.org/officeDocument/2006/relationships/hyperlink" Target="http://warehouse.orhideja.net/images/products/1_15.jpg" TargetMode="External"/><Relationship Id="rId6169" Type="http://schemas.openxmlformats.org/officeDocument/2006/relationships/hyperlink" Target="http://warehouse.orhideja.net/images/products/587-267.jpg" TargetMode="External"/><Relationship Id="rId2779" Type="http://schemas.openxmlformats.org/officeDocument/2006/relationships/hyperlink" Target="http://warehouse.orhideja.net/images/products/163-795.jpg" TargetMode="External"/><Relationship Id="rId5185" Type="http://schemas.openxmlformats.org/officeDocument/2006/relationships/hyperlink" Target="http://warehouse.orhideja.net/images/products/123-213%20black-nude.jpg" TargetMode="External"/><Relationship Id="rId6236" Type="http://schemas.openxmlformats.org/officeDocument/2006/relationships/hyperlink" Target="http://warehouse.orhideja.net/images/products/528-098,-241-098_6.jpg" TargetMode="External"/><Relationship Id="rId1795" Type="http://schemas.openxmlformats.org/officeDocument/2006/relationships/hyperlink" Target="http://warehouse.orhideja.net/images/products/695-290%20white.jpg" TargetMode="External"/><Relationship Id="rId2846" Type="http://schemas.openxmlformats.org/officeDocument/2006/relationships/hyperlink" Target="http://warehouse.orhideja.net/images/products/180-003,-672-003-pion_1.jpg" TargetMode="External"/><Relationship Id="rId5252" Type="http://schemas.openxmlformats.org/officeDocument/2006/relationships/hyperlink" Target="http://warehouse.orhideja.net/images/products/123-213%20ivory.jpg" TargetMode="External"/><Relationship Id="rId6303" Type="http://schemas.openxmlformats.org/officeDocument/2006/relationships/hyperlink" Target="http://warehouse.orhideja.net/images/products/129-000,-658-000-black-nud_1.jpg" TargetMode="External"/><Relationship Id="rId87" Type="http://schemas.openxmlformats.org/officeDocument/2006/relationships/hyperlink" Target="http://warehouse.orhideja.net/images/products/681-007-moloko.jpg" TargetMode="External"/><Relationship Id="rId818" Type="http://schemas.openxmlformats.org/officeDocument/2006/relationships/hyperlink" Target="http://warehouse.orhideja.net/images/products/116-208,%20299-208-kvarc_1.jpg" TargetMode="External"/><Relationship Id="rId1448" Type="http://schemas.openxmlformats.org/officeDocument/2006/relationships/hyperlink" Target="http://warehouse.orhideja.net/images/products/181-000,904-000_1.jpg" TargetMode="External"/><Relationship Id="rId1862" Type="http://schemas.openxmlformats.org/officeDocument/2006/relationships/hyperlink" Target="http://warehouse.orhideja.net/images/products/817-250%20&#208;&#189;&#208;&#184;&#208;&#176;&#208;&#179;&#208;&#176;&#209;&#128;&#208;&#176;.jpg" TargetMode="External"/><Relationship Id="rId2913" Type="http://schemas.openxmlformats.org/officeDocument/2006/relationships/hyperlink" Target="http://warehouse.orhideja.net/images/products/180-003,-672-003-white_6.jpg" TargetMode="External"/><Relationship Id="rId1515" Type="http://schemas.openxmlformats.org/officeDocument/2006/relationships/hyperlink" Target="http://warehouse.orhideja.net/images/products/604-894_5.jpg" TargetMode="External"/><Relationship Id="rId6093" Type="http://schemas.openxmlformats.org/officeDocument/2006/relationships/hyperlink" Target="http://warehouse.orhideja.net/images/products/801-267%20black-nude.jpg" TargetMode="External"/><Relationship Id="rId3687" Type="http://schemas.openxmlformats.org/officeDocument/2006/relationships/hyperlink" Target="http://warehouse.orhideja.net/images/products/557-147,%20625-147%20ivory_1.jpg" TargetMode="External"/><Relationship Id="rId4738" Type="http://schemas.openxmlformats.org/officeDocument/2006/relationships/hyperlink" Target="http://warehouse.orhideja.net/images/products/673-438%20ivory.jpg" TargetMode="External"/><Relationship Id="rId2289" Type="http://schemas.openxmlformats.org/officeDocument/2006/relationships/hyperlink" Target="http://warehouse.orhideja.net/images/products/103-003,-671-003-red_6.jpg" TargetMode="External"/><Relationship Id="rId3754" Type="http://schemas.openxmlformats.org/officeDocument/2006/relationships/hyperlink" Target="http://warehouse.orhideja.net/images/products/198-147,-210-147-moloko_1_2.jpg" TargetMode="External"/><Relationship Id="rId4805" Type="http://schemas.openxmlformats.org/officeDocument/2006/relationships/hyperlink" Target="http://warehouse.orhideja.net/images/products/125-438_3.jpg" TargetMode="External"/><Relationship Id="rId6160" Type="http://schemas.openxmlformats.org/officeDocument/2006/relationships/hyperlink" Target="http://warehouse.orhideja.net/images/products/587-267.jpg" TargetMode="External"/><Relationship Id="rId675" Type="http://schemas.openxmlformats.org/officeDocument/2006/relationships/hyperlink" Target="http://warehouse.orhideja.net/images/products/110-208-black.jpg" TargetMode="External"/><Relationship Id="rId2356" Type="http://schemas.openxmlformats.org/officeDocument/2006/relationships/hyperlink" Target="http://warehouse.orhideja.net/images/products/103-003,-671-003-black_1.jpg" TargetMode="External"/><Relationship Id="rId2770" Type="http://schemas.openxmlformats.org/officeDocument/2006/relationships/hyperlink" Target="http://warehouse.orhideja.net/images/products/199-795_2.jpg" TargetMode="External"/><Relationship Id="rId3407" Type="http://schemas.openxmlformats.org/officeDocument/2006/relationships/hyperlink" Target="http://warehouse.orhideja.net/images/products/182-437,-733-437-pion_1.jpg" TargetMode="External"/><Relationship Id="rId3821" Type="http://schemas.openxmlformats.org/officeDocument/2006/relationships/hyperlink" Target="http://warehouse.orhideja.net/images/products/580-147_2.jpg" TargetMode="External"/><Relationship Id="rId328" Type="http://schemas.openxmlformats.org/officeDocument/2006/relationships/hyperlink" Target="http://warehouse.orhideja.net/images/products/180-208perec.jpg" TargetMode="External"/><Relationship Id="rId742" Type="http://schemas.openxmlformats.org/officeDocument/2006/relationships/hyperlink" Target="http://warehouse.orhideja.net/images/products/236-208-dark-blue.jpg" TargetMode="External"/><Relationship Id="rId1372" Type="http://schemas.openxmlformats.org/officeDocument/2006/relationships/hyperlink" Target="http://warehouse.orhideja.net/images/products/181-894,-283-894-black_1_2.jpg" TargetMode="External"/><Relationship Id="rId2009" Type="http://schemas.openxmlformats.org/officeDocument/2006/relationships/hyperlink" Target="http://warehouse.orhideja.net/images/products/Untitled-2%20copy.jpg" TargetMode="External"/><Relationship Id="rId2423" Type="http://schemas.openxmlformats.org/officeDocument/2006/relationships/hyperlink" Target="http://warehouse.orhideja.net/images/products/188-000%20&#209;&#134;&#208;&#178;&#208;&#181;&#209;&#130;&#208;&#190;&#209;&#135;&#208;&#189;&#208;&#190;-&#209;&#128;&#208;&#190;&#208;&#183;&#208;&#190;&#208;&#178;&#209;&#139;&#208;&#184;&#204;&#134;_2.JPG" TargetMode="External"/><Relationship Id="rId5579" Type="http://schemas.openxmlformats.org/officeDocument/2006/relationships/hyperlink" Target="http://warehouse.orhideja.net/images/products/103-000-655-000_1.jpg" TargetMode="External"/><Relationship Id="rId1025" Type="http://schemas.openxmlformats.org/officeDocument/2006/relationships/hyperlink" Target="http://warehouse.orhideja.net/images/products/213-208-krem-brule.jpg" TargetMode="External"/><Relationship Id="rId4595" Type="http://schemas.openxmlformats.org/officeDocument/2006/relationships/hyperlink" Target="http://warehouse.orhideja.net/images/products/508-170,-225-170-white_1.jpg" TargetMode="External"/><Relationship Id="rId5646" Type="http://schemas.openxmlformats.org/officeDocument/2006/relationships/hyperlink" Target="http://warehouse.orhideja.net/images/products/152-830,-799-830_1.jpg" TargetMode="External"/><Relationship Id="rId5993" Type="http://schemas.openxmlformats.org/officeDocument/2006/relationships/hyperlink" Target="http://warehouse.orhideja.net/images/products/638-991%20black-peony.jpg" TargetMode="External"/><Relationship Id="rId3197" Type="http://schemas.openxmlformats.org/officeDocument/2006/relationships/hyperlink" Target="http://warehouse.orhideja.net/images/products/581-437.jpg" TargetMode="External"/><Relationship Id="rId4248" Type="http://schemas.openxmlformats.org/officeDocument/2006/relationships/hyperlink" Target="http://warehouse.orhideja.net/images/products/195-187-662-187-pion_1.jpg" TargetMode="External"/><Relationship Id="rId4662" Type="http://schemas.openxmlformats.org/officeDocument/2006/relationships/hyperlink" Target="http://warehouse.orhideja.net/images/products/557-438,-210-438-t-sinij_1.jpg" TargetMode="External"/><Relationship Id="rId5713" Type="http://schemas.openxmlformats.org/officeDocument/2006/relationships/hyperlink" Target="http://warehouse.orhideja.net/images/products/246-680%20white.jpg" TargetMode="External"/><Relationship Id="rId185" Type="http://schemas.openxmlformats.org/officeDocument/2006/relationships/hyperlink" Target="http://warehouse.orhideja.net/images/products/904-000%20white.jpg" TargetMode="External"/><Relationship Id="rId1909" Type="http://schemas.openxmlformats.org/officeDocument/2006/relationships/hyperlink" Target="http://warehouse.orhideja.net/images/products/563-390.jpg" TargetMode="External"/><Relationship Id="rId3264" Type="http://schemas.openxmlformats.org/officeDocument/2006/relationships/hyperlink" Target="http://warehouse.orhideja.net/images/products/535-437%20ivory.jpg" TargetMode="External"/><Relationship Id="rId4315" Type="http://schemas.openxmlformats.org/officeDocument/2006/relationships/hyperlink" Target="http://warehouse.orhideja.net/images/products/161-000-904-000_1.jpg" TargetMode="External"/><Relationship Id="rId2280" Type="http://schemas.openxmlformats.org/officeDocument/2006/relationships/hyperlink" Target="http://warehouse.orhideja.net/images/products/188-000%20kofejno-rozovij.jpg" TargetMode="External"/><Relationship Id="rId3331" Type="http://schemas.openxmlformats.org/officeDocument/2006/relationships/hyperlink" Target="http://warehouse.orhideja.net/images/products/299-437%20pion.jpg" TargetMode="External"/><Relationship Id="rId252" Type="http://schemas.openxmlformats.org/officeDocument/2006/relationships/hyperlink" Target="http://warehouse.orhideja.net/images/products/180-208,-210-208-kofejno-roz._1.jpg" TargetMode="External"/><Relationship Id="rId5089" Type="http://schemas.openxmlformats.org/officeDocument/2006/relationships/hyperlink" Target="http://warehouse.orhideja.net/images/products/581-429.jpg" TargetMode="External"/><Relationship Id="rId1699" Type="http://schemas.openxmlformats.org/officeDocument/2006/relationships/hyperlink" Target="http://warehouse.orhideja.net/images/products/553-290%20A&#204;&#129;&#226;&#128;&#162;&#226;&#128;&#161;&#226;&#137;&#160;I&#204;&#130;&#194;&#169;.jpg" TargetMode="External"/><Relationship Id="rId2000" Type="http://schemas.openxmlformats.org/officeDocument/2006/relationships/hyperlink" Target="http://warehouse.orhideja.net/images/products/1_12.jpg" TargetMode="External"/><Relationship Id="rId5156" Type="http://schemas.openxmlformats.org/officeDocument/2006/relationships/hyperlink" Target="http://warehouse.orhideja.net/images/products/802-213%20black.jpg" TargetMode="External"/><Relationship Id="rId5570" Type="http://schemas.openxmlformats.org/officeDocument/2006/relationships/hyperlink" Target="http://warehouse.orhideja.net/images/products/103-000-655-000_1.jpg" TargetMode="External"/><Relationship Id="rId6207" Type="http://schemas.openxmlformats.org/officeDocument/2006/relationships/hyperlink" Target="http://warehouse.orhideja.net/images/products/114-267,%20733-267%20moloko-peony.jpg" TargetMode="External"/><Relationship Id="rId4172" Type="http://schemas.openxmlformats.org/officeDocument/2006/relationships/hyperlink" Target="http://warehouse.orhideja.net/images/products/554-187black:pion.jpg" TargetMode="External"/><Relationship Id="rId5223" Type="http://schemas.openxmlformats.org/officeDocument/2006/relationships/hyperlink" Target="http://warehouse.orhideja.net/images/products/123-213%20ivory.jpg" TargetMode="External"/><Relationship Id="rId1766" Type="http://schemas.openxmlformats.org/officeDocument/2006/relationships/hyperlink" Target="http://warehouse.orhideja.net/images/products/1_10.jpg" TargetMode="External"/><Relationship Id="rId2817" Type="http://schemas.openxmlformats.org/officeDocument/2006/relationships/hyperlink" Target="http://warehouse.orhideja.net/images/products/733-788%20z&#204;&#140;emc&#204;&#140;ug-moloko.jpg" TargetMode="External"/><Relationship Id="rId58" Type="http://schemas.openxmlformats.org/officeDocument/2006/relationships/hyperlink" Target="http://warehouse.orhideja.net/images/products/531-007_3.jpg" TargetMode="External"/><Relationship Id="rId1419" Type="http://schemas.openxmlformats.org/officeDocument/2006/relationships/hyperlink" Target="http://warehouse.orhideja.net/images/products/181-894.jpg" TargetMode="External"/><Relationship Id="rId1833" Type="http://schemas.openxmlformats.org/officeDocument/2006/relationships/hyperlink" Target="http://warehouse.orhideja.net/images/products/175-290%20white_2.jpg" TargetMode="External"/><Relationship Id="rId4989" Type="http://schemas.openxmlformats.org/officeDocument/2006/relationships/hyperlink" Target="http://warehouse.orhideja.net/images/products/123-438%20peony.jpg" TargetMode="External"/><Relationship Id="rId1900" Type="http://schemas.openxmlformats.org/officeDocument/2006/relationships/hyperlink" Target="http://warehouse.orhideja.net/images/products/27.JPG" TargetMode="External"/><Relationship Id="rId3658" Type="http://schemas.openxmlformats.org/officeDocument/2006/relationships/hyperlink" Target="http://warehouse.orhideja.net/images/products/198-147,-210-147-moloko_6.jpg" TargetMode="External"/><Relationship Id="rId4709" Type="http://schemas.openxmlformats.org/officeDocument/2006/relationships/hyperlink" Target="http://warehouse.orhideja.net/images/products/557-438-vinograd-pion,-210-438-vinograd_1.jpg" TargetMode="External"/><Relationship Id="rId6064" Type="http://schemas.openxmlformats.org/officeDocument/2006/relationships/hyperlink" Target="http://warehouse.orhideja.net/images/products/175-990,-255-990-black-pion_1.jpg" TargetMode="External"/><Relationship Id="rId579" Type="http://schemas.openxmlformats.org/officeDocument/2006/relationships/hyperlink" Target="http://warehouse.orhideja.net/images/products/613-208-black.jpg" TargetMode="External"/><Relationship Id="rId993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674" Type="http://schemas.openxmlformats.org/officeDocument/2006/relationships/hyperlink" Target="http://warehouse.orhideja.net/images/products/192-338%20pion.JPG" TargetMode="External"/><Relationship Id="rId5080" Type="http://schemas.openxmlformats.org/officeDocument/2006/relationships/hyperlink" Target="http://warehouse.orhideja.net/images/products/587-429.jpg" TargetMode="External"/><Relationship Id="rId6131" Type="http://schemas.openxmlformats.org/officeDocument/2006/relationships/hyperlink" Target="http://warehouse.orhideja.net/images/products/293-267.jpg" TargetMode="External"/><Relationship Id="rId646" Type="http://schemas.openxmlformats.org/officeDocument/2006/relationships/hyperlink" Target="http://warehouse.orhideja.net/images/products/116-208,%20613-208.jpg" TargetMode="External"/><Relationship Id="rId1276" Type="http://schemas.openxmlformats.org/officeDocument/2006/relationships/hyperlink" Target="http://warehouse.orhideja.net/images/products/535-146,%20207-146.jpg" TargetMode="External"/><Relationship Id="rId2327" Type="http://schemas.openxmlformats.org/officeDocument/2006/relationships/hyperlink" Target="http://warehouse.orhideja.net/images/products/103-003,-671-003-black_1.jpg" TargetMode="External"/><Relationship Id="rId3725" Type="http://schemas.openxmlformats.org/officeDocument/2006/relationships/hyperlink" Target="http://warehouse.orhideja.net/images/products/516-147,-625-147-moloko_1.jpg" TargetMode="External"/><Relationship Id="rId1690" Type="http://schemas.openxmlformats.org/officeDocument/2006/relationships/hyperlink" Target="http://warehouse.orhideja.net/images/products/703-290%20_4.jpg" TargetMode="External"/><Relationship Id="rId2741" Type="http://schemas.openxmlformats.org/officeDocument/2006/relationships/hyperlink" Target="http://warehouse.orhideja.net/images/products/116-856.jpg" TargetMode="External"/><Relationship Id="rId5897" Type="http://schemas.openxmlformats.org/officeDocument/2006/relationships/hyperlink" Target="http://warehouse.orhideja.net/images/products/159-628,-733-628-black-pion_1.jpg" TargetMode="External"/><Relationship Id="rId713" Type="http://schemas.openxmlformats.org/officeDocument/2006/relationships/hyperlink" Target="http://warehouse.orhideja.net/images/products/110-208-red.jpg" TargetMode="External"/><Relationship Id="rId1343" Type="http://schemas.openxmlformats.org/officeDocument/2006/relationships/hyperlink" Target="http://warehouse.orhideja.net/images/products/604-894%20&#208;&#154;&#208;&#190;&#209;&#132;&#208;&#181;&#208;&#184;&#204;&#134;&#208;&#189;&#208;&#190;-&#209;&#128;&#208;&#190;&#208;&#183;&#208;&#190;&#208;&#178;&#209;&#139;&#208;&#184;&#204;&#134;.jpg" TargetMode="External"/><Relationship Id="rId4499" Type="http://schemas.openxmlformats.org/officeDocument/2006/relationships/hyperlink" Target="http://warehouse.orhideja.net/images/products/646-785-ivory.jpg" TargetMode="External"/><Relationship Id="rId5964" Type="http://schemas.openxmlformats.org/officeDocument/2006/relationships/hyperlink" Target="http://warehouse.orhideja.net/images/products/159-628,-733-628-white_1.jpg" TargetMode="External"/><Relationship Id="rId1410" Type="http://schemas.openxmlformats.org/officeDocument/2006/relationships/hyperlink" Target="http://warehouse.orhideja.net/images/products/604-894%20piony.jpg" TargetMode="External"/><Relationship Id="rId4566" Type="http://schemas.openxmlformats.org/officeDocument/2006/relationships/hyperlink" Target="http://warehouse.orhideja.net/images/products/508-170,-225-170-black_1.jpg" TargetMode="External"/><Relationship Id="rId4980" Type="http://schemas.openxmlformats.org/officeDocument/2006/relationships/hyperlink" Target="http://warehouse.orhideja.net/images/products/123-438%20peony.jpg" TargetMode="External"/><Relationship Id="rId5617" Type="http://schemas.openxmlformats.org/officeDocument/2006/relationships/hyperlink" Target="http://warehouse.orhideja.net/images/products/154-830-793-830-ivory_1.jpg" TargetMode="External"/><Relationship Id="rId3168" Type="http://schemas.openxmlformats.org/officeDocument/2006/relationships/hyperlink" Target="http://warehouse.orhideja.net/images/products/182-437,-733-437-black_1.jpg" TargetMode="External"/><Relationship Id="rId3582" Type="http://schemas.openxmlformats.org/officeDocument/2006/relationships/hyperlink" Target="http://warehouse.orhideja.net/images/products/5ba9ff6db9e39.jpg" TargetMode="External"/><Relationship Id="rId4219" Type="http://schemas.openxmlformats.org/officeDocument/2006/relationships/hyperlink" Target="http://warehouse.orhideja.net/images/products/Untitled-1_3.jpg" TargetMode="External"/><Relationship Id="rId4633" Type="http://schemas.openxmlformats.org/officeDocument/2006/relationships/hyperlink" Target="http://warehouse.orhideja.net/images/products/673-438%20black-peony.jpg" TargetMode="External"/><Relationship Id="rId2184" Type="http://schemas.openxmlformats.org/officeDocument/2006/relationships/hyperlink" Target="http://warehouse.orhideja.net/images/products/548-525_nude.jpg" TargetMode="External"/><Relationship Id="rId3235" Type="http://schemas.openxmlformats.org/officeDocument/2006/relationships/hyperlink" Target="http://warehouse.orhideja.net/images/products/587-437,%20201-437.jpg" TargetMode="External"/><Relationship Id="rId156" Type="http://schemas.openxmlformats.org/officeDocument/2006/relationships/hyperlink" Target="http://warehouse.orhideja.net/images/products/231-000.jpg" TargetMode="External"/><Relationship Id="rId570" Type="http://schemas.openxmlformats.org/officeDocument/2006/relationships/hyperlink" Target="http://warehouse.orhideja.net/images/products/532-208-piony_2.jpg" TargetMode="External"/><Relationship Id="rId2251" Type="http://schemas.openxmlformats.org/officeDocument/2006/relationships/hyperlink" Target="http://warehouse.orhideja.net/images/products/646-438_black.jpg" TargetMode="External"/><Relationship Id="rId3302" Type="http://schemas.openxmlformats.org/officeDocument/2006/relationships/hyperlink" Target="http://warehouse.orhideja.net/images/products/182-437_ivory.jpg" TargetMode="External"/><Relationship Id="rId4700" Type="http://schemas.openxmlformats.org/officeDocument/2006/relationships/hyperlink" Target="http://warehouse.orhideja.net/images/products/557-438-vinograd-pion,-210-438-vinograd_1.jpg" TargetMode="External"/><Relationship Id="rId223" Type="http://schemas.openxmlformats.org/officeDocument/2006/relationships/hyperlink" Target="http://warehouse.orhideja.net/images/products/180-208,-210-208-kofejno-roz._6.jpg" TargetMode="External"/><Relationship Id="rId4076" Type="http://schemas.openxmlformats.org/officeDocument/2006/relationships/hyperlink" Target="http://warehouse.orhideja.net/images/products/558-147%20coffee%20rose.jpg" TargetMode="External"/><Relationship Id="rId5474" Type="http://schemas.openxmlformats.org/officeDocument/2006/relationships/hyperlink" Target="http://warehouse.orhideja.net/images/products/653-000%20black-peony.jpg" TargetMode="External"/><Relationship Id="rId4490" Type="http://schemas.openxmlformats.org/officeDocument/2006/relationships/hyperlink" Target="http://warehouse.orhideja.net/images/products/513-785%20cveto4no%20rozovij.jpeg" TargetMode="External"/><Relationship Id="rId5127" Type="http://schemas.openxmlformats.org/officeDocument/2006/relationships/hyperlink" Target="http://warehouse.orhideja.net/images/products/130-224-moloko.jpg" TargetMode="External"/><Relationship Id="rId5541" Type="http://schemas.openxmlformats.org/officeDocument/2006/relationships/hyperlink" Target="http://warehouse.orhideja.net/images/products/103-000-655-000-ivory_1.jpg" TargetMode="External"/><Relationship Id="rId1737" Type="http://schemas.openxmlformats.org/officeDocument/2006/relationships/hyperlink" Target="http://warehouse.orhideja.net/images/products/553-290-black-pion.jpg" TargetMode="External"/><Relationship Id="rId3092" Type="http://schemas.openxmlformats.org/officeDocument/2006/relationships/hyperlink" Target="http://warehouse.orhideja.net/images/products/581-437%20&#208;&#177;&#209;&#131;&#209;&#128;&#208;&#179;&#209;&#131;&#208;&#189;&#208;&#180;&#208;&#184;.jpg" TargetMode="External"/><Relationship Id="rId4143" Type="http://schemas.openxmlformats.org/officeDocument/2006/relationships/hyperlink" Target="http://warehouse.orhideja.net/images/products/223-187.jpg" TargetMode="External"/><Relationship Id="rId29" Type="http://schemas.openxmlformats.org/officeDocument/2006/relationships/hyperlink" Target="http://warehouse.orhideja.net/images/products/553-007-black_2.jpg" TargetMode="External"/><Relationship Id="rId4210" Type="http://schemas.openxmlformats.org/officeDocument/2006/relationships/hyperlink" Target="http://warehouse.orhideja.net/images/products/Untitled-1_3.jpg" TargetMode="External"/><Relationship Id="rId1804" Type="http://schemas.openxmlformats.org/officeDocument/2006/relationships/hyperlink" Target="http://warehouse.orhideja.net/images/products/638-290-white.jpg" TargetMode="External"/><Relationship Id="rId6382" Type="http://schemas.openxmlformats.org/officeDocument/2006/relationships/hyperlink" Target="http://warehouse.orhideja.net/images/products/696-215.jpg" TargetMode="External"/><Relationship Id="rId3976" Type="http://schemas.openxmlformats.org/officeDocument/2006/relationships/hyperlink" Target="http://warehouse.orhideja.net/images/products/580-147%20&#195;&#152;&#194;&#174;&#195;&#134;&#226;&#137;&#160;.jpg" TargetMode="External"/><Relationship Id="rId6035" Type="http://schemas.openxmlformats.org/officeDocument/2006/relationships/hyperlink" Target="http://warehouse.orhideja.net/images/products/118-991%20black.jpg" TargetMode="External"/><Relationship Id="rId897" Type="http://schemas.openxmlformats.org/officeDocument/2006/relationships/hyperlink" Target="http://warehouse.orhideja.net/images/products/213-208_rose.jpg" TargetMode="External"/><Relationship Id="rId2578" Type="http://schemas.openxmlformats.org/officeDocument/2006/relationships/hyperlink" Target="http://warehouse.orhideja.net/images/products/268-338_2.jpg" TargetMode="External"/><Relationship Id="rId2992" Type="http://schemas.openxmlformats.org/officeDocument/2006/relationships/hyperlink" Target="http://warehouse.orhideja.net/images/products/103-003,-671-003-white_1.jpg" TargetMode="External"/><Relationship Id="rId3629" Type="http://schemas.openxmlformats.org/officeDocument/2006/relationships/hyperlink" Target="http://warehouse.orhideja.net/images/products/439-495%20440-495%20%20ivory_2.jpg" TargetMode="External"/><Relationship Id="rId5051" Type="http://schemas.openxmlformats.org/officeDocument/2006/relationships/hyperlink" Target="http://warehouse.orhideja.net/images/products/179-639.jpg" TargetMode="External"/><Relationship Id="rId964" Type="http://schemas.openxmlformats.org/officeDocument/2006/relationships/hyperlink" Target="http://warehouse.orhideja.net/images/products/236-208.jpg" TargetMode="External"/><Relationship Id="rId1594" Type="http://schemas.openxmlformats.org/officeDocument/2006/relationships/hyperlink" Target="http://warehouse.orhideja.net/images/products/136-894_4.jpg" TargetMode="External"/><Relationship Id="rId2645" Type="http://schemas.openxmlformats.org/officeDocument/2006/relationships/hyperlink" Target="http://warehouse.orhideja.net/images/products/196-338-pion.jpg" TargetMode="External"/><Relationship Id="rId6102" Type="http://schemas.openxmlformats.org/officeDocument/2006/relationships/hyperlink" Target="http://warehouse.orhideja.net/images/products/130-267%20black-nude.jpg" TargetMode="External"/><Relationship Id="rId617" Type="http://schemas.openxmlformats.org/officeDocument/2006/relationships/hyperlink" Target="http://warehouse.orhideja.net/images/products/532-208-black.jpg" TargetMode="External"/><Relationship Id="rId1247" Type="http://schemas.openxmlformats.org/officeDocument/2006/relationships/hyperlink" Target="http://warehouse.orhideja.net/images/products/535-146,%20207-146.jpg" TargetMode="External"/><Relationship Id="rId1661" Type="http://schemas.openxmlformats.org/officeDocument/2006/relationships/hyperlink" Target="http://warehouse.orhideja.net/images/products/531-290,-638-290.jpg" TargetMode="External"/><Relationship Id="rId2712" Type="http://schemas.openxmlformats.org/officeDocument/2006/relationships/hyperlink" Target="http://warehouse.orhideja.net/images/products/199-795%204ernij-pion.jpg" TargetMode="External"/><Relationship Id="rId5868" Type="http://schemas.openxmlformats.org/officeDocument/2006/relationships/hyperlink" Target="http://warehouse.orhideja.net/images/products/159-628,-246-628-black_1.jpg" TargetMode="External"/><Relationship Id="rId1314" Type="http://schemas.openxmlformats.org/officeDocument/2006/relationships/hyperlink" Target="http://warehouse.orhideja.net/images/products/arhideja-17.jpg" TargetMode="External"/><Relationship Id="rId4884" Type="http://schemas.openxmlformats.org/officeDocument/2006/relationships/hyperlink" Target="http://warehouse.orhideja.net/images/products/646-438-peony.jpg" TargetMode="External"/><Relationship Id="rId5935" Type="http://schemas.openxmlformats.org/officeDocument/2006/relationships/hyperlink" Target="http://warehouse.orhideja.net/images/products/159-628,-733-628-white_1.jpg" TargetMode="External"/><Relationship Id="rId3486" Type="http://schemas.openxmlformats.org/officeDocument/2006/relationships/hyperlink" Target="http://warehouse.orhideja.net/images/products/587-437dark-blue.jpg" TargetMode="External"/><Relationship Id="rId4537" Type="http://schemas.openxmlformats.org/officeDocument/2006/relationships/hyperlink" Target="http://warehouse.orhideja.net/images/products/508-170,-225-170-black_1.jpg" TargetMode="External"/><Relationship Id="rId20" Type="http://schemas.openxmlformats.org/officeDocument/2006/relationships/hyperlink" Target="http://warehouse.orhideja.net/images/products/231-007_3.jpg" TargetMode="External"/><Relationship Id="rId2088" Type="http://schemas.openxmlformats.org/officeDocument/2006/relationships/hyperlink" Target="http://warehouse.orhideja.net/images/products/710-299%20_2.jpg" TargetMode="External"/><Relationship Id="rId3139" Type="http://schemas.openxmlformats.org/officeDocument/2006/relationships/hyperlink" Target="http://warehouse.orhideja.net/images/products/189-437,-210-437-black_1.jpg" TargetMode="External"/><Relationship Id="rId4951" Type="http://schemas.openxmlformats.org/officeDocument/2006/relationships/hyperlink" Target="http://warehouse.orhideja.net/images/products/bra_02_-_125-438_.jpg" TargetMode="External"/><Relationship Id="rId474" Type="http://schemas.openxmlformats.org/officeDocument/2006/relationships/hyperlink" Target="http://warehouse.orhideja.net/images/products/116-208-213-208-ivory_6.jpg" TargetMode="External"/><Relationship Id="rId2155" Type="http://schemas.openxmlformats.org/officeDocument/2006/relationships/hyperlink" Target="http://warehouse.orhideja.net/images/products/575-299,-710-299-cvet.-rozovij_1.jpg" TargetMode="External"/><Relationship Id="rId3553" Type="http://schemas.openxmlformats.org/officeDocument/2006/relationships/hyperlink" Target="http://warehouse.orhideja.net/images/products/581-437,%20210-437%20krem%20brule.jpg" TargetMode="External"/><Relationship Id="rId4604" Type="http://schemas.openxmlformats.org/officeDocument/2006/relationships/hyperlink" Target="http://warehouse.orhideja.net/images/products/508-170,-225-170-white_1.jpg" TargetMode="External"/><Relationship Id="rId127" Type="http://schemas.openxmlformats.org/officeDocument/2006/relationships/hyperlink" Target="http://warehouse.orhideja.net/images/products/936-000-beige.jpg" TargetMode="External"/><Relationship Id="rId3206" Type="http://schemas.openxmlformats.org/officeDocument/2006/relationships/hyperlink" Target="http://warehouse.orhideja.net/images/products/581-437.jpg" TargetMode="External"/><Relationship Id="rId3620" Type="http://schemas.openxmlformats.org/officeDocument/2006/relationships/hyperlink" Target="http://warehouse.orhideja.net/images/products/412-868.jpg" TargetMode="External"/><Relationship Id="rId541" Type="http://schemas.openxmlformats.org/officeDocument/2006/relationships/hyperlink" Target="http://warehouse.orhideja.net/images/products/116-208white.jpg" TargetMode="External"/><Relationship Id="rId1171" Type="http://schemas.openxmlformats.org/officeDocument/2006/relationships/hyperlink" Target="http://warehouse.orhideja.net/images/products/207-146%20&#209;&#135;&#208;&#181;&#209;&#128;&#208;&#189;&#209;&#139;&#208;&#184;&#204;&#134;.JPG" TargetMode="External"/><Relationship Id="rId2222" Type="http://schemas.openxmlformats.org/officeDocument/2006/relationships/hyperlink" Target="http://warehouse.orhideja.net/images/products/101-506.jpg" TargetMode="External"/><Relationship Id="rId5378" Type="http://schemas.openxmlformats.org/officeDocument/2006/relationships/hyperlink" Target="http://warehouse.orhideja.net/images/products/112-275.jpeg" TargetMode="External"/><Relationship Id="rId5792" Type="http://schemas.openxmlformats.org/officeDocument/2006/relationships/hyperlink" Target="http://warehouse.orhideja.net/images/products/508-628,-246-628-pion_1.jpg" TargetMode="External"/><Relationship Id="rId1988" Type="http://schemas.openxmlformats.org/officeDocument/2006/relationships/hyperlink" Target="http://warehouse.orhideja.net/images/products/509-299.jpg" TargetMode="External"/><Relationship Id="rId4394" Type="http://schemas.openxmlformats.org/officeDocument/2006/relationships/hyperlink" Target="http://warehouse.orhideja.net/images/products/1_15.jpg" TargetMode="External"/><Relationship Id="rId5445" Type="http://schemas.openxmlformats.org/officeDocument/2006/relationships/hyperlink" Target="http://warehouse.orhideja.net/images/products/161-000%20231-000.jpg" TargetMode="External"/><Relationship Id="rId4047" Type="http://schemas.openxmlformats.org/officeDocument/2006/relationships/hyperlink" Target="http://warehouse.orhideja.net/images/products/6_7.jpg" TargetMode="External"/><Relationship Id="rId4461" Type="http://schemas.openxmlformats.org/officeDocument/2006/relationships/hyperlink" Target="http://warehouse.orhideja.net/images/products/561-787,%20225-787%20pion.jpg" TargetMode="External"/><Relationship Id="rId5512" Type="http://schemas.openxmlformats.org/officeDocument/2006/relationships/hyperlink" Target="http://warehouse.orhideja.net/images/products/103-000-655-000-ivory_1.jpg" TargetMode="External"/><Relationship Id="rId3063" Type="http://schemas.openxmlformats.org/officeDocument/2006/relationships/hyperlink" Target="http://warehouse.orhideja.net/images/products/587-437_4.jpg" TargetMode="External"/><Relationship Id="rId4114" Type="http://schemas.openxmlformats.org/officeDocument/2006/relationships/hyperlink" Target="http://warehouse.orhideja.net/images/products/516-147,-624-147-kofejno-rozovij_1.jpg" TargetMode="External"/><Relationship Id="rId1708" Type="http://schemas.openxmlformats.org/officeDocument/2006/relationships/hyperlink" Target="http://warehouse.orhideja.net/images/products/635-290.jpg" TargetMode="External"/><Relationship Id="rId3130" Type="http://schemas.openxmlformats.org/officeDocument/2006/relationships/hyperlink" Target="http://warehouse.orhideja.net/images/products/581-347-black.jpg" TargetMode="External"/><Relationship Id="rId6286" Type="http://schemas.openxmlformats.org/officeDocument/2006/relationships/hyperlink" Target="http://warehouse.orhideja.net/images/products/129-000,-658-000-black-nud_1.jpg" TargetMode="External"/><Relationship Id="rId2896" Type="http://schemas.openxmlformats.org/officeDocument/2006/relationships/hyperlink" Target="http://warehouse.orhideja.net/images/products/180-003_ivory.jpg" TargetMode="External"/><Relationship Id="rId3947" Type="http://schemas.openxmlformats.org/officeDocument/2006/relationships/hyperlink" Target="http://warehouse.orhideja.net/images/products/624-147%20&#195;&#152;&#194;&#174;&#195;&#134;&#226;&#137;&#160;%20_2.jpg" TargetMode="External"/><Relationship Id="rId6353" Type="http://schemas.openxmlformats.org/officeDocument/2006/relationships/hyperlink" Target="http://warehouse.orhideja.net/images/products/129-000%20nude%20_1.jpg" TargetMode="External"/><Relationship Id="rId868" Type="http://schemas.openxmlformats.org/officeDocument/2006/relationships/hyperlink" Target="http://warehouse.orhideja.net/images/products/180-208%20&#209;&#128;&#209;&#131;&#208;&#177;&#208;&#184;&#208;&#189;.jpg" TargetMode="External"/><Relationship Id="rId1498" Type="http://schemas.openxmlformats.org/officeDocument/2006/relationships/hyperlink" Target="http://warehouse.orhideja.net/images/products/136-894.jpg" TargetMode="External"/><Relationship Id="rId2549" Type="http://schemas.openxmlformats.org/officeDocument/2006/relationships/hyperlink" Target="http://warehouse.orhideja.net/images/products/196-338%20black-peony.jpg" TargetMode="External"/><Relationship Id="rId2963" Type="http://schemas.openxmlformats.org/officeDocument/2006/relationships/hyperlink" Target="http://warehouse.orhideja.net/images/products/103-003,-671-003-white_1.jpg" TargetMode="External"/><Relationship Id="rId6006" Type="http://schemas.openxmlformats.org/officeDocument/2006/relationships/hyperlink" Target="http://warehouse.orhideja.net/images/products/175-991%20black-pion.jpg" TargetMode="External"/><Relationship Id="rId6420" Type="http://schemas.openxmlformats.org/officeDocument/2006/relationships/hyperlink" Target="http://warehouse.orhideja.net/images/products/101-215.jpg" TargetMode="External"/><Relationship Id="rId935" Type="http://schemas.openxmlformats.org/officeDocument/2006/relationships/hyperlink" Target="http://warehouse.orhideja.net/images/products/116-208%20&#209;&#134;&#208;&#178;&#208;&#181;&#209;&#130;&#208;&#190;&#209;&#135;&#208;&#189;&#208;&#190;-&#209;&#128;&#208;&#190;&#208;&#183;&#208;&#190;&#208;&#178;&#209;&#139;&#208;&#184;&#204;&#134;.JPG" TargetMode="External"/><Relationship Id="rId1565" Type="http://schemas.openxmlformats.org/officeDocument/2006/relationships/hyperlink" Target="http://warehouse.orhideja.net/images/products/180-000,-638-007-moloko_1_2.jpg" TargetMode="External"/><Relationship Id="rId2616" Type="http://schemas.openxmlformats.org/officeDocument/2006/relationships/hyperlink" Target="http://warehouse.orhideja.net/images/products/192-338_3.jpg" TargetMode="External"/><Relationship Id="rId5022" Type="http://schemas.openxmlformats.org/officeDocument/2006/relationships/hyperlink" Target="http://warehouse.orhideja.net/images/products/130-405.jpg" TargetMode="External"/><Relationship Id="rId1218" Type="http://schemas.openxmlformats.org/officeDocument/2006/relationships/hyperlink" Target="http://warehouse.orhideja.net/images/products/252-146-white.jpg" TargetMode="External"/><Relationship Id="rId1632" Type="http://schemas.openxmlformats.org/officeDocument/2006/relationships/hyperlink" Target="http://warehouse.orhideja.net/images/products/197-518,%20225-518.jpg" TargetMode="External"/><Relationship Id="rId4788" Type="http://schemas.openxmlformats.org/officeDocument/2006/relationships/hyperlink" Target="http://warehouse.orhideja.net/images/products/557-438,%20646-438%20ivory.jpg" TargetMode="External"/><Relationship Id="rId5839" Type="http://schemas.openxmlformats.org/officeDocument/2006/relationships/hyperlink" Target="http://warehouse.orhideja.net/images/products/106-628%20peony.jpg" TargetMode="External"/><Relationship Id="rId4855" Type="http://schemas.openxmlformats.org/officeDocument/2006/relationships/hyperlink" Target="http://warehouse.orhideja.net/images/products/123-438%20ivory.jpg" TargetMode="External"/><Relationship Id="rId5906" Type="http://schemas.openxmlformats.org/officeDocument/2006/relationships/hyperlink" Target="http://warehouse.orhideja.net/images/products/102-628%20black-peony.jpg" TargetMode="External"/><Relationship Id="rId3457" Type="http://schemas.openxmlformats.org/officeDocument/2006/relationships/hyperlink" Target="http://warehouse.orhideja.net/images/products/189-437-pink.jpg" TargetMode="External"/><Relationship Id="rId3871" Type="http://schemas.openxmlformats.org/officeDocument/2006/relationships/hyperlink" Target="http://warehouse.orhideja.net/images/products/516-147,-289-147-black_1.jpg" TargetMode="External"/><Relationship Id="rId4508" Type="http://schemas.openxmlformats.org/officeDocument/2006/relationships/hyperlink" Target="http://warehouse.orhideja.net/images/products/210-785-ivory_2.jpg" TargetMode="External"/><Relationship Id="rId4922" Type="http://schemas.openxmlformats.org/officeDocument/2006/relationships/hyperlink" Target="http://warehouse.orhideja.net/images/products/bra_02_-_125-438_.jpg" TargetMode="External"/><Relationship Id="rId378" Type="http://schemas.openxmlformats.org/officeDocument/2006/relationships/hyperlink" Target="http://warehouse.orhideja.net/images/products/532-208%20inory_3.jpg" TargetMode="External"/><Relationship Id="rId792" Type="http://schemas.openxmlformats.org/officeDocument/2006/relationships/hyperlink" Target="http://warehouse.orhideja.net/images/products/180-208,-210-208-kvarc_1.jpg" TargetMode="External"/><Relationship Id="rId2059" Type="http://schemas.openxmlformats.org/officeDocument/2006/relationships/hyperlink" Target="http://warehouse.orhideja.net/images/products/504-299-moloko.jpg" TargetMode="External"/><Relationship Id="rId2473" Type="http://schemas.openxmlformats.org/officeDocument/2006/relationships/hyperlink" Target="http://warehouse.orhideja.net/images/products/289-338.jpg" TargetMode="External"/><Relationship Id="rId3524" Type="http://schemas.openxmlformats.org/officeDocument/2006/relationships/hyperlink" Target="http://warehouse.orhideja.net/images/products/201-437-krem-brule-ll.jpg" TargetMode="External"/><Relationship Id="rId445" Type="http://schemas.openxmlformats.org/officeDocument/2006/relationships/hyperlink" Target="http://warehouse.orhideja.net/images/products/116-208%20213-208%20ivory_3.jpg" TargetMode="External"/><Relationship Id="rId1075" Type="http://schemas.openxmlformats.org/officeDocument/2006/relationships/hyperlink" Target="http://warehouse.orhideja.net/images/products/180-208%20210-208%20krem%20brule.jpg" TargetMode="External"/><Relationship Id="rId2126" Type="http://schemas.openxmlformats.org/officeDocument/2006/relationships/hyperlink" Target="http://warehouse.orhideja.net/images/products/523-299_3.jpg" TargetMode="External"/><Relationship Id="rId2540" Type="http://schemas.openxmlformats.org/officeDocument/2006/relationships/hyperlink" Target="http://warehouse.orhideja.net/images/products/192-338.jpg" TargetMode="External"/><Relationship Id="rId5696" Type="http://schemas.openxmlformats.org/officeDocument/2006/relationships/hyperlink" Target="http://warehouse.orhideja.net/images/products/587-736%20t-sinij-pion.jpg" TargetMode="External"/><Relationship Id="rId512" Type="http://schemas.openxmlformats.org/officeDocument/2006/relationships/hyperlink" Target="http://warehouse.orhideja.net/images/products/180-208,-260-208-white_1.jpg" TargetMode="External"/><Relationship Id="rId1142" Type="http://schemas.openxmlformats.org/officeDocument/2006/relationships/hyperlink" Target="http://warehouse.orhideja.net/images/products/535-146,%20207-146%20pion_2.jpg" TargetMode="External"/><Relationship Id="rId4298" Type="http://schemas.openxmlformats.org/officeDocument/2006/relationships/hyperlink" Target="http://warehouse.orhideja.net/images/products/565-000.jpg" TargetMode="External"/><Relationship Id="rId5349" Type="http://schemas.openxmlformats.org/officeDocument/2006/relationships/hyperlink" Target="http://warehouse.orhideja.net/images/products/557-275_black.jpg" TargetMode="External"/><Relationship Id="rId4365" Type="http://schemas.openxmlformats.org/officeDocument/2006/relationships/hyperlink" Target="http://warehouse.orhideja.net/images/products/157-592.jpg" TargetMode="External"/><Relationship Id="rId5763" Type="http://schemas.openxmlformats.org/officeDocument/2006/relationships/hyperlink" Target="http://warehouse.orhideja.net/images/products/107-680%20white.jpg" TargetMode="External"/><Relationship Id="rId1959" Type="http://schemas.openxmlformats.org/officeDocument/2006/relationships/hyperlink" Target="http://warehouse.orhideja.net/images/products/1_14.jpg" TargetMode="External"/><Relationship Id="rId4018" Type="http://schemas.openxmlformats.org/officeDocument/2006/relationships/hyperlink" Target="http://warehouse.orhideja.net/images/products/516-147,%20210-147%20peony_1.jpg" TargetMode="External"/><Relationship Id="rId5416" Type="http://schemas.openxmlformats.org/officeDocument/2006/relationships/hyperlink" Target="http://warehouse.orhideja.net/images/products/522-000.jpg" TargetMode="External"/><Relationship Id="rId5830" Type="http://schemas.openxmlformats.org/officeDocument/2006/relationships/hyperlink" Target="http://warehouse.orhideja.net/images/products/106-628%20peony.jpg" TargetMode="External"/><Relationship Id="rId3381" Type="http://schemas.openxmlformats.org/officeDocument/2006/relationships/hyperlink" Target="http://warehouse.orhideja.net/images/products/189-437,%20210-437%20pion.jpg" TargetMode="External"/><Relationship Id="rId4432" Type="http://schemas.openxmlformats.org/officeDocument/2006/relationships/hyperlink" Target="http://warehouse.orhideja.net/images/products/225-787.jpg" TargetMode="External"/><Relationship Id="rId3034" Type="http://schemas.openxmlformats.org/officeDocument/2006/relationships/hyperlink" Target="http://warehouse.orhideja.net/images/products/180-001_2.jpg" TargetMode="External"/><Relationship Id="rId2050" Type="http://schemas.openxmlformats.org/officeDocument/2006/relationships/hyperlink" Target="http://warehouse.orhideja.net/images/products/176-299-ivory.jpg" TargetMode="External"/><Relationship Id="rId3101" Type="http://schemas.openxmlformats.org/officeDocument/2006/relationships/hyperlink" Target="http://warehouse.orhideja.net/images/products/535-437,%20646-437%20black_6.jpg" TargetMode="External"/><Relationship Id="rId6257" Type="http://schemas.openxmlformats.org/officeDocument/2006/relationships/hyperlink" Target="http://warehouse.orhideja.net/images/products/154-515,-296-515_1_2.jpg" TargetMode="External"/><Relationship Id="rId5273" Type="http://schemas.openxmlformats.org/officeDocument/2006/relationships/hyperlink" Target="http://warehouse.orhideja.net/images/products/104-213%20ivory.jpg" TargetMode="External"/><Relationship Id="rId6324" Type="http://schemas.openxmlformats.org/officeDocument/2006/relationships/hyperlink" Target="http://warehouse.orhideja.net/images/products/129-000,-659-000-moloko-nude_1.jpg" TargetMode="External"/><Relationship Id="rId839" Type="http://schemas.openxmlformats.org/officeDocument/2006/relationships/hyperlink" Target="http://warehouse.orhideja.net/images/products/181-208_ruby.jpg" TargetMode="External"/><Relationship Id="rId1469" Type="http://schemas.openxmlformats.org/officeDocument/2006/relationships/hyperlink" Target="http://warehouse.orhideja.net/images/products/180-000,-638-007-moloko_1.jpg" TargetMode="External"/><Relationship Id="rId2867" Type="http://schemas.openxmlformats.org/officeDocument/2006/relationships/hyperlink" Target="http://warehouse.orhideja.net/images/products/180-003,-672-003-pion_1.jpg" TargetMode="External"/><Relationship Id="rId3918" Type="http://schemas.openxmlformats.org/officeDocument/2006/relationships/hyperlink" Target="http://warehouse.orhideja.net/images/products/166-147,%20289-147%20black.jpg" TargetMode="External"/><Relationship Id="rId5340" Type="http://schemas.openxmlformats.org/officeDocument/2006/relationships/hyperlink" Target="http://warehouse.orhideja.net/images/products/557-275_black.jpg" TargetMode="External"/><Relationship Id="rId1883" Type="http://schemas.openxmlformats.org/officeDocument/2006/relationships/hyperlink" Target="http://warehouse.orhideja.net/images/products/817-250_3.jpg" TargetMode="External"/><Relationship Id="rId2934" Type="http://schemas.openxmlformats.org/officeDocument/2006/relationships/hyperlink" Target="http://warehouse.orhideja.net/images/products/180-003,-672-003-white_1.jpg" TargetMode="External"/><Relationship Id="rId906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36" Type="http://schemas.openxmlformats.org/officeDocument/2006/relationships/hyperlink" Target="http://warehouse.orhideja.net/images/products/181-894white.jpg" TargetMode="External"/><Relationship Id="rId1950" Type="http://schemas.openxmlformats.org/officeDocument/2006/relationships/hyperlink" Target="http://warehouse.orhideja.net/images/products/42.jpg" TargetMode="External"/><Relationship Id="rId1603" Type="http://schemas.openxmlformats.org/officeDocument/2006/relationships/hyperlink" Target="http://warehouse.orhideja.net/images/products/181-894%20E&#204;&#130;&#194;&#162;&#226;&#128;&#162;&#226;&#128;&#154;&#195;&#134;A&#204;&#129;&#226;&#137;&#160;&#195;&#134;-&#226;&#128;&#161;&#195;&#134;&#195;&#159;&#195;&#134;&#194;&#162;I&#204;&#130;&#194;&#169;_2.jpg" TargetMode="External"/><Relationship Id="rId4759" Type="http://schemas.openxmlformats.org/officeDocument/2006/relationships/hyperlink" Target="http://warehouse.orhideja.net/images/products/210-438-moloko.jpg" TargetMode="External"/><Relationship Id="rId3775" Type="http://schemas.openxmlformats.org/officeDocument/2006/relationships/hyperlink" Target="http://warehouse.orhideja.net/images/products/198-147,-210-147-moloko_1_2.jpg" TargetMode="External"/><Relationship Id="rId4826" Type="http://schemas.openxmlformats.org/officeDocument/2006/relationships/hyperlink" Target="http://warehouse.orhideja.net/images/products/125-438_3.jpg" TargetMode="External"/><Relationship Id="rId6181" Type="http://schemas.openxmlformats.org/officeDocument/2006/relationships/hyperlink" Target="http://warehouse.orhideja.net/images/products/557-267_918.jpg" TargetMode="External"/><Relationship Id="rId696" Type="http://schemas.openxmlformats.org/officeDocument/2006/relationships/hyperlink" Target="http://warehouse.orhideja.net/images/products/532-208.jpg" TargetMode="External"/><Relationship Id="rId2377" Type="http://schemas.openxmlformats.org/officeDocument/2006/relationships/hyperlink" Target="http://warehouse.orhideja.net/images/products/180-000,-904-000-4ajka.jpg" TargetMode="External"/><Relationship Id="rId2791" Type="http://schemas.openxmlformats.org/officeDocument/2006/relationships/hyperlink" Target="http://warehouse.orhideja.net/images/products/223-795-pion_2.jpg" TargetMode="External"/><Relationship Id="rId3428" Type="http://schemas.openxmlformats.org/officeDocument/2006/relationships/hyperlink" Target="http://warehouse.orhideja.net/images/products/201-437%20E&#204;&#130;&#194;&#162;&#226;&#128;&#162;&#226;&#128;&#154;&#195;&#134;A&#204;&#129;&#226;&#137;&#160;&#195;&#134;-&#226;&#128;&#161;&#195;&#134;&#195;&#159;&#195;&#134;&#194;&#162;I&#204;&#130;&#194;&#169;_2.jpg" TargetMode="External"/><Relationship Id="rId349" Type="http://schemas.openxmlformats.org/officeDocument/2006/relationships/hyperlink" Target="http://warehouse.orhideja.net/images/products/613-208%20&#208;&#156;&#208;&#190;&#208;&#187;&#208;&#190;&#208;&#186;&#208;&#190;.jpg" TargetMode="External"/><Relationship Id="rId763" Type="http://schemas.openxmlformats.org/officeDocument/2006/relationships/hyperlink" Target="http://warehouse.orhideja.net/images/products/180-208,-210-208-t.-sinij_1.jpg" TargetMode="External"/><Relationship Id="rId1393" Type="http://schemas.openxmlformats.org/officeDocument/2006/relationships/hyperlink" Target="http://warehouse.orhideja.net/images/products/180-000,-904-000-black_1.jpg" TargetMode="External"/><Relationship Id="rId2444" Type="http://schemas.openxmlformats.org/officeDocument/2006/relationships/hyperlink" Target="http://warehouse.orhideja.net/images/products/710-148-roze-pion_2.jpg" TargetMode="External"/><Relationship Id="rId3842" Type="http://schemas.openxmlformats.org/officeDocument/2006/relationships/hyperlink" Target="http://warehouse.orhideja.net/images/products/580-147_2.jpg" TargetMode="External"/><Relationship Id="rId416" Type="http://schemas.openxmlformats.org/officeDocument/2006/relationships/hyperlink" Target="http://warehouse.orhideja.net/images/products/180-208-IVORY.jpg" TargetMode="External"/><Relationship Id="rId1046" Type="http://schemas.openxmlformats.org/officeDocument/2006/relationships/hyperlink" Target="http://warehouse.orhideja.net/images/products/181-208_creme-brulee.jpg" TargetMode="External"/><Relationship Id="rId830" Type="http://schemas.openxmlformats.org/officeDocument/2006/relationships/hyperlink" Target="http://warehouse.orhideja.net/images/products/110-208_2.jpg" TargetMode="External"/><Relationship Id="rId1460" Type="http://schemas.openxmlformats.org/officeDocument/2006/relationships/hyperlink" Target="http://warehouse.orhideja.net/images/products/180-000,-638-007-moloko_1.jpg" TargetMode="External"/><Relationship Id="rId2511" Type="http://schemas.openxmlformats.org/officeDocument/2006/relationships/hyperlink" Target="http://warehouse.orhideja.net/images/products/196-338.jpg" TargetMode="External"/><Relationship Id="rId5667" Type="http://schemas.openxmlformats.org/officeDocument/2006/relationships/hyperlink" Target="http://warehouse.orhideja.net/images/products/587-546.jpg" TargetMode="External"/><Relationship Id="rId1113" Type="http://schemas.openxmlformats.org/officeDocument/2006/relationships/hyperlink" Target="http://warehouse.orhideja.net/images/products/207-146_3.jpg" TargetMode="External"/><Relationship Id="rId4269" Type="http://schemas.openxmlformats.org/officeDocument/2006/relationships/hyperlink" Target="http://warehouse.orhideja.net/images/products/531-371.jpg" TargetMode="External"/><Relationship Id="rId4683" Type="http://schemas.openxmlformats.org/officeDocument/2006/relationships/hyperlink" Target="http://warehouse.orhideja.net/images/products/557-438-vinograd-pion,-210-438-vinograd_6.jpg" TargetMode="External"/><Relationship Id="rId5734" Type="http://schemas.openxmlformats.org/officeDocument/2006/relationships/hyperlink" Target="http://warehouse.orhideja.net/images/products/192-680%20white.jpg" TargetMode="External"/><Relationship Id="rId3285" Type="http://schemas.openxmlformats.org/officeDocument/2006/relationships/hyperlink" Target="http://warehouse.orhideja.net/images/products/189-437,%20231-007%20.jpg" TargetMode="External"/><Relationship Id="rId4336" Type="http://schemas.openxmlformats.org/officeDocument/2006/relationships/hyperlink" Target="http://warehouse.orhideja.net/images/products/782-592.jpg" TargetMode="External"/><Relationship Id="rId4750" Type="http://schemas.openxmlformats.org/officeDocument/2006/relationships/hyperlink" Target="http://warehouse.orhideja.net/images/products/646-438%20ivory.jpg" TargetMode="External"/><Relationship Id="rId5801" Type="http://schemas.openxmlformats.org/officeDocument/2006/relationships/hyperlink" Target="http://warehouse.orhideja.net/images/products/508-628,-246-628-pion_1.jpg" TargetMode="External"/><Relationship Id="rId3352" Type="http://schemas.openxmlformats.org/officeDocument/2006/relationships/hyperlink" Target="http://warehouse.orhideja.net/images/products/581-437-pion_3.jpg" TargetMode="External"/><Relationship Id="rId4403" Type="http://schemas.openxmlformats.org/officeDocument/2006/relationships/hyperlink" Target="http://warehouse.orhideja.net/images/products/1_15.jpg" TargetMode="External"/><Relationship Id="rId273" Type="http://schemas.openxmlformats.org/officeDocument/2006/relationships/hyperlink" Target="http://warehouse.orhideja.net/images/products/116-208-coffee-rose.jpg" TargetMode="External"/><Relationship Id="rId3005" Type="http://schemas.openxmlformats.org/officeDocument/2006/relationships/hyperlink" Target="http://warehouse.orhideja.net/images/products/180-001%20ivory.jpg" TargetMode="External"/><Relationship Id="rId340" Type="http://schemas.openxmlformats.org/officeDocument/2006/relationships/hyperlink" Target="http://warehouse.orhideja.net/images/products/652-208_ivory.jpg" TargetMode="External"/><Relationship Id="rId2021" Type="http://schemas.openxmlformats.org/officeDocument/2006/relationships/hyperlink" Target="http://warehouse.orhideja.net/images/products/291-299_2.jpg" TargetMode="External"/><Relationship Id="rId5177" Type="http://schemas.openxmlformats.org/officeDocument/2006/relationships/hyperlink" Target="http://warehouse.orhideja.net/images/products/123-213%20black-nude.jpg" TargetMode="External"/><Relationship Id="rId6228" Type="http://schemas.openxmlformats.org/officeDocument/2006/relationships/hyperlink" Target="http://warehouse.orhideja.net/images/products/114-267%20nude.jpg" TargetMode="External"/><Relationship Id="rId4193" Type="http://schemas.openxmlformats.org/officeDocument/2006/relationships/hyperlink" Target="http://warehouse.orhideja.net/images/products/195-187-662-187-pion_6.jpg" TargetMode="External"/><Relationship Id="rId5591" Type="http://schemas.openxmlformats.org/officeDocument/2006/relationships/hyperlink" Target="http://warehouse.orhideja.net/images/products/103-000-655-000_1.jpg" TargetMode="External"/><Relationship Id="rId1787" Type="http://schemas.openxmlformats.org/officeDocument/2006/relationships/hyperlink" Target="http://warehouse.orhideja.net/images/products/1_10.jpg" TargetMode="External"/><Relationship Id="rId2838" Type="http://schemas.openxmlformats.org/officeDocument/2006/relationships/hyperlink" Target="http://warehouse.orhideja.net/images/products/640-003_2.jpg" TargetMode="External"/><Relationship Id="rId5244" Type="http://schemas.openxmlformats.org/officeDocument/2006/relationships/hyperlink" Target="http://warehouse.orhideja.net/images/products/123-213%20ivory.jpg" TargetMode="External"/><Relationship Id="rId79" Type="http://schemas.openxmlformats.org/officeDocument/2006/relationships/hyperlink" Target="http://warehouse.orhideja.net/images/products/231-007_4.jpg" TargetMode="External"/><Relationship Id="rId1854" Type="http://schemas.openxmlformats.org/officeDocument/2006/relationships/hyperlink" Target="http://warehouse.orhideja.net/images/products/175-290%20white_2.jpg" TargetMode="External"/><Relationship Id="rId2905" Type="http://schemas.openxmlformats.org/officeDocument/2006/relationships/hyperlink" Target="http://warehouse.orhideja.net/images/products/180-003_ivory.jpg" TargetMode="External"/><Relationship Id="rId4260" Type="http://schemas.openxmlformats.org/officeDocument/2006/relationships/hyperlink" Target="http://warehouse.orhideja.net/images/products/195-187-662-187-pion_1.jpg" TargetMode="External"/><Relationship Id="rId5311" Type="http://schemas.openxmlformats.org/officeDocument/2006/relationships/hyperlink" Target="http://warehouse.orhideja.net/images/products/199-428-733-428_1.jpg" TargetMode="External"/><Relationship Id="rId1507" Type="http://schemas.openxmlformats.org/officeDocument/2006/relationships/hyperlink" Target="http://warehouse.orhideja.net/images/products/124-894_2.jpg" TargetMode="External"/><Relationship Id="rId1921" Type="http://schemas.openxmlformats.org/officeDocument/2006/relationships/hyperlink" Target="http://warehouse.orhideja.net/images/products/563-390.jpg" TargetMode="External"/><Relationship Id="rId3679" Type="http://schemas.openxmlformats.org/officeDocument/2006/relationships/hyperlink" Target="http://warehouse.orhideja.net/images/products/558-147%20_7.jpg" TargetMode="External"/><Relationship Id="rId6085" Type="http://schemas.openxmlformats.org/officeDocument/2006/relationships/hyperlink" Target="http://warehouse.orhideja.net/images/products/107-267,-246-267-black-peony_6.jpg" TargetMode="External"/><Relationship Id="rId6152" Type="http://schemas.openxmlformats.org/officeDocument/2006/relationships/hyperlink" Target="http://warehouse.orhideja.net/images/products/587-267.jpg" TargetMode="External"/><Relationship Id="rId1297" Type="http://schemas.openxmlformats.org/officeDocument/2006/relationships/hyperlink" Target="http://warehouse.orhideja.net/images/products/181-894,-283-894-moloko_1.jpg" TargetMode="External"/><Relationship Id="rId2695" Type="http://schemas.openxmlformats.org/officeDocument/2006/relationships/hyperlink" Target="http://warehouse.orhideja.net/images/products/199-795-ivory%20copy.jpg" TargetMode="External"/><Relationship Id="rId3746" Type="http://schemas.openxmlformats.org/officeDocument/2006/relationships/hyperlink" Target="http://warehouse.orhideja.net/images/products/506-147%20moloko.JPG" TargetMode="External"/><Relationship Id="rId667" Type="http://schemas.openxmlformats.org/officeDocument/2006/relationships/hyperlink" Target="http://warehouse.orhideja.net/images/products/110-208-black.jpg" TargetMode="External"/><Relationship Id="rId2348" Type="http://schemas.openxmlformats.org/officeDocument/2006/relationships/hyperlink" Target="http://warehouse.orhideja.net/images/products/103-003,-671-003-black_1.jpg" TargetMode="External"/><Relationship Id="rId2762" Type="http://schemas.openxmlformats.org/officeDocument/2006/relationships/hyperlink" Target="http://warehouse.orhideja.net/images/products/199-795_2.jpg" TargetMode="External"/><Relationship Id="rId3813" Type="http://schemas.openxmlformats.org/officeDocument/2006/relationships/hyperlink" Target="http://warehouse.orhideja.net/images/products/166-147,%20289-147%20black_6.jpg" TargetMode="External"/><Relationship Id="rId734" Type="http://schemas.openxmlformats.org/officeDocument/2006/relationships/hyperlink" Target="http://warehouse.orhideja.net/images/products/613-208-dark-blue.jpg" TargetMode="External"/><Relationship Id="rId1364" Type="http://schemas.openxmlformats.org/officeDocument/2006/relationships/hyperlink" Target="http://warehouse.orhideja.net/images/products/517-894,-217-894-black_6.jpg" TargetMode="External"/><Relationship Id="rId2415" Type="http://schemas.openxmlformats.org/officeDocument/2006/relationships/hyperlink" Target="http://warehouse.orhideja.net/images/products/181-000,-231-000-krem-brule_1.jpg" TargetMode="External"/><Relationship Id="rId5985" Type="http://schemas.openxmlformats.org/officeDocument/2006/relationships/hyperlink" Target="http://warehouse.orhideja.net/images/products/102-628_white.jpg" TargetMode="External"/><Relationship Id="rId70" Type="http://schemas.openxmlformats.org/officeDocument/2006/relationships/hyperlink" Target="http://warehouse.orhideja.net/images/products/181-000,%20681-007%20pion%20_6.jpg" TargetMode="External"/><Relationship Id="rId801" Type="http://schemas.openxmlformats.org/officeDocument/2006/relationships/hyperlink" Target="http://warehouse.orhideja.net/images/products/180-208,-210-208-kvarc_1.jpg" TargetMode="External"/><Relationship Id="rId1017" Type="http://schemas.openxmlformats.org/officeDocument/2006/relationships/hyperlink" Target="http://warehouse.orhideja.net/images/products/613-208-krem-brule.jpg" TargetMode="External"/><Relationship Id="rId1431" Type="http://schemas.openxmlformats.org/officeDocument/2006/relationships/hyperlink" Target="http://warehouse.orhideja.net/images/products/124-894-pion.jpg" TargetMode="External"/><Relationship Id="rId4587" Type="http://schemas.openxmlformats.org/officeDocument/2006/relationships/hyperlink" Target="http://warehouse.orhideja.net/images/products/508-170,-225-170-white_6.jpg" TargetMode="External"/><Relationship Id="rId5638" Type="http://schemas.openxmlformats.org/officeDocument/2006/relationships/hyperlink" Target="http://warehouse.orhideja.net/images/products/152-830,-799-830_1.jpg" TargetMode="External"/><Relationship Id="rId3189" Type="http://schemas.openxmlformats.org/officeDocument/2006/relationships/hyperlink" Target="http://warehouse.orhideja.net/images/products/581-437.jpg" TargetMode="External"/><Relationship Id="rId4654" Type="http://schemas.openxmlformats.org/officeDocument/2006/relationships/hyperlink" Target="http://warehouse.orhideja.net/images/products/557-438-FIN.jpg" TargetMode="External"/><Relationship Id="rId3256" Type="http://schemas.openxmlformats.org/officeDocument/2006/relationships/hyperlink" Target="http://warehouse.orhideja.net/images/products/581-437,%20299-437.jpg" TargetMode="External"/><Relationship Id="rId4307" Type="http://schemas.openxmlformats.org/officeDocument/2006/relationships/hyperlink" Target="http://warehouse.orhideja.net/images/products/161-000-904-000_1.jpg" TargetMode="External"/><Relationship Id="rId5705" Type="http://schemas.openxmlformats.org/officeDocument/2006/relationships/hyperlink" Target="http://warehouse.orhideja.net/images/products/733-680%20white.jpg" TargetMode="External"/><Relationship Id="rId177" Type="http://schemas.openxmlformats.org/officeDocument/2006/relationships/hyperlink" Target="http://warehouse.orhideja.net/images/products/904-000%20&#208;&#177;&#208;&#181;&#208;&#182;&#208;&#181;&#208;&#178;&#209;&#139;&#208;&#184;&#204;&#134;.jpg" TargetMode="External"/><Relationship Id="rId591" Type="http://schemas.openxmlformats.org/officeDocument/2006/relationships/hyperlink" Target="http://warehouse.orhideja.net/images/products/210-208%20&#208;&#167;&#208;&#181;&#204;&#136;&#209;&#128;&#208;&#189;&#209;&#139;&#208;&#184;&#204;&#134;.jpg" TargetMode="External"/><Relationship Id="rId2272" Type="http://schemas.openxmlformats.org/officeDocument/2006/relationships/hyperlink" Target="http://warehouse.orhideja.net/images/products/188-000%20kofejno-rozovij.jpg" TargetMode="External"/><Relationship Id="rId3670" Type="http://schemas.openxmlformats.org/officeDocument/2006/relationships/hyperlink" Target="http://warehouse.orhideja.net/images/products/580-147-ivory.jpg" TargetMode="External"/><Relationship Id="rId4721" Type="http://schemas.openxmlformats.org/officeDocument/2006/relationships/hyperlink" Target="http://warehouse.orhideja.net/images/products/125-438%20grape%20wine%20NEW.jpg" TargetMode="External"/><Relationship Id="rId244" Type="http://schemas.openxmlformats.org/officeDocument/2006/relationships/hyperlink" Target="http://warehouse.orhideja.net/images/products/180-208,-210-208-kofejno-roz._1.jpg" TargetMode="External"/><Relationship Id="rId3323" Type="http://schemas.openxmlformats.org/officeDocument/2006/relationships/hyperlink" Target="http://warehouse.orhideja.net/images/products/182-437,-733-437-pion_6.jpg" TargetMode="External"/><Relationship Id="rId5495" Type="http://schemas.openxmlformats.org/officeDocument/2006/relationships/hyperlink" Target="http://warehouse.orhideja.net/images/products/653-000-white.jpg" TargetMode="External"/><Relationship Id="rId311" Type="http://schemas.openxmlformats.org/officeDocument/2006/relationships/hyperlink" Target="http://warehouse.orhideja.net/images/products/210-208-pepper.jpg" TargetMode="External"/><Relationship Id="rId4097" Type="http://schemas.openxmlformats.org/officeDocument/2006/relationships/hyperlink" Target="http://warehouse.orhideja.net/images/products/516-147,-624-147-kofejno-rozovij_1.jpg" TargetMode="External"/><Relationship Id="rId5148" Type="http://schemas.openxmlformats.org/officeDocument/2006/relationships/hyperlink" Target="http://warehouse.orhideja.net/images/products/802-213%20black.jpg" TargetMode="External"/><Relationship Id="rId5562" Type="http://schemas.openxmlformats.org/officeDocument/2006/relationships/hyperlink" Target="http://warehouse.orhideja.net/images/products/103-000-655-000_1.jpg" TargetMode="External"/><Relationship Id="rId1758" Type="http://schemas.openxmlformats.org/officeDocument/2006/relationships/hyperlink" Target="http://warehouse.orhideja.net/images/products/1_10.jpg" TargetMode="External"/><Relationship Id="rId2809" Type="http://schemas.openxmlformats.org/officeDocument/2006/relationships/hyperlink" Target="http://warehouse.orhideja.net/images/products/199-795-pion_2.jpg" TargetMode="External"/><Relationship Id="rId4164" Type="http://schemas.openxmlformats.org/officeDocument/2006/relationships/hyperlink" Target="http://warehouse.orhideja.net/images/products/195-187,%20223-187.jpg" TargetMode="External"/><Relationship Id="rId5215" Type="http://schemas.openxmlformats.org/officeDocument/2006/relationships/hyperlink" Target="http://warehouse.orhideja.net/images/products/802-213%20ivory.jpg" TargetMode="External"/><Relationship Id="rId3180" Type="http://schemas.openxmlformats.org/officeDocument/2006/relationships/hyperlink" Target="http://warehouse.orhideja.net/images/products/182-437,-733-437-black_1.jpg" TargetMode="External"/><Relationship Id="rId4231" Type="http://schemas.openxmlformats.org/officeDocument/2006/relationships/hyperlink" Target="http://warehouse.orhideja.net/images/products/195-187-662-187-pion_1.jpg" TargetMode="External"/><Relationship Id="rId1825" Type="http://schemas.openxmlformats.org/officeDocument/2006/relationships/hyperlink" Target="http://warehouse.orhideja.net/images/products/553-290-white_2.jpg" TargetMode="External"/><Relationship Id="rId3997" Type="http://schemas.openxmlformats.org/officeDocument/2006/relationships/hyperlink" Target="http://warehouse.orhideja.net/images/products/557-147,%20289-147%20pion_1.jpg" TargetMode="External"/><Relationship Id="rId6056" Type="http://schemas.openxmlformats.org/officeDocument/2006/relationships/hyperlink" Target="http://warehouse.orhideja.net/images/products/255-991%20peony.jpg" TargetMode="External"/><Relationship Id="rId2599" Type="http://schemas.openxmlformats.org/officeDocument/2006/relationships/hyperlink" Target="http://warehouse.orhideja.net/images/products/196-338%20&#194;&#168;&#195;&#134;&#194;&#180;&#195;&#134;&#226;&#132;&#162;&#195;&#134;.jpg" TargetMode="External"/><Relationship Id="rId985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666" Type="http://schemas.openxmlformats.org/officeDocument/2006/relationships/hyperlink" Target="http://warehouse.orhideja.net/images/products/192-338%20pion.JPG" TargetMode="External"/><Relationship Id="rId3717" Type="http://schemas.openxmlformats.org/officeDocument/2006/relationships/hyperlink" Target="http://warehouse.orhideja.net/images/products/516-147,-625-147-moloko_1.jpg" TargetMode="External"/><Relationship Id="rId5072" Type="http://schemas.openxmlformats.org/officeDocument/2006/relationships/hyperlink" Target="http://warehouse.orhideja.net/images/products/587-429.jpg" TargetMode="External"/><Relationship Id="rId6123" Type="http://schemas.openxmlformats.org/officeDocument/2006/relationships/hyperlink" Target="http://warehouse.orhideja.net/images/products/114-267,-733-267-black-peony_1.jpg" TargetMode="External"/><Relationship Id="rId638" Type="http://schemas.openxmlformats.org/officeDocument/2006/relationships/hyperlink" Target="http://warehouse.orhideja.net/images/products/132-208%20&#209;&#135;&#208;&#181;&#209;&#128;&#208;&#189;&#209;&#139;&#208;&#184;&#204;&#134;_2.jpg" TargetMode="External"/><Relationship Id="rId1268" Type="http://schemas.openxmlformats.org/officeDocument/2006/relationships/hyperlink" Target="http://warehouse.orhideja.net/images/products/535-146,%20207-146.jpg" TargetMode="External"/><Relationship Id="rId1682" Type="http://schemas.openxmlformats.org/officeDocument/2006/relationships/hyperlink" Target="http://warehouse.orhideja.net/images/products/531-290,%20703-290%20pion.jpg" TargetMode="External"/><Relationship Id="rId2319" Type="http://schemas.openxmlformats.org/officeDocument/2006/relationships/hyperlink" Target="http://warehouse.orhideja.net/images/products/103-003,-671-003-red_1.jpg" TargetMode="External"/><Relationship Id="rId2733" Type="http://schemas.openxmlformats.org/officeDocument/2006/relationships/hyperlink" Target="http://warehouse.orhideja.net/images/products/260-856.jpg" TargetMode="External"/><Relationship Id="rId5889" Type="http://schemas.openxmlformats.org/officeDocument/2006/relationships/hyperlink" Target="http://warehouse.orhideja.net/images/products/159-628,-733-628-black-pion_1.jpg" TargetMode="External"/><Relationship Id="rId705" Type="http://schemas.openxmlformats.org/officeDocument/2006/relationships/hyperlink" Target="http://warehouse.orhideja.net/images/products/132-208-red.jpg" TargetMode="External"/><Relationship Id="rId1335" Type="http://schemas.openxmlformats.org/officeDocument/2006/relationships/hyperlink" Target="http://warehouse.orhideja.net/images/products/181-000,-231-000-t-sinij_1.jpg" TargetMode="External"/><Relationship Id="rId2800" Type="http://schemas.openxmlformats.org/officeDocument/2006/relationships/hyperlink" Target="http://warehouse.orhideja.net/images/products/199-795-pion_2.jpg" TargetMode="External"/><Relationship Id="rId5956" Type="http://schemas.openxmlformats.org/officeDocument/2006/relationships/hyperlink" Target="http://warehouse.orhideja.net/images/products/159-628,-733-628-white_1.jpg" TargetMode="External"/><Relationship Id="rId41" Type="http://schemas.openxmlformats.org/officeDocument/2006/relationships/hyperlink" Target="http://warehouse.orhideja.net/images/products/543-007.jpg" TargetMode="External"/><Relationship Id="rId1402" Type="http://schemas.openxmlformats.org/officeDocument/2006/relationships/hyperlink" Target="http://warehouse.orhideja.net/images/products/180-000,-904-000-black_1.jpg" TargetMode="External"/><Relationship Id="rId4558" Type="http://schemas.openxmlformats.org/officeDocument/2006/relationships/hyperlink" Target="http://warehouse.orhideja.net/images/products/508-170,-225-170-black_1.jpg" TargetMode="External"/><Relationship Id="rId4972" Type="http://schemas.openxmlformats.org/officeDocument/2006/relationships/hyperlink" Target="http://warehouse.orhideja.net/images/products/123-438%20peony.jpg" TargetMode="External"/><Relationship Id="rId5609" Type="http://schemas.openxmlformats.org/officeDocument/2006/relationships/hyperlink" Target="http://warehouse.orhideja.net/images/products/154-830-793-830-ivory_1.jpg" TargetMode="External"/><Relationship Id="rId3574" Type="http://schemas.openxmlformats.org/officeDocument/2006/relationships/hyperlink" Target="http://warehouse.orhideja.net/images/products/539-385%20&#208;&#188;&#208;&#190;&#208;&#187;&#208;&#190;&#208;&#186;&#208;&#190;-&#208;&#191;&#208;&#184;&#208;&#190;&#208;&#189;_2.jpg" TargetMode="External"/><Relationship Id="rId4625" Type="http://schemas.openxmlformats.org/officeDocument/2006/relationships/hyperlink" Target="http://warehouse.orhideja.net/images/products/557-438.jpg" TargetMode="External"/><Relationship Id="rId495" Type="http://schemas.openxmlformats.org/officeDocument/2006/relationships/hyperlink" Target="http://warehouse.orhideja.net/images/products/180-208,-260-208-white_1.jpg" TargetMode="External"/><Relationship Id="rId2176" Type="http://schemas.openxmlformats.org/officeDocument/2006/relationships/hyperlink" Target="http://warehouse.orhideja.net/images/products/677-525_black.jpg" TargetMode="External"/><Relationship Id="rId2590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227" Type="http://schemas.openxmlformats.org/officeDocument/2006/relationships/hyperlink" Target="http://warehouse.orhideja.net/images/products/201-437%20&#194;&#168;&#195;&#134;&#194;&#180;&#195;&#134;&#226;&#132;&#162;&#195;&#134;.jpg" TargetMode="External"/><Relationship Id="rId3641" Type="http://schemas.openxmlformats.org/officeDocument/2006/relationships/hyperlink" Target="http://warehouse.orhideja.net/images/products/412-868_2.jpg" TargetMode="External"/><Relationship Id="rId148" Type="http://schemas.openxmlformats.org/officeDocument/2006/relationships/hyperlink" Target="http://warehouse.orhideja.net/images/products/968-000_4.jpg" TargetMode="External"/><Relationship Id="rId562" Type="http://schemas.openxmlformats.org/officeDocument/2006/relationships/hyperlink" Target="http://warehouse.orhideja.net/images/products/537-208.jpg" TargetMode="External"/><Relationship Id="rId1192" Type="http://schemas.openxmlformats.org/officeDocument/2006/relationships/hyperlink" Target="http://warehouse.orhideja.net/images/products/535-146,%20207-146%20black.jpg" TargetMode="External"/><Relationship Id="rId2243" Type="http://schemas.openxmlformats.org/officeDocument/2006/relationships/hyperlink" Target="http://warehouse.orhideja.net/images/products/101-506.jpg" TargetMode="External"/><Relationship Id="rId5399" Type="http://schemas.openxmlformats.org/officeDocument/2006/relationships/hyperlink" Target="http://warehouse.orhideja.net/images/products/125-533.jpg" TargetMode="External"/><Relationship Id="rId215" Type="http://schemas.openxmlformats.org/officeDocument/2006/relationships/hyperlink" Target="http://warehouse.orhideja.net/images/products/260-208-coffee-rose.jpg" TargetMode="External"/><Relationship Id="rId2310" Type="http://schemas.openxmlformats.org/officeDocument/2006/relationships/hyperlink" Target="http://warehouse.orhideja.net/images/products/109-003%20red.jpg" TargetMode="External"/><Relationship Id="rId5466" Type="http://schemas.openxmlformats.org/officeDocument/2006/relationships/hyperlink" Target="http://warehouse.orhideja.net/images/products/655-000_1.jpg" TargetMode="External"/><Relationship Id="rId4068" Type="http://schemas.openxmlformats.org/officeDocument/2006/relationships/hyperlink" Target="http://warehouse.orhideja.net/images/products/557-147,-210-147-kofejno-rozovij_6.jpg" TargetMode="External"/><Relationship Id="rId4482" Type="http://schemas.openxmlformats.org/officeDocument/2006/relationships/hyperlink" Target="http://warehouse.orhideja.net/images/products/289-785.jpeg" TargetMode="External"/><Relationship Id="rId5119" Type="http://schemas.openxmlformats.org/officeDocument/2006/relationships/hyperlink" Target="http://warehouse.orhideja.net/images/products/289-224%20ivory.jpg" TargetMode="External"/><Relationship Id="rId5880" Type="http://schemas.openxmlformats.org/officeDocument/2006/relationships/hyperlink" Target="http://warehouse.orhideja.net/images/products/159-628,-733-628-black-pion_1.jpg" TargetMode="External"/><Relationship Id="rId3084" Type="http://schemas.openxmlformats.org/officeDocument/2006/relationships/hyperlink" Target="http://warehouse.orhideja.net/images/products/587-437_4.jpg" TargetMode="External"/><Relationship Id="rId4135" Type="http://schemas.openxmlformats.org/officeDocument/2006/relationships/hyperlink" Target="http://warehouse.orhideja.net/images/products/801-175.jpg" TargetMode="External"/><Relationship Id="rId5533" Type="http://schemas.openxmlformats.org/officeDocument/2006/relationships/hyperlink" Target="http://warehouse.orhideja.net/images/products/103-000-655-000-ivory_1.jpg" TargetMode="External"/><Relationship Id="rId1729" Type="http://schemas.openxmlformats.org/officeDocument/2006/relationships/hyperlink" Target="http://warehouse.orhideja.net/images/products/635-290-black_3.jpg" TargetMode="External"/><Relationship Id="rId5600" Type="http://schemas.openxmlformats.org/officeDocument/2006/relationships/hyperlink" Target="http://warehouse.orhideja.net/images/products/799-830.jpg" TargetMode="External"/><Relationship Id="rId3151" Type="http://schemas.openxmlformats.org/officeDocument/2006/relationships/hyperlink" Target="http://warehouse.orhideja.net/images/products/189-437,-210-437-black_1.jpg" TargetMode="External"/><Relationship Id="rId4202" Type="http://schemas.openxmlformats.org/officeDocument/2006/relationships/hyperlink" Target="http://warehouse.orhideja.net/images/products/194-187-223-187-pion_6.jpg" TargetMode="External"/><Relationship Id="rId3968" Type="http://schemas.openxmlformats.org/officeDocument/2006/relationships/hyperlink" Target="http://warehouse.orhideja.net/images/products/580-147%20&#195;&#152;&#194;&#174;&#195;&#134;&#226;&#137;&#160;.jpg" TargetMode="External"/><Relationship Id="rId6374" Type="http://schemas.openxmlformats.org/officeDocument/2006/relationships/hyperlink" Target="http://warehouse.orhideja.net/images/products/698-215.jpg" TargetMode="External"/><Relationship Id="rId5" Type="http://schemas.openxmlformats.org/officeDocument/2006/relationships/hyperlink" Target="http://warehouse.orhideja.net/images/products/686-007_.jpg" TargetMode="External"/><Relationship Id="rId889" Type="http://schemas.openxmlformats.org/officeDocument/2006/relationships/hyperlink" Target="http://warehouse.orhideja.net/images/products/0S4A8505-53.jpg" TargetMode="External"/><Relationship Id="rId5390" Type="http://schemas.openxmlformats.org/officeDocument/2006/relationships/hyperlink" Target="http://warehouse.orhideja.net/images/products/125-533.jpg" TargetMode="External"/><Relationship Id="rId6027" Type="http://schemas.openxmlformats.org/officeDocument/2006/relationships/hyperlink" Target="http://warehouse.orhideja.net/images/products/118-991%20black.jpg" TargetMode="External"/><Relationship Id="rId1586" Type="http://schemas.openxmlformats.org/officeDocument/2006/relationships/hyperlink" Target="http://warehouse.orhideja.net/images/products/180-000,-638-007-moloko_1_2.jpg" TargetMode="External"/><Relationship Id="rId2984" Type="http://schemas.openxmlformats.org/officeDocument/2006/relationships/hyperlink" Target="http://warehouse.orhideja.net/images/products/103-003,-671-003-white_1.jpg" TargetMode="External"/><Relationship Id="rId5043" Type="http://schemas.openxmlformats.org/officeDocument/2006/relationships/hyperlink" Target="http://warehouse.orhideja.net/images/products/523-639_2.jpg" TargetMode="External"/><Relationship Id="rId609" Type="http://schemas.openxmlformats.org/officeDocument/2006/relationships/hyperlink" Target="http://warehouse.orhideja.net/images/products/532-208-black_2.jpg" TargetMode="External"/><Relationship Id="rId956" Type="http://schemas.openxmlformats.org/officeDocument/2006/relationships/hyperlink" Target="http://warehouse.orhideja.net/images/products/116-208-pink-colored.jpg" TargetMode="External"/><Relationship Id="rId1239" Type="http://schemas.openxmlformats.org/officeDocument/2006/relationships/hyperlink" Target="http://warehouse.orhideja.net/images/products/535-146,%20207-146.jpg" TargetMode="External"/><Relationship Id="rId2637" Type="http://schemas.openxmlformats.org/officeDocument/2006/relationships/hyperlink" Target="http://warehouse.orhideja.net/images/products/268-338%20pion_2.JPG" TargetMode="External"/><Relationship Id="rId5110" Type="http://schemas.openxmlformats.org/officeDocument/2006/relationships/hyperlink" Target="http://warehouse.orhideja.net/images/products/102-224%20733-224_2.jpg" TargetMode="External"/><Relationship Id="rId1653" Type="http://schemas.openxmlformats.org/officeDocument/2006/relationships/hyperlink" Target="http://warehouse.orhideja.net/images/products/101-269.jpg" TargetMode="External"/><Relationship Id="rId2704" Type="http://schemas.openxmlformats.org/officeDocument/2006/relationships/hyperlink" Target="http://warehouse.orhideja.net/images/products/199-795-ivory%20copy.jpg" TargetMode="External"/><Relationship Id="rId1306" Type="http://schemas.openxmlformats.org/officeDocument/2006/relationships/hyperlink" Target="http://warehouse.orhideja.net/images/products/arhideja-17.jpg" TargetMode="External"/><Relationship Id="rId1720" Type="http://schemas.openxmlformats.org/officeDocument/2006/relationships/hyperlink" Target="http://warehouse.orhideja.net/images/products/553-290-beige.jpg" TargetMode="External"/><Relationship Id="rId4876" Type="http://schemas.openxmlformats.org/officeDocument/2006/relationships/hyperlink" Target="http://warehouse.orhideja.net/images/products/123-438%20ivory.jpg" TargetMode="External"/><Relationship Id="rId5927" Type="http://schemas.openxmlformats.org/officeDocument/2006/relationships/hyperlink" Target="http://warehouse.orhideja.net/images/products/159-628,-733-628-white_1.jpg" TargetMode="External"/><Relationship Id="rId12" Type="http://schemas.openxmlformats.org/officeDocument/2006/relationships/hyperlink" Target="http://warehouse.orhideja.net/images/products/638-007.jpg" TargetMode="External"/><Relationship Id="rId3478" Type="http://schemas.openxmlformats.org/officeDocument/2006/relationships/hyperlink" Target="http://warehouse.orhideja.net/images/products/587-437dark-blue.jpg" TargetMode="External"/><Relationship Id="rId3892" Type="http://schemas.openxmlformats.org/officeDocument/2006/relationships/hyperlink" Target="http://warehouse.orhideja.net/images/products/506-147.jpg" TargetMode="External"/><Relationship Id="rId4529" Type="http://schemas.openxmlformats.org/officeDocument/2006/relationships/hyperlink" Target="http://warehouse.orhideja.net/images/products/289-785.jpg" TargetMode="External"/><Relationship Id="rId4943" Type="http://schemas.openxmlformats.org/officeDocument/2006/relationships/hyperlink" Target="http://warehouse.orhideja.net/images/products/bra_02_-_125-438_.jpg" TargetMode="External"/><Relationship Id="rId399" Type="http://schemas.openxmlformats.org/officeDocument/2006/relationships/hyperlink" Target="http://warehouse.orhideja.net/images/products/180-208-IVORY.jpg" TargetMode="External"/><Relationship Id="rId2494" Type="http://schemas.openxmlformats.org/officeDocument/2006/relationships/hyperlink" Target="http://warehouse.orhideja.net/images/products/196-338.jpg" TargetMode="External"/><Relationship Id="rId3545" Type="http://schemas.openxmlformats.org/officeDocument/2006/relationships/hyperlink" Target="http://warehouse.orhideja.net/images/products/581-437,%20210-437%20krem%20brule.jpg" TargetMode="External"/><Relationship Id="rId466" Type="http://schemas.openxmlformats.org/officeDocument/2006/relationships/hyperlink" Target="http://warehouse.orhideja.net/images/products/180-208,-260-208-white_6.jpg" TargetMode="External"/><Relationship Id="rId880" Type="http://schemas.openxmlformats.org/officeDocument/2006/relationships/hyperlink" Target="http://warehouse.orhideja.net/images/products/116-208%20&#226;&#128;&#161;&#226;&#128;&#158;&#194;&#176;&#194;&#174;&#226;&#137;&#160;.jpg" TargetMode="External"/><Relationship Id="rId1096" Type="http://schemas.openxmlformats.org/officeDocument/2006/relationships/hyperlink" Target="http://warehouse.orhideja.net/images/products/180-208,%20210-208%20shokolad.jpg" TargetMode="External"/><Relationship Id="rId2147" Type="http://schemas.openxmlformats.org/officeDocument/2006/relationships/hyperlink" Target="http://warehouse.orhideja.net/images/products/575-299,-710-299-cvet.-rozovij_1.jpg" TargetMode="External"/><Relationship Id="rId2561" Type="http://schemas.openxmlformats.org/officeDocument/2006/relationships/hyperlink" Target="http://warehouse.orhideja.net/images/products/192-338%20black-peony.jpg" TargetMode="External"/><Relationship Id="rId119" Type="http://schemas.openxmlformats.org/officeDocument/2006/relationships/hyperlink" Target="http://warehouse.orhideja.net/images/products/531-007-white_2.jpg" TargetMode="External"/><Relationship Id="rId533" Type="http://schemas.openxmlformats.org/officeDocument/2006/relationships/hyperlink" Target="http://warehouse.orhideja.net/images/products/116-208white.jpg" TargetMode="External"/><Relationship Id="rId1163" Type="http://schemas.openxmlformats.org/officeDocument/2006/relationships/hyperlink" Target="http://warehouse.orhideja.net/images/products/535-146,%20207-146%20pion_2.jpg" TargetMode="External"/><Relationship Id="rId2214" Type="http://schemas.openxmlformats.org/officeDocument/2006/relationships/hyperlink" Target="http://warehouse.orhideja.net/images/products/152-511_3.jpg" TargetMode="External"/><Relationship Id="rId3612" Type="http://schemas.openxmlformats.org/officeDocument/2006/relationships/hyperlink" Target="http://warehouse.orhideja.net/images/products/440-868%20shiorti.jpg" TargetMode="External"/><Relationship Id="rId5784" Type="http://schemas.openxmlformats.org/officeDocument/2006/relationships/hyperlink" Target="http://warehouse.orhideja.net/images/products/575-628_peony.jpg" TargetMode="External"/><Relationship Id="rId600" Type="http://schemas.openxmlformats.org/officeDocument/2006/relationships/hyperlink" Target="http://warehouse.orhideja.net/images/products/532-208-black_2.jpg" TargetMode="External"/><Relationship Id="rId1230" Type="http://schemas.openxmlformats.org/officeDocument/2006/relationships/hyperlink" Target="http://warehouse.orhideja.net/images/products/535-146,%20207-146.jpg" TargetMode="External"/><Relationship Id="rId4386" Type="http://schemas.openxmlformats.org/officeDocument/2006/relationships/hyperlink" Target="http://warehouse.orhideja.net/images/products/225-787-black_.jpg" TargetMode="External"/><Relationship Id="rId5437" Type="http://schemas.openxmlformats.org/officeDocument/2006/relationships/hyperlink" Target="http://warehouse.orhideja.net/images/products/161-000%20231-000.jpg" TargetMode="External"/><Relationship Id="rId5851" Type="http://schemas.openxmlformats.org/officeDocument/2006/relationships/hyperlink" Target="http://warehouse.orhideja.net/images/products/102-628_peony.jpg" TargetMode="External"/><Relationship Id="rId4039" Type="http://schemas.openxmlformats.org/officeDocument/2006/relationships/hyperlink" Target="http://warehouse.orhideja.net/images/products/166-147,%20210-147%20pion.jpg" TargetMode="External"/><Relationship Id="rId4453" Type="http://schemas.openxmlformats.org/officeDocument/2006/relationships/hyperlink" Target="http://warehouse.orhideja.net/images/products/561-787,%20225-787%20pion.jpg" TargetMode="External"/><Relationship Id="rId5504" Type="http://schemas.openxmlformats.org/officeDocument/2006/relationships/hyperlink" Target="http://warehouse.orhideja.net/images/products/103-000-655-000-ivory_1.jpg" TargetMode="External"/><Relationship Id="rId3055" Type="http://schemas.openxmlformats.org/officeDocument/2006/relationships/hyperlink" Target="http://warehouse.orhideja.net/images/products/299-437%20&#194;&#176;&#226;&#128;&#158;&#226;&#128;&#161;&#194;&#163;&#226;&#128;&#158;&#226;&#137;&#160;&#194;&#167;&#194;&#174;.jpg" TargetMode="External"/><Relationship Id="rId4106" Type="http://schemas.openxmlformats.org/officeDocument/2006/relationships/hyperlink" Target="http://warehouse.orhideja.net/images/products/516-147,-624-147-kofejno-rozovij_1.jpg" TargetMode="External"/><Relationship Id="rId4520" Type="http://schemas.openxmlformats.org/officeDocument/2006/relationships/hyperlink" Target="http://warehouse.orhideja.net/images/products/210-785%20beige.jpg" TargetMode="External"/><Relationship Id="rId390" Type="http://schemas.openxmlformats.org/officeDocument/2006/relationships/hyperlink" Target="http://warehouse.orhideja.net/images/products/180-208-IVORY.jpg" TargetMode="External"/><Relationship Id="rId2071" Type="http://schemas.openxmlformats.org/officeDocument/2006/relationships/hyperlink" Target="http://warehouse.orhideja.net/images/products/130-299-white_1.jpg" TargetMode="External"/><Relationship Id="rId3122" Type="http://schemas.openxmlformats.org/officeDocument/2006/relationships/hyperlink" Target="http://warehouse.orhideja.net/images/products/581-347-black.jpg" TargetMode="External"/><Relationship Id="rId6278" Type="http://schemas.openxmlformats.org/officeDocument/2006/relationships/hyperlink" Target="http://warehouse.orhideja.net/images/products/952-000_nude.jpg" TargetMode="External"/><Relationship Id="rId5294" Type="http://schemas.openxmlformats.org/officeDocument/2006/relationships/hyperlink" Target="http://warehouse.orhideja.net/images/products/803-428.jpeg" TargetMode="External"/><Relationship Id="rId6345" Type="http://schemas.openxmlformats.org/officeDocument/2006/relationships/hyperlink" Target="http://warehouse.orhideja.net/images/products/129-000,-659-000-moloko-nude_1.jpg" TargetMode="External"/><Relationship Id="rId110" Type="http://schemas.openxmlformats.org/officeDocument/2006/relationships/hyperlink" Target="http://warehouse.orhideja.net/images/products/531-007-milk.jpg" TargetMode="External"/><Relationship Id="rId2888" Type="http://schemas.openxmlformats.org/officeDocument/2006/relationships/hyperlink" Target="http://warehouse.orhideja.net/images/products/180-003_ivory.jpg" TargetMode="External"/><Relationship Id="rId3939" Type="http://schemas.openxmlformats.org/officeDocument/2006/relationships/hyperlink" Target="http://warehouse.orhideja.net/images/products/166-147,%20289-147-black_peony_1.jpg" TargetMode="External"/><Relationship Id="rId2955" Type="http://schemas.openxmlformats.org/officeDocument/2006/relationships/hyperlink" Target="http://warehouse.orhideja.net/images/products/180-003,-672-003-white_1.jpg" TargetMode="External"/><Relationship Id="rId5361" Type="http://schemas.openxmlformats.org/officeDocument/2006/relationships/hyperlink" Target="http://warehouse.orhideja.net/images/products/166-275_black.jpg" TargetMode="External"/><Relationship Id="rId6412" Type="http://schemas.openxmlformats.org/officeDocument/2006/relationships/hyperlink" Target="http://warehouse.orhideja.net/images/products/101-215.jpg" TargetMode="External"/><Relationship Id="rId927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57" Type="http://schemas.openxmlformats.org/officeDocument/2006/relationships/hyperlink" Target="http://warehouse.orhideja.net/images/products/180-000,-638-007-moloko_1_2.jpg" TargetMode="External"/><Relationship Id="rId1971" Type="http://schemas.openxmlformats.org/officeDocument/2006/relationships/hyperlink" Target="http://warehouse.orhideja.net/images/products/523-299.jpg" TargetMode="External"/><Relationship Id="rId2608" Type="http://schemas.openxmlformats.org/officeDocument/2006/relationships/hyperlink" Target="http://warehouse.orhideja.net/images/products/192-338_3.jpg" TargetMode="External"/><Relationship Id="rId5014" Type="http://schemas.openxmlformats.org/officeDocument/2006/relationships/hyperlink" Target="http://warehouse.orhideja.net/images/products/557-405.jpg" TargetMode="External"/><Relationship Id="rId1624" Type="http://schemas.openxmlformats.org/officeDocument/2006/relationships/hyperlink" Target="http://warehouse.orhideja.net/images/products/574-518,%20225-518.jpg" TargetMode="External"/><Relationship Id="rId4030" Type="http://schemas.openxmlformats.org/officeDocument/2006/relationships/hyperlink" Target="http://warehouse.orhideja.net/images/products/166-147,%20210-147%20pion.jpg" TargetMode="External"/><Relationship Id="rId3796" Type="http://schemas.openxmlformats.org/officeDocument/2006/relationships/hyperlink" Target="http://warehouse.orhideja.net/images/products/813-147.jpeg" TargetMode="External"/><Relationship Id="rId2398" Type="http://schemas.openxmlformats.org/officeDocument/2006/relationships/hyperlink" Target="http://warehouse.orhideja.net/images/products/188-000_belij.jpg" TargetMode="External"/><Relationship Id="rId3449" Type="http://schemas.openxmlformats.org/officeDocument/2006/relationships/hyperlink" Target="http://warehouse.orhideja.net/images/products/189-437-pink.jpg" TargetMode="External"/><Relationship Id="rId4847" Type="http://schemas.openxmlformats.org/officeDocument/2006/relationships/hyperlink" Target="http://warehouse.orhideja.net/images/products/125-438_3.jpg" TargetMode="External"/><Relationship Id="rId3863" Type="http://schemas.openxmlformats.org/officeDocument/2006/relationships/hyperlink" Target="http://warehouse.orhideja.net/images/products/516-147,-289-147-black_1.jpg" TargetMode="External"/><Relationship Id="rId4914" Type="http://schemas.openxmlformats.org/officeDocument/2006/relationships/hyperlink" Target="http://warehouse.orhideja.net/images/products/bra_02_-_125-438_.jpg" TargetMode="External"/><Relationship Id="rId784" Type="http://schemas.openxmlformats.org/officeDocument/2006/relationships/hyperlink" Target="http://warehouse.orhideja.net/images/products/236-208%20kvarc_2.jpg" TargetMode="External"/><Relationship Id="rId1067" Type="http://schemas.openxmlformats.org/officeDocument/2006/relationships/hyperlink" Target="http://warehouse.orhideja.net/images/products/180-208%20210-208%20krem%20brule.jpg" TargetMode="External"/><Relationship Id="rId2465" Type="http://schemas.openxmlformats.org/officeDocument/2006/relationships/hyperlink" Target="http://warehouse.orhideja.net/images/products/586-446.jpg" TargetMode="External"/><Relationship Id="rId3516" Type="http://schemas.openxmlformats.org/officeDocument/2006/relationships/hyperlink" Target="http://warehouse.orhideja.net/images/products/189-437,-210-437-krem-brule_6.jpg" TargetMode="External"/><Relationship Id="rId3930" Type="http://schemas.openxmlformats.org/officeDocument/2006/relationships/hyperlink" Target="http://warehouse.orhideja.net/images/products/557-147%20289-147%20black:peony_1.jpg" TargetMode="External"/><Relationship Id="rId437" Type="http://schemas.openxmlformats.org/officeDocument/2006/relationships/hyperlink" Target="http://warehouse.orhideja.net/images/products/116-208%20213-208%20ivory_3.jpg" TargetMode="External"/><Relationship Id="rId851" Type="http://schemas.openxmlformats.org/officeDocument/2006/relationships/hyperlink" Target="http://warehouse.orhideja.net/images/products/181-208_ruby.jpg" TargetMode="External"/><Relationship Id="rId1481" Type="http://schemas.openxmlformats.org/officeDocument/2006/relationships/hyperlink" Target="http://warehouse.orhideja.net/images/products/604-894-beige.jpg" TargetMode="External"/><Relationship Id="rId2118" Type="http://schemas.openxmlformats.org/officeDocument/2006/relationships/hyperlink" Target="http://warehouse.orhideja.net/images/products/523-299_3.jpg" TargetMode="External"/><Relationship Id="rId2532" Type="http://schemas.openxmlformats.org/officeDocument/2006/relationships/hyperlink" Target="http://warehouse.orhideja.net/images/products/192-338.jpg" TargetMode="External"/><Relationship Id="rId5688" Type="http://schemas.openxmlformats.org/officeDocument/2006/relationships/hyperlink" Target="http://warehouse.orhideja.net/images/products/587-736%20t-sinij-pion.jpg" TargetMode="External"/><Relationship Id="rId504" Type="http://schemas.openxmlformats.org/officeDocument/2006/relationships/hyperlink" Target="http://warehouse.orhideja.net/images/products/180-208,-260-208-white_1.jpg" TargetMode="External"/><Relationship Id="rId1134" Type="http://schemas.openxmlformats.org/officeDocument/2006/relationships/hyperlink" Target="http://warehouse.orhideja.net/images/products/535-146,%20207-146%20pion_2.jpg" TargetMode="External"/><Relationship Id="rId5755" Type="http://schemas.openxmlformats.org/officeDocument/2006/relationships/hyperlink" Target="http://warehouse.orhideja.net/images/products/107-680%20white.jpg" TargetMode="External"/><Relationship Id="rId1201" Type="http://schemas.openxmlformats.org/officeDocument/2006/relationships/hyperlink" Target="http://warehouse.orhideja.net/images/products/535-146,%20207-146%20black.jpg" TargetMode="External"/><Relationship Id="rId4357" Type="http://schemas.openxmlformats.org/officeDocument/2006/relationships/hyperlink" Target="http://warehouse.orhideja.net/images/products/591-592.jpg" TargetMode="External"/><Relationship Id="rId4771" Type="http://schemas.openxmlformats.org/officeDocument/2006/relationships/hyperlink" Target="http://warehouse.orhideja.net/images/products/810-438-ivory_1.jpg" TargetMode="External"/><Relationship Id="rId5408" Type="http://schemas.openxmlformats.org/officeDocument/2006/relationships/hyperlink" Target="http://warehouse.orhideja.net/images/products/522-000.jpg" TargetMode="External"/><Relationship Id="rId3373" Type="http://schemas.openxmlformats.org/officeDocument/2006/relationships/hyperlink" Target="http://warehouse.orhideja.net/images/products/581-437-pion_3.jpg" TargetMode="External"/><Relationship Id="rId4424" Type="http://schemas.openxmlformats.org/officeDocument/2006/relationships/hyperlink" Target="http://warehouse.orhideja.net/images/products/1_15.jpg" TargetMode="External"/><Relationship Id="rId5822" Type="http://schemas.openxmlformats.org/officeDocument/2006/relationships/hyperlink" Target="http://warehouse.orhideja.net/images/products/106-628%20peony.jpg" TargetMode="External"/><Relationship Id="rId294" Type="http://schemas.openxmlformats.org/officeDocument/2006/relationships/hyperlink" Target="http://warehouse.orhideja.net/images/products/116-208-coffee-rose.jpg" TargetMode="External"/><Relationship Id="rId3026" Type="http://schemas.openxmlformats.org/officeDocument/2006/relationships/hyperlink" Target="http://warehouse.orhideja.net/images/products/180-001_2.jpg" TargetMode="External"/><Relationship Id="rId361" Type="http://schemas.openxmlformats.org/officeDocument/2006/relationships/hyperlink" Target="http://warehouse.orhideja.net/images/products/236-208-milk.jpg" TargetMode="External"/><Relationship Id="rId2042" Type="http://schemas.openxmlformats.org/officeDocument/2006/relationships/hyperlink" Target="http://warehouse.orhideja.net/images/products/509-299.JPG" TargetMode="External"/><Relationship Id="rId3440" Type="http://schemas.openxmlformats.org/officeDocument/2006/relationships/hyperlink" Target="http://warehouse.orhideja.net/images/products/587-437,%20299-437.jpg" TargetMode="External"/><Relationship Id="rId5198" Type="http://schemas.openxmlformats.org/officeDocument/2006/relationships/hyperlink" Target="http://warehouse.orhideja.net/images/products/667-213%20ivory.jpg" TargetMode="External"/><Relationship Id="rId6249" Type="http://schemas.openxmlformats.org/officeDocument/2006/relationships/hyperlink" Target="http://warehouse.orhideja.net/images/products/105-515,-746-515_6.jpg" TargetMode="External"/><Relationship Id="rId2859" Type="http://schemas.openxmlformats.org/officeDocument/2006/relationships/hyperlink" Target="http://warehouse.orhideja.net/images/products/180-003,-672-003-pion_1.jpg" TargetMode="External"/><Relationship Id="rId5265" Type="http://schemas.openxmlformats.org/officeDocument/2006/relationships/hyperlink" Target="http://warehouse.orhideja.net/images/products/104-213%20ivory.jpg" TargetMode="External"/><Relationship Id="rId6316" Type="http://schemas.openxmlformats.org/officeDocument/2006/relationships/hyperlink" Target="http://warehouse.orhideja.net/images/products/129-000,-658-000-black-nud_1.jpg" TargetMode="External"/><Relationship Id="rId1875" Type="http://schemas.openxmlformats.org/officeDocument/2006/relationships/hyperlink" Target="http://warehouse.orhideja.net/images/products/236-250.jpg" TargetMode="External"/><Relationship Id="rId4281" Type="http://schemas.openxmlformats.org/officeDocument/2006/relationships/hyperlink" Target="http://warehouse.orhideja.net/images/products/157-371.jpg" TargetMode="External"/><Relationship Id="rId5332" Type="http://schemas.openxmlformats.org/officeDocument/2006/relationships/hyperlink" Target="http://warehouse.orhideja.net/images/products/801-275_black.jpg" TargetMode="External"/><Relationship Id="rId1528" Type="http://schemas.openxmlformats.org/officeDocument/2006/relationships/hyperlink" Target="http://warehouse.orhideja.net/images/products/529-894-white-1.jpg" TargetMode="External"/><Relationship Id="rId2926" Type="http://schemas.openxmlformats.org/officeDocument/2006/relationships/hyperlink" Target="http://warehouse.orhideja.net/images/products/180-003,-672-003-white_1.jpg" TargetMode="External"/><Relationship Id="rId1942" Type="http://schemas.openxmlformats.org/officeDocument/2006/relationships/hyperlink" Target="http://warehouse.orhideja.net/images/products/523-299b_2.jpg" TargetMode="External"/><Relationship Id="rId4001" Type="http://schemas.openxmlformats.org/officeDocument/2006/relationships/hyperlink" Target="http://warehouse.orhideja.net/images/products/557-147,%20289-147%20pion_1.jpg" TargetMode="External"/><Relationship Id="rId6173" Type="http://schemas.openxmlformats.org/officeDocument/2006/relationships/hyperlink" Target="http://warehouse.orhideja.net/images/products/575-267.jpg" TargetMode="External"/><Relationship Id="rId3767" Type="http://schemas.openxmlformats.org/officeDocument/2006/relationships/hyperlink" Target="http://warehouse.orhideja.net/images/products/198-147,-210-147-moloko_1_2.jpg" TargetMode="External"/><Relationship Id="rId4818" Type="http://schemas.openxmlformats.org/officeDocument/2006/relationships/hyperlink" Target="http://warehouse.orhideja.net/images/products/125-438_3.jpg" TargetMode="External"/><Relationship Id="rId688" Type="http://schemas.openxmlformats.org/officeDocument/2006/relationships/hyperlink" Target="http://warehouse.orhideja.net/images/products/180-208,-210-208-red_6.jpg" TargetMode="External"/><Relationship Id="rId2369" Type="http://schemas.openxmlformats.org/officeDocument/2006/relationships/hyperlink" Target="http://warehouse.orhideja.net/images/products/180-000,-904-000-4ajka.jpg" TargetMode="External"/><Relationship Id="rId2783" Type="http://schemas.openxmlformats.org/officeDocument/2006/relationships/hyperlink" Target="http://warehouse.orhideja.net/images/products/224-795-pion.jpg" TargetMode="External"/><Relationship Id="rId3834" Type="http://schemas.openxmlformats.org/officeDocument/2006/relationships/hyperlink" Target="http://warehouse.orhideja.net/images/products/580-147_2.jpg" TargetMode="External"/><Relationship Id="rId6240" Type="http://schemas.openxmlformats.org/officeDocument/2006/relationships/hyperlink" Target="http://warehouse.orhideja.net/images/products/528-098,-241-098_1.jpg" TargetMode="External"/><Relationship Id="rId755" Type="http://schemas.openxmlformats.org/officeDocument/2006/relationships/hyperlink" Target="http://warehouse.orhideja.net/images/products/180-208,-210-208-t.-sinij_1.jpg" TargetMode="External"/><Relationship Id="rId1385" Type="http://schemas.openxmlformats.org/officeDocument/2006/relationships/hyperlink" Target="http://warehouse.orhideja.net/images/products/181-000,%20638-007.jpg" TargetMode="External"/><Relationship Id="rId2436" Type="http://schemas.openxmlformats.org/officeDocument/2006/relationships/hyperlink" Target="http://warehouse.orhideja.net/images/products/571-148-black-piony.jpg" TargetMode="External"/><Relationship Id="rId2850" Type="http://schemas.openxmlformats.org/officeDocument/2006/relationships/hyperlink" Target="http://warehouse.orhideja.net/images/products/180-003,-672-003-pion_1.jpg" TargetMode="External"/><Relationship Id="rId91" Type="http://schemas.openxmlformats.org/officeDocument/2006/relationships/hyperlink" Target="http://warehouse.orhideja.net/images/products/180-000,-638-007-moloko_6.jpg" TargetMode="External"/><Relationship Id="rId408" Type="http://schemas.openxmlformats.org/officeDocument/2006/relationships/hyperlink" Target="http://warehouse.orhideja.net/images/products/180-208-IVORY.jpg" TargetMode="External"/><Relationship Id="rId822" Type="http://schemas.openxmlformats.org/officeDocument/2006/relationships/hyperlink" Target="http://warehouse.orhideja.net/images/products/532-208%204ajka.jpg" TargetMode="External"/><Relationship Id="rId1038" Type="http://schemas.openxmlformats.org/officeDocument/2006/relationships/hyperlink" Target="http://warehouse.orhideja.net/images/products/181-208_creme-brulee.jpg" TargetMode="External"/><Relationship Id="rId1452" Type="http://schemas.openxmlformats.org/officeDocument/2006/relationships/hyperlink" Target="http://warehouse.orhideja.net/images/products/181-000,904-000_1.jpg" TargetMode="External"/><Relationship Id="rId2503" Type="http://schemas.openxmlformats.org/officeDocument/2006/relationships/hyperlink" Target="http://warehouse.orhideja.net/images/products/196-338.jpg" TargetMode="External"/><Relationship Id="rId3901" Type="http://schemas.openxmlformats.org/officeDocument/2006/relationships/hyperlink" Target="http://warehouse.orhideja.net/images/products/506-147.jpg" TargetMode="External"/><Relationship Id="rId5659" Type="http://schemas.openxmlformats.org/officeDocument/2006/relationships/hyperlink" Target="http://warehouse.orhideja.net/images/products/709-546.jpg" TargetMode="External"/><Relationship Id="rId1105" Type="http://schemas.openxmlformats.org/officeDocument/2006/relationships/hyperlink" Target="http://warehouse.orhideja.net/images/products/535-635_3.jpg" TargetMode="External"/><Relationship Id="rId3277" Type="http://schemas.openxmlformats.org/officeDocument/2006/relationships/hyperlink" Target="http://warehouse.orhideja.net/images/products/189-437,%20231-007%20.jpg" TargetMode="External"/><Relationship Id="rId4675" Type="http://schemas.openxmlformats.org/officeDocument/2006/relationships/hyperlink" Target="http://warehouse.orhideja.net/images/products/652-438%20vinograd.jpg" TargetMode="External"/><Relationship Id="rId5726" Type="http://schemas.openxmlformats.org/officeDocument/2006/relationships/hyperlink" Target="http://warehouse.orhideja.net/images/products/192-680%20white.jpg" TargetMode="External"/><Relationship Id="rId198" Type="http://schemas.openxmlformats.org/officeDocument/2006/relationships/hyperlink" Target="http://warehouse.orhideja.net/images/products/137-000%20&#209;&#135;&#208;&#181;&#209;&#128;&#208;&#189;&#209;&#139;&#208;&#184;&#204;&#134;.jpg" TargetMode="External"/><Relationship Id="rId3691" Type="http://schemas.openxmlformats.org/officeDocument/2006/relationships/hyperlink" Target="http://warehouse.orhideja.net/images/products/557-147,%20625-147%20ivory_1.jpg" TargetMode="External"/><Relationship Id="rId4328" Type="http://schemas.openxmlformats.org/officeDocument/2006/relationships/hyperlink" Target="http://warehouse.orhideja.net/images/products/161-000-904-000_1.jpg" TargetMode="External"/><Relationship Id="rId4742" Type="http://schemas.openxmlformats.org/officeDocument/2006/relationships/hyperlink" Target="http://warehouse.orhideja.net/images/products/673-438%20ivory.jpg" TargetMode="External"/><Relationship Id="rId2293" Type="http://schemas.openxmlformats.org/officeDocument/2006/relationships/hyperlink" Target="http://warehouse.orhideja.net/images/products/670-003%20red.jpg" TargetMode="External"/><Relationship Id="rId3344" Type="http://schemas.openxmlformats.org/officeDocument/2006/relationships/hyperlink" Target="http://warehouse.orhideja.net/images/products/201-437%20&#195;&#152;&#194;&#174;&#195;&#134;&#226;&#137;&#160;-19.JPG" TargetMode="External"/><Relationship Id="rId265" Type="http://schemas.openxmlformats.org/officeDocument/2006/relationships/hyperlink" Target="http://warehouse.orhideja.net/images/products/180-208,-210-208-kofejno-roz._1.jpg" TargetMode="External"/><Relationship Id="rId2360" Type="http://schemas.openxmlformats.org/officeDocument/2006/relationships/hyperlink" Target="http://warehouse.orhideja.net/images/products/103-003,-671-003-black_1.jpg" TargetMode="External"/><Relationship Id="rId3411" Type="http://schemas.openxmlformats.org/officeDocument/2006/relationships/hyperlink" Target="http://warehouse.orhideja.net/images/products/182-437,-733-437-pion_1.jpg" TargetMode="External"/><Relationship Id="rId332" Type="http://schemas.openxmlformats.org/officeDocument/2006/relationships/hyperlink" Target="http://warehouse.orhideja.net/images/products/180-208perec.jpg" TargetMode="External"/><Relationship Id="rId2013" Type="http://schemas.openxmlformats.org/officeDocument/2006/relationships/hyperlink" Target="http://warehouse.orhideja.net/images/products/59d32574d39f8.jpg" TargetMode="External"/><Relationship Id="rId5169" Type="http://schemas.openxmlformats.org/officeDocument/2006/relationships/hyperlink" Target="http://warehouse.orhideja.net/images/products/123-213%20black-nude.jpg" TargetMode="External"/><Relationship Id="rId5583" Type="http://schemas.openxmlformats.org/officeDocument/2006/relationships/hyperlink" Target="http://warehouse.orhideja.net/images/products/103-000-655-000_1.jpg" TargetMode="External"/><Relationship Id="rId4185" Type="http://schemas.openxmlformats.org/officeDocument/2006/relationships/hyperlink" Target="http://warehouse.orhideja.net/images/products/554-187black:pion.jpg" TargetMode="External"/><Relationship Id="rId5236" Type="http://schemas.openxmlformats.org/officeDocument/2006/relationships/hyperlink" Target="http://warehouse.orhideja.net/images/products/123-213%20ivory.jpg" TargetMode="External"/><Relationship Id="rId1779" Type="http://schemas.openxmlformats.org/officeDocument/2006/relationships/hyperlink" Target="http://warehouse.orhideja.net/images/products/1_10.jpg" TargetMode="External"/><Relationship Id="rId4252" Type="http://schemas.openxmlformats.org/officeDocument/2006/relationships/hyperlink" Target="http://warehouse.orhideja.net/images/products/195-187-662-187-pion_1.jpg" TargetMode="External"/><Relationship Id="rId5650" Type="http://schemas.openxmlformats.org/officeDocument/2006/relationships/hyperlink" Target="http://warehouse.orhideja.net/images/products/152-830,-799-830_1.jpg" TargetMode="External"/><Relationship Id="rId1846" Type="http://schemas.openxmlformats.org/officeDocument/2006/relationships/hyperlink" Target="http://warehouse.orhideja.net/images/products/175-290%20white_2.jpg" TargetMode="External"/><Relationship Id="rId5303" Type="http://schemas.openxmlformats.org/officeDocument/2006/relationships/hyperlink" Target="http://warehouse.orhideja.net/images/products/733-428%20black.jpg" TargetMode="External"/><Relationship Id="rId1913" Type="http://schemas.openxmlformats.org/officeDocument/2006/relationships/hyperlink" Target="http://warehouse.orhideja.net/images/products/563-390.jpg" TargetMode="External"/><Relationship Id="rId6077" Type="http://schemas.openxmlformats.org/officeDocument/2006/relationships/hyperlink" Target="http://warehouse.orhideja.net/images/products/293-267%20black-nude.jpg" TargetMode="External"/><Relationship Id="rId2687" Type="http://schemas.openxmlformats.org/officeDocument/2006/relationships/hyperlink" Target="http://warehouse.orhideja.net/images/products/192-338%20pion.JPG" TargetMode="External"/><Relationship Id="rId3738" Type="http://schemas.openxmlformats.org/officeDocument/2006/relationships/hyperlink" Target="http://warehouse.orhideja.net/images/products/506-147%20moloko.JPG" TargetMode="External"/><Relationship Id="rId5093" Type="http://schemas.openxmlformats.org/officeDocument/2006/relationships/hyperlink" Target="http://warehouse.orhideja.net/images/products/289-224_2.jpg" TargetMode="External"/><Relationship Id="rId6144" Type="http://schemas.openxmlformats.org/officeDocument/2006/relationships/hyperlink" Target="http://warehouse.orhideja.net/images/products/801-267.jpg" TargetMode="External"/><Relationship Id="rId659" Type="http://schemas.openxmlformats.org/officeDocument/2006/relationships/hyperlink" Target="http://warehouse.orhideja.net/images/products/116-208,%20613-208.jpg" TargetMode="External"/><Relationship Id="rId1289" Type="http://schemas.openxmlformats.org/officeDocument/2006/relationships/hyperlink" Target="http://warehouse.orhideja.net/images/products/604-894%20_2.jpg" TargetMode="External"/><Relationship Id="rId5160" Type="http://schemas.openxmlformats.org/officeDocument/2006/relationships/hyperlink" Target="http://warehouse.orhideja.net/images/products/123-213%20black-nude.jpg" TargetMode="External"/><Relationship Id="rId6211" Type="http://schemas.openxmlformats.org/officeDocument/2006/relationships/hyperlink" Target="http://warehouse.orhideja.net/images/products/114-267,%20733-267%20moloko-peony.jpg" TargetMode="External"/><Relationship Id="rId1356" Type="http://schemas.openxmlformats.org/officeDocument/2006/relationships/hyperlink" Target="http://warehouse.orhideja.net/images/products/181-894%20coffee%20rose_2.JPG" TargetMode="External"/><Relationship Id="rId2754" Type="http://schemas.openxmlformats.org/officeDocument/2006/relationships/hyperlink" Target="http://warehouse.orhideja.net/images/products/223-795.jpg" TargetMode="External"/><Relationship Id="rId3805" Type="http://schemas.openxmlformats.org/officeDocument/2006/relationships/hyperlink" Target="http://warehouse.orhideja.net/images/products/813-147.jpeg" TargetMode="External"/><Relationship Id="rId726" Type="http://schemas.openxmlformats.org/officeDocument/2006/relationships/hyperlink" Target="http://warehouse.orhideja.net/images/products/110-208%20corall.jpg" TargetMode="External"/><Relationship Id="rId1009" Type="http://schemas.openxmlformats.org/officeDocument/2006/relationships/hyperlink" Target="http://warehouse.orhideja.net/images/products/116-208,%20299-208-burgundy_1.jpg" TargetMode="External"/><Relationship Id="rId1770" Type="http://schemas.openxmlformats.org/officeDocument/2006/relationships/hyperlink" Target="http://warehouse.orhideja.net/images/products/1_10.jpg" TargetMode="External"/><Relationship Id="rId2407" Type="http://schemas.openxmlformats.org/officeDocument/2006/relationships/hyperlink" Target="http://warehouse.orhideja.net/images/products/23.jpg" TargetMode="External"/><Relationship Id="rId2821" Type="http://schemas.openxmlformats.org/officeDocument/2006/relationships/hyperlink" Target="http://warehouse.orhideja.net/images/products/581-788_pearl-ivory.jpg" TargetMode="External"/><Relationship Id="rId5977" Type="http://schemas.openxmlformats.org/officeDocument/2006/relationships/hyperlink" Target="http://warehouse.orhideja.net/images/products/102-628_white.jpg" TargetMode="External"/><Relationship Id="rId62" Type="http://schemas.openxmlformats.org/officeDocument/2006/relationships/hyperlink" Target="http://warehouse.orhideja.net/images/products/531-007_3.jpg" TargetMode="External"/><Relationship Id="rId1423" Type="http://schemas.openxmlformats.org/officeDocument/2006/relationships/hyperlink" Target="http://warehouse.orhideja.net/images/products/181-894.jpg" TargetMode="External"/><Relationship Id="rId4579" Type="http://schemas.openxmlformats.org/officeDocument/2006/relationships/hyperlink" Target="http://warehouse.orhideja.net/images/products/508-170,-225-170-white_1_2.jpg" TargetMode="External"/><Relationship Id="rId4993" Type="http://schemas.openxmlformats.org/officeDocument/2006/relationships/hyperlink" Target="http://warehouse.orhideja.net/images/products/123-438%20peony.jpg" TargetMode="External"/><Relationship Id="rId3595" Type="http://schemas.openxmlformats.org/officeDocument/2006/relationships/hyperlink" Target="http://warehouse.orhideja.net/images/products/174-385%20_1.jpg" TargetMode="External"/><Relationship Id="rId4646" Type="http://schemas.openxmlformats.org/officeDocument/2006/relationships/hyperlink" Target="http://warehouse.orhideja.net/images/products/557-438-FIN.jpg" TargetMode="External"/><Relationship Id="rId2197" Type="http://schemas.openxmlformats.org/officeDocument/2006/relationships/hyperlink" Target="http://warehouse.orhideja.net/images/products/bra_04.jpg" TargetMode="External"/><Relationship Id="rId3248" Type="http://schemas.openxmlformats.org/officeDocument/2006/relationships/hyperlink" Target="http://warehouse.orhideja.net/images/products/587-437,%20201-437.jpg" TargetMode="External"/><Relationship Id="rId3662" Type="http://schemas.openxmlformats.org/officeDocument/2006/relationships/hyperlink" Target="http://warehouse.orhideja.net/images/products/198-147,-210-147-moloko_6.jpg" TargetMode="External"/><Relationship Id="rId4713" Type="http://schemas.openxmlformats.org/officeDocument/2006/relationships/hyperlink" Target="http://warehouse.orhideja.net/images/products/557-438-vinograd-pion,-210-438-vinograd_1.jpg" TargetMode="External"/><Relationship Id="rId169" Type="http://schemas.openxmlformats.org/officeDocument/2006/relationships/hyperlink" Target="http://warehouse.orhideja.net/images/products/950-000,-905-000-nude-3%20_1.jpg" TargetMode="External"/><Relationship Id="rId583" Type="http://schemas.openxmlformats.org/officeDocument/2006/relationships/hyperlink" Target="http://warehouse.orhideja.net/images/products/613-208-black.jpg" TargetMode="External"/><Relationship Id="rId2264" Type="http://schemas.openxmlformats.org/officeDocument/2006/relationships/hyperlink" Target="http://warehouse.orhideja.net/images/products/819-438.jpg" TargetMode="External"/><Relationship Id="rId3315" Type="http://schemas.openxmlformats.org/officeDocument/2006/relationships/hyperlink" Target="http://warehouse.orhideja.net/images/products/812-437-pion_1.jpg" TargetMode="External"/><Relationship Id="rId236" Type="http://schemas.openxmlformats.org/officeDocument/2006/relationships/hyperlink" Target="http://warehouse.orhideja.net/images/products/532-208-coffee--rose-_2.jpg" TargetMode="External"/><Relationship Id="rId650" Type="http://schemas.openxmlformats.org/officeDocument/2006/relationships/hyperlink" Target="http://warehouse.orhideja.net/images/products/116-208,%20613-208.jpg" TargetMode="External"/><Relationship Id="rId1280" Type="http://schemas.openxmlformats.org/officeDocument/2006/relationships/hyperlink" Target="http://warehouse.orhideja.net/images/products/535-146,%20207-146.jpg" TargetMode="External"/><Relationship Id="rId2331" Type="http://schemas.openxmlformats.org/officeDocument/2006/relationships/hyperlink" Target="http://warehouse.orhideja.net/images/products/103-003,-671-003-black_1.jpg" TargetMode="External"/><Relationship Id="rId5487" Type="http://schemas.openxmlformats.org/officeDocument/2006/relationships/hyperlink" Target="http://warehouse.orhideja.net/images/products/103-000-655-000-ivory_6.jpg" TargetMode="External"/><Relationship Id="rId303" Type="http://schemas.openxmlformats.org/officeDocument/2006/relationships/hyperlink" Target="http://warehouse.orhideja.net/images/products/613-208-pepper.jpg" TargetMode="External"/><Relationship Id="rId4089" Type="http://schemas.openxmlformats.org/officeDocument/2006/relationships/hyperlink" Target="http://warehouse.orhideja.net/images/products/557-147_2.jpg" TargetMode="External"/><Relationship Id="rId5554" Type="http://schemas.openxmlformats.org/officeDocument/2006/relationships/hyperlink" Target="http://warehouse.orhideja.net/images/products/103-000-655-000_6.jpg" TargetMode="External"/><Relationship Id="rId1000" Type="http://schemas.openxmlformats.org/officeDocument/2006/relationships/hyperlink" Target="http://warehouse.orhideja.net/images/products/116-208,%20299-208-burgundy_1.jpg" TargetMode="External"/><Relationship Id="rId4156" Type="http://schemas.openxmlformats.org/officeDocument/2006/relationships/hyperlink" Target="http://warehouse.orhideja.net/images/products/195-187,%20223-187.jpg" TargetMode="External"/><Relationship Id="rId4570" Type="http://schemas.openxmlformats.org/officeDocument/2006/relationships/hyperlink" Target="http://warehouse.orhideja.net/images/products/225-170.jpg" TargetMode="External"/><Relationship Id="rId5207" Type="http://schemas.openxmlformats.org/officeDocument/2006/relationships/hyperlink" Target="http://warehouse.orhideja.net/images/products/802-213%20ivory.jpg" TargetMode="External"/><Relationship Id="rId5621" Type="http://schemas.openxmlformats.org/officeDocument/2006/relationships/hyperlink" Target="http://warehouse.orhideja.net/images/products/154-830-793-830-ivory_1.jpg" TargetMode="External"/><Relationship Id="rId1817" Type="http://schemas.openxmlformats.org/officeDocument/2006/relationships/hyperlink" Target="http://warehouse.orhideja.net/images/products/553-290-white_2.jpg" TargetMode="External"/><Relationship Id="rId3172" Type="http://schemas.openxmlformats.org/officeDocument/2006/relationships/hyperlink" Target="http://warehouse.orhideja.net/images/products/182-437,-733-437-black_1.jpg" TargetMode="External"/><Relationship Id="rId4223" Type="http://schemas.openxmlformats.org/officeDocument/2006/relationships/hyperlink" Target="http://warehouse.orhideja.net/images/products/195-187-662-187-pion_1.jpg" TargetMode="External"/><Relationship Id="rId6395" Type="http://schemas.openxmlformats.org/officeDocument/2006/relationships/hyperlink" Target="http://warehouse.orhideja.net/images/products/104-215.jpg" TargetMode="External"/><Relationship Id="rId160" Type="http://schemas.openxmlformats.org/officeDocument/2006/relationships/hyperlink" Target="http://warehouse.orhideja.net/images/products/942-000-black.jpg" TargetMode="External"/><Relationship Id="rId3989" Type="http://schemas.openxmlformats.org/officeDocument/2006/relationships/hyperlink" Target="http://warehouse.orhideja.net/images/products/557-147,%20289-147%20pion_1.jpg" TargetMode="External"/><Relationship Id="rId6048" Type="http://schemas.openxmlformats.org/officeDocument/2006/relationships/hyperlink" Target="http://warehouse.orhideja.net/images/products/695-991%20peony%20_1.jpg" TargetMode="External"/><Relationship Id="rId5064" Type="http://schemas.openxmlformats.org/officeDocument/2006/relationships/hyperlink" Target="http://warehouse.orhideja.net/images/products/733-429.jpg" TargetMode="External"/><Relationship Id="rId6115" Type="http://schemas.openxmlformats.org/officeDocument/2006/relationships/hyperlink" Target="http://warehouse.orhideja.net/images/products/114-267,-733-267-black-peony_1.jpg" TargetMode="External"/><Relationship Id="rId977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658" Type="http://schemas.openxmlformats.org/officeDocument/2006/relationships/hyperlink" Target="http://warehouse.orhideja.net/images/products/196-338-pion.jpg" TargetMode="External"/><Relationship Id="rId3709" Type="http://schemas.openxmlformats.org/officeDocument/2006/relationships/hyperlink" Target="http://warehouse.orhideja.net/images/products/516-147,-625-147-moloko_1.jpg" TargetMode="External"/><Relationship Id="rId4080" Type="http://schemas.openxmlformats.org/officeDocument/2006/relationships/hyperlink" Target="http://warehouse.orhideja.net/images/products/557-147_2.jpg" TargetMode="External"/><Relationship Id="rId1674" Type="http://schemas.openxmlformats.org/officeDocument/2006/relationships/hyperlink" Target="http://warehouse.orhideja.net/images/products/553-290:168.jpg" TargetMode="External"/><Relationship Id="rId2725" Type="http://schemas.openxmlformats.org/officeDocument/2006/relationships/hyperlink" Target="http://warehouse.orhideja.net/images/products/557-996.jpg" TargetMode="External"/><Relationship Id="rId5131" Type="http://schemas.openxmlformats.org/officeDocument/2006/relationships/hyperlink" Target="http://warehouse.orhideja.net/images/products/678-213%20black.jpg" TargetMode="External"/><Relationship Id="rId1327" Type="http://schemas.openxmlformats.org/officeDocument/2006/relationships/hyperlink" Target="http://warehouse.orhideja.net/images/products/181-000,-231-000-t-sinij_1.jpg" TargetMode="External"/><Relationship Id="rId1741" Type="http://schemas.openxmlformats.org/officeDocument/2006/relationships/hyperlink" Target="http://warehouse.orhideja.net/images/products/553-290-black-pion.jpg" TargetMode="External"/><Relationship Id="rId4897" Type="http://schemas.openxmlformats.org/officeDocument/2006/relationships/hyperlink" Target="http://warehouse.orhideja.net/images/products/557-438_peony.jpg" TargetMode="External"/><Relationship Id="rId5948" Type="http://schemas.openxmlformats.org/officeDocument/2006/relationships/hyperlink" Target="http://warehouse.orhideja.net/images/products/159-628,-733-628-white_1.jpg" TargetMode="External"/><Relationship Id="rId33" Type="http://schemas.openxmlformats.org/officeDocument/2006/relationships/hyperlink" Target="http://warehouse.orhideja.net/images/products/553-007-black_2.jpg" TargetMode="External"/><Relationship Id="rId3499" Type="http://schemas.openxmlformats.org/officeDocument/2006/relationships/hyperlink" Target="http://warehouse.orhideja.net/images/products/581-437,%20210-437%20dark%20blue.jpg" TargetMode="External"/><Relationship Id="rId3566" Type="http://schemas.openxmlformats.org/officeDocument/2006/relationships/hyperlink" Target="http://warehouse.orhideja.net/images/products/581-437,%20210-437%20krem%20brule.jpg" TargetMode="External"/><Relationship Id="rId4964" Type="http://schemas.openxmlformats.org/officeDocument/2006/relationships/hyperlink" Target="http://warehouse.orhideja.net/images/products/123-438%20peony.jpg" TargetMode="External"/><Relationship Id="rId487" Type="http://schemas.openxmlformats.org/officeDocument/2006/relationships/hyperlink" Target="http://warehouse.orhideja.net/images/products/180-208,-260-208-white_1.jpg" TargetMode="External"/><Relationship Id="rId2168" Type="http://schemas.openxmlformats.org/officeDocument/2006/relationships/hyperlink" Target="http://warehouse.orhideja.net/images/products/101-535.jpg" TargetMode="External"/><Relationship Id="rId3219" Type="http://schemas.openxmlformats.org/officeDocument/2006/relationships/hyperlink" Target="http://warehouse.orhideja.net/images/products/210-437%20&#194;&#168;&#195;&#134;&#194;&#180;&#195;&#134;&#226;&#132;&#162;&#195;&#134;.jpg" TargetMode="External"/><Relationship Id="rId3980" Type="http://schemas.openxmlformats.org/officeDocument/2006/relationships/hyperlink" Target="http://warehouse.orhideja.net/images/products/558-147-210-147_1.jpg" TargetMode="External"/><Relationship Id="rId4617" Type="http://schemas.openxmlformats.org/officeDocument/2006/relationships/hyperlink" Target="http://warehouse.orhideja.net/images/products/652-438_black.jpg" TargetMode="External"/><Relationship Id="rId1184" Type="http://schemas.openxmlformats.org/officeDocument/2006/relationships/hyperlink" Target="http://warehouse.orhideja.net/images/products/535-146,%20207-146%20black.jpg" TargetMode="External"/><Relationship Id="rId2582" Type="http://schemas.openxmlformats.org/officeDocument/2006/relationships/hyperlink" Target="http://warehouse.orhideja.net/images/products/268-338_2.jpg" TargetMode="External"/><Relationship Id="rId3633" Type="http://schemas.openxmlformats.org/officeDocument/2006/relationships/hyperlink" Target="http://warehouse.orhideja.net/images/products/439-868%20&#208;&#188;&#208;&#176;&#208;&#184;&#204;&#134;&#208;&#186;&#208;&#176;.jpg" TargetMode="External"/><Relationship Id="rId554" Type="http://schemas.openxmlformats.org/officeDocument/2006/relationships/hyperlink" Target="http://warehouse.orhideja.net/images/products/236-208-piony.jpg" TargetMode="External"/><Relationship Id="rId2235" Type="http://schemas.openxmlformats.org/officeDocument/2006/relationships/hyperlink" Target="http://warehouse.orhideja.net/images/products/101-506.jpg" TargetMode="External"/><Relationship Id="rId3700" Type="http://schemas.openxmlformats.org/officeDocument/2006/relationships/hyperlink" Target="http://warehouse.orhideja.net/images/products/557-147,%20625-147%20ivory_1.jpg" TargetMode="External"/><Relationship Id="rId207" Type="http://schemas.openxmlformats.org/officeDocument/2006/relationships/hyperlink" Target="http://warehouse.orhideja.net/images/products/940-000-white_3.jpg" TargetMode="External"/><Relationship Id="rId621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1251" Type="http://schemas.openxmlformats.org/officeDocument/2006/relationships/hyperlink" Target="http://warehouse.orhideja.net/images/products/535-146,%20207-146.jpg" TargetMode="External"/><Relationship Id="rId2302" Type="http://schemas.openxmlformats.org/officeDocument/2006/relationships/hyperlink" Target="http://warehouse.orhideja.net/images/products/109-003%20red.jpg" TargetMode="External"/><Relationship Id="rId5458" Type="http://schemas.openxmlformats.org/officeDocument/2006/relationships/hyperlink" Target="http://warehouse.orhideja.net/images/products/656-000%20chjernij.jpeg" TargetMode="External"/><Relationship Id="rId5872" Type="http://schemas.openxmlformats.org/officeDocument/2006/relationships/hyperlink" Target="http://warehouse.orhideja.net/images/products/159-628,-246-628-black_1.jpg" TargetMode="External"/><Relationship Id="rId4474" Type="http://schemas.openxmlformats.org/officeDocument/2006/relationships/hyperlink" Target="http://warehouse.orhideja.net/images/products/561-787,%20225-787%20pion.jpg" TargetMode="External"/><Relationship Id="rId5525" Type="http://schemas.openxmlformats.org/officeDocument/2006/relationships/hyperlink" Target="http://warehouse.orhideja.net/images/products/103-000-655-000-ivory_1.jpg" TargetMode="External"/><Relationship Id="rId3076" Type="http://schemas.openxmlformats.org/officeDocument/2006/relationships/hyperlink" Target="http://warehouse.orhideja.net/images/products/587-437_4.jpg" TargetMode="External"/><Relationship Id="rId3490" Type="http://schemas.openxmlformats.org/officeDocument/2006/relationships/hyperlink" Target="http://warehouse.orhideja.net/images/products/587-437dark-blue.jpg" TargetMode="External"/><Relationship Id="rId4127" Type="http://schemas.openxmlformats.org/officeDocument/2006/relationships/hyperlink" Target="http://warehouse.orhideja.net/images/products/733-175.jpg" TargetMode="External"/><Relationship Id="rId4541" Type="http://schemas.openxmlformats.org/officeDocument/2006/relationships/hyperlink" Target="http://warehouse.orhideja.net/images/products/508-170,-225-170-black_1.jpg" TargetMode="External"/><Relationship Id="rId2092" Type="http://schemas.openxmlformats.org/officeDocument/2006/relationships/hyperlink" Target="http://warehouse.orhideja.net/images/products/130-299-710-299-pion_6.jpg" TargetMode="External"/><Relationship Id="rId3143" Type="http://schemas.openxmlformats.org/officeDocument/2006/relationships/hyperlink" Target="http://warehouse.orhideja.net/images/products/189-437,-210-437-black_1.jpg" TargetMode="External"/><Relationship Id="rId6299" Type="http://schemas.openxmlformats.org/officeDocument/2006/relationships/hyperlink" Target="http://warehouse.orhideja.net/images/products/129-000,-658-000-black-nud_1.jpg" TargetMode="External"/><Relationship Id="rId131" Type="http://schemas.openxmlformats.org/officeDocument/2006/relationships/hyperlink" Target="http://warehouse.orhideja.net/images/products/924-000%20biege.jpg" TargetMode="External"/><Relationship Id="rId3210" Type="http://schemas.openxmlformats.org/officeDocument/2006/relationships/hyperlink" Target="http://warehouse.orhideja.net/images/products/733-437%20ivory.jpg" TargetMode="External"/><Relationship Id="rId6366" Type="http://schemas.openxmlformats.org/officeDocument/2006/relationships/hyperlink" Target="http://warehouse.orhideja.net/images/products/129-000%20nude%20_1.jpg" TargetMode="External"/><Relationship Id="rId2976" Type="http://schemas.openxmlformats.org/officeDocument/2006/relationships/hyperlink" Target="http://warehouse.orhideja.net/images/products/103-003,-671-003-white_1.jpg" TargetMode="External"/><Relationship Id="rId5382" Type="http://schemas.openxmlformats.org/officeDocument/2006/relationships/hyperlink" Target="http://warehouse.orhideja.net/images/products/746-533_168_1.jpg" TargetMode="External"/><Relationship Id="rId6019" Type="http://schemas.openxmlformats.org/officeDocument/2006/relationships/hyperlink" Target="http://warehouse.orhideja.net/images/products/118-991%20black.jpg" TargetMode="External"/><Relationship Id="rId948" Type="http://schemas.openxmlformats.org/officeDocument/2006/relationships/hyperlink" Target="http://warehouse.orhideja.net/images/products/116-208-pink-colored.jpg" TargetMode="External"/><Relationship Id="rId1578" Type="http://schemas.openxmlformats.org/officeDocument/2006/relationships/hyperlink" Target="http://warehouse.orhideja.net/images/products/180-000,-638-007-moloko_1_2.jpg" TargetMode="External"/><Relationship Id="rId1992" Type="http://schemas.openxmlformats.org/officeDocument/2006/relationships/hyperlink" Target="http://warehouse.orhideja.net/images/products/509-299.jpg" TargetMode="External"/><Relationship Id="rId2629" Type="http://schemas.openxmlformats.org/officeDocument/2006/relationships/hyperlink" Target="http://warehouse.orhideja.net/images/products/192-338_3.jpg" TargetMode="External"/><Relationship Id="rId5035" Type="http://schemas.openxmlformats.org/officeDocument/2006/relationships/hyperlink" Target="http://warehouse.orhideja.net/images/products/199-639%20289-639.jpg" TargetMode="External"/><Relationship Id="rId1645" Type="http://schemas.openxmlformats.org/officeDocument/2006/relationships/hyperlink" Target="http://warehouse.orhideja.net/images/products/101-269.jpg" TargetMode="External"/><Relationship Id="rId4051" Type="http://schemas.openxmlformats.org/officeDocument/2006/relationships/hyperlink" Target="http://warehouse.orhideja.net/images/products/557-147-dark-blue.jpg" TargetMode="External"/><Relationship Id="rId5102" Type="http://schemas.openxmlformats.org/officeDocument/2006/relationships/hyperlink" Target="http://warehouse.orhideja.net/images/products/575-224-black-pion.jpg" TargetMode="External"/><Relationship Id="rId1712" Type="http://schemas.openxmlformats.org/officeDocument/2006/relationships/hyperlink" Target="http://warehouse.orhideja.net/images/products/553-290-beige.jpg" TargetMode="External"/><Relationship Id="rId4868" Type="http://schemas.openxmlformats.org/officeDocument/2006/relationships/hyperlink" Target="http://warehouse.orhideja.net/images/products/123-438%20ivory.jpg" TargetMode="External"/><Relationship Id="rId5919" Type="http://schemas.openxmlformats.org/officeDocument/2006/relationships/hyperlink" Target="http://warehouse.orhideja.net/images/products/159-628,-733-628-white_1.jpg" TargetMode="External"/><Relationship Id="rId6290" Type="http://schemas.openxmlformats.org/officeDocument/2006/relationships/hyperlink" Target="http://warehouse.orhideja.net/images/products/129-000,-658-000-black-nud_1.jpg" TargetMode="External"/><Relationship Id="rId3884" Type="http://schemas.openxmlformats.org/officeDocument/2006/relationships/hyperlink" Target="http://warehouse.orhideja.net/images/products/516-147,-289-147-black_1.jpg" TargetMode="External"/><Relationship Id="rId4935" Type="http://schemas.openxmlformats.org/officeDocument/2006/relationships/hyperlink" Target="http://warehouse.orhideja.net/images/products/bra_02_-_125-438_.jpg" TargetMode="External"/><Relationship Id="rId2486" Type="http://schemas.openxmlformats.org/officeDocument/2006/relationships/hyperlink" Target="http://warehouse.orhideja.net/images/products/546-338_black.jpg" TargetMode="External"/><Relationship Id="rId3537" Type="http://schemas.openxmlformats.org/officeDocument/2006/relationships/hyperlink" Target="http://warehouse.orhideja.net/images/products/587-437,%20210-437%20krem-brule.jpg" TargetMode="External"/><Relationship Id="rId3951" Type="http://schemas.openxmlformats.org/officeDocument/2006/relationships/hyperlink" Target="http://warehouse.orhideja.net/images/products/557-147,%20289-147%20pion_6.jpg" TargetMode="External"/><Relationship Id="rId458" Type="http://schemas.openxmlformats.org/officeDocument/2006/relationships/hyperlink" Target="http://warehouse.orhideja.net/images/products/613-208-white.jpg" TargetMode="External"/><Relationship Id="rId872" Type="http://schemas.openxmlformats.org/officeDocument/2006/relationships/hyperlink" Target="http://warehouse.orhideja.net/images/products/116-208%20&#226;&#128;&#161;&#226;&#128;&#158;&#194;&#176;&#194;&#174;&#226;&#137;&#160;.jpg" TargetMode="External"/><Relationship Id="rId1088" Type="http://schemas.openxmlformats.org/officeDocument/2006/relationships/hyperlink" Target="http://warehouse.orhideja.net/images/products/180-208,-210-208-shokolad_6.jpg" TargetMode="External"/><Relationship Id="rId2139" Type="http://schemas.openxmlformats.org/officeDocument/2006/relationships/hyperlink" Target="http://warehouse.orhideja.net/images/products/575-299,-710-299-cvet.-rozovij_6.jpg" TargetMode="External"/><Relationship Id="rId2553" Type="http://schemas.openxmlformats.org/officeDocument/2006/relationships/hyperlink" Target="http://warehouse.orhideja.net/images/products/196-338%20black-peony.jpg" TargetMode="External"/><Relationship Id="rId3604" Type="http://schemas.openxmlformats.org/officeDocument/2006/relationships/hyperlink" Target="http://warehouse.orhideja.net/images/products/539-385%20&#194;&#176;&#226;&#128;&#158;&#226;&#128;&#161;&#194;&#163;&#226;&#128;&#158;&#226;&#137;&#160;&#194;&#167;&#194;&#174;-&#195;&#152;&#194;&#174;&#195;&#134;&#226;&#137;&#160;.jpg" TargetMode="External"/><Relationship Id="rId6010" Type="http://schemas.openxmlformats.org/officeDocument/2006/relationships/hyperlink" Target="http://warehouse.orhideja.net/images/products/255-991_black.jpg" TargetMode="External"/><Relationship Id="rId525" Type="http://schemas.openxmlformats.org/officeDocument/2006/relationships/hyperlink" Target="http://warehouse.orhideja.net/images/products/116-208white.jpg" TargetMode="External"/><Relationship Id="rId1155" Type="http://schemas.openxmlformats.org/officeDocument/2006/relationships/hyperlink" Target="http://warehouse.orhideja.net/images/products/535-146,%20207-146%20pion_2.jpg" TargetMode="External"/><Relationship Id="rId2206" Type="http://schemas.openxmlformats.org/officeDocument/2006/relationships/hyperlink" Target="http://warehouse.orhideja.net/images/products/bra_04.jpg" TargetMode="External"/><Relationship Id="rId2620" Type="http://schemas.openxmlformats.org/officeDocument/2006/relationships/hyperlink" Target="http://warehouse.orhideja.net/images/products/192-338_3.jpg" TargetMode="External"/><Relationship Id="rId5776" Type="http://schemas.openxmlformats.org/officeDocument/2006/relationships/hyperlink" Target="http://warehouse.orhideja.net/images/products/575-628_peony.jpg" TargetMode="External"/><Relationship Id="rId1222" Type="http://schemas.openxmlformats.org/officeDocument/2006/relationships/hyperlink" Target="http://warehouse.orhideja.net/images/products/207-146%20white.JPG" TargetMode="External"/><Relationship Id="rId4378" Type="http://schemas.openxmlformats.org/officeDocument/2006/relationships/hyperlink" Target="http://warehouse.orhideja.net/images/products/150-592.jpg" TargetMode="External"/><Relationship Id="rId5429" Type="http://schemas.openxmlformats.org/officeDocument/2006/relationships/hyperlink" Target="http://warehouse.orhideja.net/images/products/161-000%20231-000.jpg" TargetMode="External"/><Relationship Id="rId3394" Type="http://schemas.openxmlformats.org/officeDocument/2006/relationships/hyperlink" Target="http://warehouse.orhideja.net/images/products/189-437,%20210-437%20pion.jpg" TargetMode="External"/><Relationship Id="rId4792" Type="http://schemas.openxmlformats.org/officeDocument/2006/relationships/hyperlink" Target="http://warehouse.orhideja.net/images/products/125-438_3.jpg" TargetMode="External"/><Relationship Id="rId5843" Type="http://schemas.openxmlformats.org/officeDocument/2006/relationships/hyperlink" Target="http://warehouse.orhideja.net/images/products/102-628_peony.jpg" TargetMode="External"/><Relationship Id="rId3047" Type="http://schemas.openxmlformats.org/officeDocument/2006/relationships/hyperlink" Target="http://warehouse.orhideja.net/images/products/225-518%20white.jpeg" TargetMode="External"/><Relationship Id="rId4445" Type="http://schemas.openxmlformats.org/officeDocument/2006/relationships/hyperlink" Target="http://warehouse.orhideja.net/images/products/561-787,%20225-787%20pion.jpg" TargetMode="External"/><Relationship Id="rId5910" Type="http://schemas.openxmlformats.org/officeDocument/2006/relationships/hyperlink" Target="http://warehouse.orhideja.net/images/products/102-628%20black-peony.jpg" TargetMode="External"/><Relationship Id="rId3461" Type="http://schemas.openxmlformats.org/officeDocument/2006/relationships/hyperlink" Target="http://warehouse.orhideja.net/images/products/535-437,-646-437-t-sinij_6.jpg" TargetMode="External"/><Relationship Id="rId4512" Type="http://schemas.openxmlformats.org/officeDocument/2006/relationships/hyperlink" Target="http://warehouse.orhideja.net/images/products/801-785-ivory.jpg" TargetMode="External"/><Relationship Id="rId382" Type="http://schemas.openxmlformats.org/officeDocument/2006/relationships/hyperlink" Target="http://warehouse.orhideja.net/images/products/532-208%20inory_3.jpg" TargetMode="External"/><Relationship Id="rId2063" Type="http://schemas.openxmlformats.org/officeDocument/2006/relationships/hyperlink" Target="http://warehouse.orhideja.net/images/products/504-299-moloko.jpg" TargetMode="External"/><Relationship Id="rId3114" Type="http://schemas.openxmlformats.org/officeDocument/2006/relationships/hyperlink" Target="http://warehouse.orhideja.net/images/products/201-437-black.jpg" TargetMode="External"/><Relationship Id="rId2130" Type="http://schemas.openxmlformats.org/officeDocument/2006/relationships/hyperlink" Target="http://warehouse.orhideja.net/images/products/130-299-710-299-pion_1_2.jpg" TargetMode="External"/><Relationship Id="rId5286" Type="http://schemas.openxmlformats.org/officeDocument/2006/relationships/hyperlink" Target="http://warehouse.orhideja.net/images/products/104-213%20ivory.jpg" TargetMode="External"/><Relationship Id="rId6337" Type="http://schemas.openxmlformats.org/officeDocument/2006/relationships/hyperlink" Target="http://warehouse.orhideja.net/images/products/129-000,-659-000-moloko-nude_1.jpg" TargetMode="External"/><Relationship Id="rId102" Type="http://schemas.openxmlformats.org/officeDocument/2006/relationships/hyperlink" Target="http://warehouse.orhideja.net/images/products/531-007-milk.jpg" TargetMode="External"/><Relationship Id="rId5353" Type="http://schemas.openxmlformats.org/officeDocument/2006/relationships/hyperlink" Target="http://warehouse.orhideja.net/images/products/557-275_black.jpg" TargetMode="External"/><Relationship Id="rId6404" Type="http://schemas.openxmlformats.org/officeDocument/2006/relationships/hyperlink" Target="http://warehouse.orhideja.net/images/products/104-215.jpg" TargetMode="External"/><Relationship Id="rId1896" Type="http://schemas.openxmlformats.org/officeDocument/2006/relationships/hyperlink" Target="http://warehouse.orhideja.net/images/products/803-750-black.jpg" TargetMode="External"/><Relationship Id="rId2947" Type="http://schemas.openxmlformats.org/officeDocument/2006/relationships/hyperlink" Target="http://warehouse.orhideja.net/images/products/180-003,-672-003-white_1.jpg" TargetMode="External"/><Relationship Id="rId5006" Type="http://schemas.openxmlformats.org/officeDocument/2006/relationships/hyperlink" Target="http://warehouse.orhideja.net/images/products/293-405.jpg" TargetMode="External"/><Relationship Id="rId919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49" Type="http://schemas.openxmlformats.org/officeDocument/2006/relationships/hyperlink" Target="http://warehouse.orhideja.net/images/products/181-000_2.jpg" TargetMode="External"/><Relationship Id="rId1963" Type="http://schemas.openxmlformats.org/officeDocument/2006/relationships/hyperlink" Target="http://warehouse.orhideja.net/images/products/176-299-black_2.jpg" TargetMode="External"/><Relationship Id="rId4022" Type="http://schemas.openxmlformats.org/officeDocument/2006/relationships/hyperlink" Target="http://warehouse.orhideja.net/images/products/516-147,%20210-147%20peony_1.jpg" TargetMode="External"/><Relationship Id="rId5420" Type="http://schemas.openxmlformats.org/officeDocument/2006/relationships/hyperlink" Target="http://warehouse.orhideja.net/images/products/522-000.jpg" TargetMode="External"/><Relationship Id="rId1616" Type="http://schemas.openxmlformats.org/officeDocument/2006/relationships/hyperlink" Target="http://warehouse.orhideja.net/images/products/574-518,%20225-518.jpg" TargetMode="External"/><Relationship Id="rId3788" Type="http://schemas.openxmlformats.org/officeDocument/2006/relationships/hyperlink" Target="http://warehouse.orhideja.net/images/products/166-147,%20210-147%20ivory_1.jpg" TargetMode="External"/><Relationship Id="rId4839" Type="http://schemas.openxmlformats.org/officeDocument/2006/relationships/hyperlink" Target="http://warehouse.orhideja.net/images/products/125-438_3.jpg" TargetMode="External"/><Relationship Id="rId6194" Type="http://schemas.openxmlformats.org/officeDocument/2006/relationships/hyperlink" Target="http://warehouse.orhideja.net/images/products/130-267.jpg" TargetMode="External"/><Relationship Id="rId3855" Type="http://schemas.openxmlformats.org/officeDocument/2006/relationships/hyperlink" Target="http://warehouse.orhideja.net/images/products/557-147,%20210-147_black_1.jpg" TargetMode="External"/><Relationship Id="rId6261" Type="http://schemas.openxmlformats.org/officeDocument/2006/relationships/hyperlink" Target="http://warehouse.orhideja.net/images/products/154-515,-296-515_1_2.jpg" TargetMode="External"/><Relationship Id="rId776" Type="http://schemas.openxmlformats.org/officeDocument/2006/relationships/hyperlink" Target="http://warehouse.orhideja.net/images/products/613-208-quartz.jpg" TargetMode="External"/><Relationship Id="rId2457" Type="http://schemas.openxmlformats.org/officeDocument/2006/relationships/hyperlink" Target="http://warehouse.orhideja.net/images/products/294-446.jpg" TargetMode="External"/><Relationship Id="rId3508" Type="http://schemas.openxmlformats.org/officeDocument/2006/relationships/hyperlink" Target="http://warehouse.orhideja.net/images/products/78899.jpg" TargetMode="External"/><Relationship Id="rId4906" Type="http://schemas.openxmlformats.org/officeDocument/2006/relationships/hyperlink" Target="http://warehouse.orhideja.net/images/products/557-438_peony.jpg" TargetMode="External"/><Relationship Id="rId429" Type="http://schemas.openxmlformats.org/officeDocument/2006/relationships/hyperlink" Target="http://warehouse.orhideja.net/images/products/116-208%20213-208%20ivory_3.jpg" TargetMode="External"/><Relationship Id="rId1059" Type="http://schemas.openxmlformats.org/officeDocument/2006/relationships/hyperlink" Target="http://warehouse.orhideja.net/images/products/180-208%20210-208%20krem%20brule.jpg" TargetMode="External"/><Relationship Id="rId1473" Type="http://schemas.openxmlformats.org/officeDocument/2006/relationships/hyperlink" Target="http://warehouse.orhideja.net/images/products/124-894.jpg" TargetMode="External"/><Relationship Id="rId2871" Type="http://schemas.openxmlformats.org/officeDocument/2006/relationships/hyperlink" Target="http://warehouse.orhideja.net/images/products/180-003,-672-003-pion_1.jpg" TargetMode="External"/><Relationship Id="rId3922" Type="http://schemas.openxmlformats.org/officeDocument/2006/relationships/hyperlink" Target="http://warehouse.orhideja.net/images/products/166-147,%20289-147%20black.jpg" TargetMode="External"/><Relationship Id="rId843" Type="http://schemas.openxmlformats.org/officeDocument/2006/relationships/hyperlink" Target="http://warehouse.orhideja.net/images/products/181-208_ruby.jpg" TargetMode="External"/><Relationship Id="rId1126" Type="http://schemas.openxmlformats.org/officeDocument/2006/relationships/hyperlink" Target="http://warehouse.orhideja.net/images/products/535-146,%20207-146%20pion_2.jpg" TargetMode="External"/><Relationship Id="rId2524" Type="http://schemas.openxmlformats.org/officeDocument/2006/relationships/hyperlink" Target="http://warehouse.orhideja.net/images/products/192-338.jpg" TargetMode="External"/><Relationship Id="rId910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40" Type="http://schemas.openxmlformats.org/officeDocument/2006/relationships/hyperlink" Target="http://warehouse.orhideja.net/images/products/181-894white.jpg" TargetMode="External"/><Relationship Id="rId4696" Type="http://schemas.openxmlformats.org/officeDocument/2006/relationships/hyperlink" Target="http://warehouse.orhideja.net/images/products/557-438-vinograd-pion,-210-438-vinograd_1.jpg" TargetMode="External"/><Relationship Id="rId5747" Type="http://schemas.openxmlformats.org/officeDocument/2006/relationships/hyperlink" Target="http://warehouse.orhideja.net/images/products/107-680%20white.jpg" TargetMode="External"/><Relationship Id="rId3298" Type="http://schemas.openxmlformats.org/officeDocument/2006/relationships/hyperlink" Target="http://warehouse.orhideja.net/images/products/182-437_ivory.jpg" TargetMode="External"/><Relationship Id="rId4349" Type="http://schemas.openxmlformats.org/officeDocument/2006/relationships/hyperlink" Target="http://warehouse.orhideja.net/images/products/591-592.jpg" TargetMode="External"/><Relationship Id="rId4763" Type="http://schemas.openxmlformats.org/officeDocument/2006/relationships/hyperlink" Target="http://warehouse.orhideja.net/images/products/810-438-ivory_1.jpg" TargetMode="External"/><Relationship Id="rId5814" Type="http://schemas.openxmlformats.org/officeDocument/2006/relationships/hyperlink" Target="http://warehouse.orhideja.net/images/products/159-628,-733-628-pion_1_2.jpg" TargetMode="External"/><Relationship Id="rId3365" Type="http://schemas.openxmlformats.org/officeDocument/2006/relationships/hyperlink" Target="http://warehouse.orhideja.net/images/products/581-437-pion_3.jpg" TargetMode="External"/><Relationship Id="rId4416" Type="http://schemas.openxmlformats.org/officeDocument/2006/relationships/hyperlink" Target="http://warehouse.orhideja.net/images/products/1_15.jpg" TargetMode="External"/><Relationship Id="rId4830" Type="http://schemas.openxmlformats.org/officeDocument/2006/relationships/hyperlink" Target="http://warehouse.orhideja.net/images/products/125-438_3.jpg" TargetMode="External"/><Relationship Id="rId286" Type="http://schemas.openxmlformats.org/officeDocument/2006/relationships/hyperlink" Target="http://warehouse.orhideja.net/images/products/116-208-coffee-rose.jpg" TargetMode="External"/><Relationship Id="rId2381" Type="http://schemas.openxmlformats.org/officeDocument/2006/relationships/hyperlink" Target="http://warehouse.orhideja.net/images/products/188-000%20pion.JPG" TargetMode="External"/><Relationship Id="rId3018" Type="http://schemas.openxmlformats.org/officeDocument/2006/relationships/hyperlink" Target="http://warehouse.orhideja.net/images/products/180-001_2.jpg" TargetMode="External"/><Relationship Id="rId3432" Type="http://schemas.openxmlformats.org/officeDocument/2006/relationships/hyperlink" Target="http://warehouse.orhideja.net/images/products/201-437%20E&#204;&#130;&#194;&#162;&#226;&#128;&#162;&#226;&#128;&#154;&#195;&#134;A&#204;&#129;&#226;&#137;&#160;&#195;&#134;-&#226;&#128;&#161;&#195;&#134;&#195;&#159;&#195;&#134;&#194;&#162;I&#204;&#130;&#194;&#169;_2.jpg" TargetMode="External"/><Relationship Id="rId353" Type="http://schemas.openxmlformats.org/officeDocument/2006/relationships/hyperlink" Target="http://warehouse.orhideja.net/images/products/299-208%20moloko.jpg" TargetMode="External"/><Relationship Id="rId2034" Type="http://schemas.openxmlformats.org/officeDocument/2006/relationships/hyperlink" Target="http://warehouse.orhideja.net/images/products/523-299%20&#194;&#168;&#195;&#134;&#194;&#180;&#195;&#134;&#226;&#132;&#162;&#195;&#134;.jpg" TargetMode="External"/><Relationship Id="rId420" Type="http://schemas.openxmlformats.org/officeDocument/2006/relationships/hyperlink" Target="http://warehouse.orhideja.net/images/products/116-208%20213-208%20ivory_3.jpg" TargetMode="External"/><Relationship Id="rId1050" Type="http://schemas.openxmlformats.org/officeDocument/2006/relationships/hyperlink" Target="http://warehouse.orhideja.net/images/products/180-208%20210-208%20krem%20brule.jpg" TargetMode="External"/><Relationship Id="rId2101" Type="http://schemas.openxmlformats.org/officeDocument/2006/relationships/hyperlink" Target="http://warehouse.orhideja.net/images/products/6_9.jpg" TargetMode="External"/><Relationship Id="rId5257" Type="http://schemas.openxmlformats.org/officeDocument/2006/relationships/hyperlink" Target="http://warehouse.orhideja.net/images/products/104-213%20ivory.jpg" TargetMode="External"/><Relationship Id="rId5671" Type="http://schemas.openxmlformats.org/officeDocument/2006/relationships/hyperlink" Target="http://warehouse.orhideja.net/images/products/587-546.jpg" TargetMode="External"/><Relationship Id="rId6308" Type="http://schemas.openxmlformats.org/officeDocument/2006/relationships/hyperlink" Target="http://warehouse.orhideja.net/images/products/129-000,-658-000-black-nud_1.jpg" TargetMode="External"/><Relationship Id="rId1867" Type="http://schemas.openxmlformats.org/officeDocument/2006/relationships/hyperlink" Target="http://warehouse.orhideja.net/images/products/817-250_2.jpg" TargetMode="External"/><Relationship Id="rId2918" Type="http://schemas.openxmlformats.org/officeDocument/2006/relationships/hyperlink" Target="http://warehouse.orhideja.net/images/products/103-003,-671-003-white_6.jpg" TargetMode="External"/><Relationship Id="rId4273" Type="http://schemas.openxmlformats.org/officeDocument/2006/relationships/hyperlink" Target="http://warehouse.orhideja.net/images/products/531-371.jpg" TargetMode="External"/><Relationship Id="rId5324" Type="http://schemas.openxmlformats.org/officeDocument/2006/relationships/hyperlink" Target="http://warehouse.orhideja.net/images/products/293-275.jpeg" TargetMode="External"/><Relationship Id="rId1934" Type="http://schemas.openxmlformats.org/officeDocument/2006/relationships/hyperlink" Target="http://warehouse.orhideja.net/images/products/575-299_2.jpg" TargetMode="External"/><Relationship Id="rId4340" Type="http://schemas.openxmlformats.org/officeDocument/2006/relationships/hyperlink" Target="http://warehouse.orhideja.net/images/products/591-592.jpg" TargetMode="External"/><Relationship Id="rId6098" Type="http://schemas.openxmlformats.org/officeDocument/2006/relationships/hyperlink" Target="http://warehouse.orhideja.net/images/products/801-267%20black-nude.jpg" TargetMode="External"/><Relationship Id="rId6165" Type="http://schemas.openxmlformats.org/officeDocument/2006/relationships/hyperlink" Target="http://warehouse.orhideja.net/images/products/587-267.jpg" TargetMode="External"/><Relationship Id="rId3759" Type="http://schemas.openxmlformats.org/officeDocument/2006/relationships/hyperlink" Target="http://warehouse.orhideja.net/images/products/198-147,-210-147-moloko_1_2.jpg" TargetMode="External"/><Relationship Id="rId5181" Type="http://schemas.openxmlformats.org/officeDocument/2006/relationships/hyperlink" Target="http://warehouse.orhideja.net/images/products/123-213%20black-nude.jpg" TargetMode="External"/><Relationship Id="rId6232" Type="http://schemas.openxmlformats.org/officeDocument/2006/relationships/hyperlink" Target="http://warehouse.orhideja.net/images/products/528-098,-241-098_6.jpg" TargetMode="External"/><Relationship Id="rId2775" Type="http://schemas.openxmlformats.org/officeDocument/2006/relationships/hyperlink" Target="http://warehouse.orhideja.net/images/products/199-795_2.jpg" TargetMode="External"/><Relationship Id="rId3826" Type="http://schemas.openxmlformats.org/officeDocument/2006/relationships/hyperlink" Target="http://warehouse.orhideja.net/images/products/580-147_2.jpg" TargetMode="External"/><Relationship Id="rId747" Type="http://schemas.openxmlformats.org/officeDocument/2006/relationships/hyperlink" Target="http://warehouse.orhideja.net/images/products/110-208-blue_2.jpg" TargetMode="External"/><Relationship Id="rId1377" Type="http://schemas.openxmlformats.org/officeDocument/2006/relationships/hyperlink" Target="http://warehouse.orhideja.net/images/products/181-000,%20638-007.jpg" TargetMode="External"/><Relationship Id="rId1791" Type="http://schemas.openxmlformats.org/officeDocument/2006/relationships/hyperlink" Target="http://warehouse.orhideja.net/images/products/1_10.jpg" TargetMode="External"/><Relationship Id="rId2428" Type="http://schemas.openxmlformats.org/officeDocument/2006/relationships/hyperlink" Target="http://warehouse.orhideja.net/images/products/164-148.jpg" TargetMode="External"/><Relationship Id="rId2842" Type="http://schemas.openxmlformats.org/officeDocument/2006/relationships/hyperlink" Target="http://warehouse.orhideja.net/images/products/612-003.jpg" TargetMode="External"/><Relationship Id="rId5998" Type="http://schemas.openxmlformats.org/officeDocument/2006/relationships/hyperlink" Target="http://warehouse.orhideja.net/images/products/175-991%20black-pion.jpg" TargetMode="External"/><Relationship Id="rId83" Type="http://schemas.openxmlformats.org/officeDocument/2006/relationships/hyperlink" Target="http://warehouse.orhideja.net/images/products/681-007-moloko.jpg" TargetMode="External"/><Relationship Id="rId814" Type="http://schemas.openxmlformats.org/officeDocument/2006/relationships/hyperlink" Target="http://warehouse.orhideja.net/images/products/180-208,-210-208-kvarc_1.jpg" TargetMode="External"/><Relationship Id="rId1444" Type="http://schemas.openxmlformats.org/officeDocument/2006/relationships/hyperlink" Target="http://warehouse.orhideja.net/images/products/181-000,904-000_1.jpg" TargetMode="External"/><Relationship Id="rId1511" Type="http://schemas.openxmlformats.org/officeDocument/2006/relationships/hyperlink" Target="http://warehouse.orhideja.net/images/products/124-894_2.jpg" TargetMode="External"/><Relationship Id="rId4667" Type="http://schemas.openxmlformats.org/officeDocument/2006/relationships/hyperlink" Target="http://warehouse.orhideja.net/images/products/557-438,-210-438-t-sinij_1.jpg" TargetMode="External"/><Relationship Id="rId5718" Type="http://schemas.openxmlformats.org/officeDocument/2006/relationships/hyperlink" Target="http://warehouse.orhideja.net/images/products/246-680%20white.jpg" TargetMode="External"/><Relationship Id="rId3269" Type="http://schemas.openxmlformats.org/officeDocument/2006/relationships/hyperlink" Target="http://warehouse.orhideja.net/images/products/535-437%20ivory.jpg" TargetMode="External"/><Relationship Id="rId3683" Type="http://schemas.openxmlformats.org/officeDocument/2006/relationships/hyperlink" Target="http://warehouse.orhideja.net/images/products/558-147%20_7.jpg" TargetMode="External"/><Relationship Id="rId2285" Type="http://schemas.openxmlformats.org/officeDocument/2006/relationships/hyperlink" Target="http://warehouse.orhideja.net/images/products/180-003,-672-003-red_6.jpg" TargetMode="External"/><Relationship Id="rId3336" Type="http://schemas.openxmlformats.org/officeDocument/2006/relationships/hyperlink" Target="http://warehouse.orhideja.net/images/products/535-437,-210-437-pion_6.jpg" TargetMode="External"/><Relationship Id="rId4734" Type="http://schemas.openxmlformats.org/officeDocument/2006/relationships/hyperlink" Target="http://warehouse.orhideja.net/images/products/125-438%20grape%20wine%20NEW.jpg" TargetMode="External"/><Relationship Id="rId257" Type="http://schemas.openxmlformats.org/officeDocument/2006/relationships/hyperlink" Target="http://warehouse.orhideja.net/images/products/180-208,-210-208-kofejno-roz._1.jpg" TargetMode="External"/><Relationship Id="rId3750" Type="http://schemas.openxmlformats.org/officeDocument/2006/relationships/hyperlink" Target="http://warehouse.orhideja.net/images/products/198-147,-210-147-moloko_1_2.jpg" TargetMode="External"/><Relationship Id="rId4801" Type="http://schemas.openxmlformats.org/officeDocument/2006/relationships/hyperlink" Target="http://warehouse.orhideja.net/images/products/125-438_3.jpg" TargetMode="External"/><Relationship Id="rId671" Type="http://schemas.openxmlformats.org/officeDocument/2006/relationships/hyperlink" Target="http://warehouse.orhideja.net/images/products/110-208-black.jpg" TargetMode="External"/><Relationship Id="rId2352" Type="http://schemas.openxmlformats.org/officeDocument/2006/relationships/hyperlink" Target="http://warehouse.orhideja.net/images/products/103-003,-671-003-black_1.jpg" TargetMode="External"/><Relationship Id="rId3403" Type="http://schemas.openxmlformats.org/officeDocument/2006/relationships/hyperlink" Target="http://warehouse.orhideja.net/images/products/182-437,-733-437-pion_1.jpg" TargetMode="External"/><Relationship Id="rId324" Type="http://schemas.openxmlformats.org/officeDocument/2006/relationships/hyperlink" Target="http://warehouse.orhideja.net/images/products/180-208perec.jpg" TargetMode="External"/><Relationship Id="rId2005" Type="http://schemas.openxmlformats.org/officeDocument/2006/relationships/hyperlink" Target="http://warehouse.orhideja.net/images/products/1_12.jpg" TargetMode="External"/><Relationship Id="rId5575" Type="http://schemas.openxmlformats.org/officeDocument/2006/relationships/hyperlink" Target="http://warehouse.orhideja.net/images/products/103-000-655-000_1.jpg" TargetMode="External"/><Relationship Id="rId1021" Type="http://schemas.openxmlformats.org/officeDocument/2006/relationships/hyperlink" Target="http://warehouse.orhideja.net/images/products/236-208-krem-brule.jpg" TargetMode="External"/><Relationship Id="rId4177" Type="http://schemas.openxmlformats.org/officeDocument/2006/relationships/hyperlink" Target="http://warehouse.orhideja.net/images/products/554-187black:pion.jpg" TargetMode="External"/><Relationship Id="rId4591" Type="http://schemas.openxmlformats.org/officeDocument/2006/relationships/hyperlink" Target="http://warehouse.orhideja.net/images/products/508-170,-225-170-white_1.jpg" TargetMode="External"/><Relationship Id="rId5228" Type="http://schemas.openxmlformats.org/officeDocument/2006/relationships/hyperlink" Target="http://warehouse.orhideja.net/images/products/123-213%20ivory.jpg" TargetMode="External"/><Relationship Id="rId5642" Type="http://schemas.openxmlformats.org/officeDocument/2006/relationships/hyperlink" Target="http://warehouse.orhideja.net/images/products/152-830,-799-830_1.jpg" TargetMode="External"/><Relationship Id="rId3193" Type="http://schemas.openxmlformats.org/officeDocument/2006/relationships/hyperlink" Target="http://warehouse.orhideja.net/images/products/581-437.jpg" TargetMode="External"/><Relationship Id="rId4244" Type="http://schemas.openxmlformats.org/officeDocument/2006/relationships/hyperlink" Target="http://warehouse.orhideja.net/images/products/195-187-662-187-pion_1.jpg" TargetMode="External"/><Relationship Id="rId1838" Type="http://schemas.openxmlformats.org/officeDocument/2006/relationships/hyperlink" Target="http://warehouse.orhideja.net/images/products/175-290%20white_2.jpg" TargetMode="External"/><Relationship Id="rId3260" Type="http://schemas.openxmlformats.org/officeDocument/2006/relationships/hyperlink" Target="http://warehouse.orhideja.net/images/products/581-437,%20299-437.jpg" TargetMode="External"/><Relationship Id="rId4311" Type="http://schemas.openxmlformats.org/officeDocument/2006/relationships/hyperlink" Target="http://warehouse.orhideja.net/images/products/161-000-904-000_1.jpg" TargetMode="External"/><Relationship Id="rId181" Type="http://schemas.openxmlformats.org/officeDocument/2006/relationships/hyperlink" Target="http://warehouse.orhideja.net/images/products/180-000,-904-000-black_6.jpg" TargetMode="External"/><Relationship Id="rId1905" Type="http://schemas.openxmlformats.org/officeDocument/2006/relationships/hyperlink" Target="http://warehouse.orhideja.net/images/products/513-390,%20263-438%20&#208;&#188;&#208;&#190;&#208;&#187;&#208;&#190;&#208;&#186;&#208;&#190;.JPG" TargetMode="External"/><Relationship Id="rId6069" Type="http://schemas.openxmlformats.org/officeDocument/2006/relationships/hyperlink" Target="http://warehouse.orhideja.net/images/products/175-990,-255-990-black-pion_1.jpg" TargetMode="External"/><Relationship Id="rId5085" Type="http://schemas.openxmlformats.org/officeDocument/2006/relationships/hyperlink" Target="http://warehouse.orhideja.net/images/products/581-429.jpg" TargetMode="External"/><Relationship Id="rId998" Type="http://schemas.openxmlformats.org/officeDocument/2006/relationships/hyperlink" Target="http://warehouse.orhideja.net/images/products/116-208,%20299-208-burgundy_1.jpg" TargetMode="External"/><Relationship Id="rId2679" Type="http://schemas.openxmlformats.org/officeDocument/2006/relationships/hyperlink" Target="http://warehouse.orhideja.net/images/products/192-338%20pion.JPG" TargetMode="External"/><Relationship Id="rId6136" Type="http://schemas.openxmlformats.org/officeDocument/2006/relationships/hyperlink" Target="http://warehouse.orhideja.net/images/products/246-267_.jpg" TargetMode="External"/><Relationship Id="rId1695" Type="http://schemas.openxmlformats.org/officeDocument/2006/relationships/hyperlink" Target="http://warehouse.orhideja.net/images/products/553-290%20A&#204;&#129;&#226;&#128;&#162;&#226;&#128;&#161;&#226;&#137;&#160;I&#204;&#130;&#194;&#169;.jpg" TargetMode="External"/><Relationship Id="rId2746" Type="http://schemas.openxmlformats.org/officeDocument/2006/relationships/hyperlink" Target="http://warehouse.orhideja.net/images/products/116-856.jpg" TargetMode="External"/><Relationship Id="rId5152" Type="http://schemas.openxmlformats.org/officeDocument/2006/relationships/hyperlink" Target="http://warehouse.orhideja.net/images/products/802-213%20black.jpg" TargetMode="External"/><Relationship Id="rId6203" Type="http://schemas.openxmlformats.org/officeDocument/2006/relationships/hyperlink" Target="http://warehouse.orhideja.net/images/products/114-267,%20733-267%20moloko-peony.jpg" TargetMode="External"/><Relationship Id="rId718" Type="http://schemas.openxmlformats.org/officeDocument/2006/relationships/hyperlink" Target="http://warehouse.orhideja.net/images/products/705-208-koral_2.jpg" TargetMode="External"/><Relationship Id="rId1348" Type="http://schemas.openxmlformats.org/officeDocument/2006/relationships/hyperlink" Target="http://warehouse.orhideja.net/images/products/181-894%20coffee%20rose_2.JPG" TargetMode="External"/><Relationship Id="rId1762" Type="http://schemas.openxmlformats.org/officeDocument/2006/relationships/hyperlink" Target="http://warehouse.orhideja.net/images/products/1_10.jpg" TargetMode="External"/><Relationship Id="rId1415" Type="http://schemas.openxmlformats.org/officeDocument/2006/relationships/hyperlink" Target="http://warehouse.orhideja.net/images/products/517-894,-217-894-pion_6.jpg" TargetMode="External"/><Relationship Id="rId2813" Type="http://schemas.openxmlformats.org/officeDocument/2006/relationships/hyperlink" Target="http://warehouse.orhideja.net/images/products/199-795-pion_2.jpg" TargetMode="External"/><Relationship Id="rId5969" Type="http://schemas.openxmlformats.org/officeDocument/2006/relationships/hyperlink" Target="http://warehouse.orhideja.net/images/products/106-628%20white.jpg" TargetMode="External"/><Relationship Id="rId54" Type="http://schemas.openxmlformats.org/officeDocument/2006/relationships/hyperlink" Target="http://warehouse.orhideja.net/images/products/531-007_3.jpg" TargetMode="External"/><Relationship Id="rId4985" Type="http://schemas.openxmlformats.org/officeDocument/2006/relationships/hyperlink" Target="http://warehouse.orhideja.net/images/products/123-438%20peony.jpg" TargetMode="External"/><Relationship Id="rId2189" Type="http://schemas.openxmlformats.org/officeDocument/2006/relationships/hyperlink" Target="http://warehouse.orhideja.net/images/products/548-525_nude.jpg" TargetMode="External"/><Relationship Id="rId3587" Type="http://schemas.openxmlformats.org/officeDocument/2006/relationships/hyperlink" Target="http://warehouse.orhideja.net/images/products/523-385%20_1.jpg" TargetMode="External"/><Relationship Id="rId4638" Type="http://schemas.openxmlformats.org/officeDocument/2006/relationships/hyperlink" Target="http://warehouse.orhideja.net/images/products/646-438.jpg" TargetMode="External"/><Relationship Id="rId6060" Type="http://schemas.openxmlformats.org/officeDocument/2006/relationships/hyperlink" Target="http://warehouse.orhideja.net/images/products/531-990,-638-990-black-pion_6.jpg" TargetMode="External"/><Relationship Id="rId3654" Type="http://schemas.openxmlformats.org/officeDocument/2006/relationships/hyperlink" Target="http://warehouse.orhideja.net/images/products/624-147.jpg" TargetMode="External"/><Relationship Id="rId4705" Type="http://schemas.openxmlformats.org/officeDocument/2006/relationships/hyperlink" Target="http://warehouse.orhideja.net/images/products/557-438-vinograd-pion,-210-438-vinograd_1.jpg" TargetMode="External"/><Relationship Id="rId575" Type="http://schemas.openxmlformats.org/officeDocument/2006/relationships/hyperlink" Target="http://warehouse.orhideja.net/images/products/652-208%20black.jpg" TargetMode="External"/><Relationship Id="rId2256" Type="http://schemas.openxmlformats.org/officeDocument/2006/relationships/hyperlink" Target="http://warehouse.orhideja.net/images/products/557-438,%20210-438_black-pion_6.jpg" TargetMode="External"/><Relationship Id="rId2670" Type="http://schemas.openxmlformats.org/officeDocument/2006/relationships/hyperlink" Target="http://warehouse.orhideja.net/images/products/192-338%20pion.JPG" TargetMode="External"/><Relationship Id="rId3307" Type="http://schemas.openxmlformats.org/officeDocument/2006/relationships/hyperlink" Target="http://warehouse.orhideja.net/images/products/182-437_ivory.jpg" TargetMode="External"/><Relationship Id="rId3721" Type="http://schemas.openxmlformats.org/officeDocument/2006/relationships/hyperlink" Target="http://warehouse.orhideja.net/images/products/516-147,-625-147-moloko_1.jpg" TargetMode="External"/><Relationship Id="rId228" Type="http://schemas.openxmlformats.org/officeDocument/2006/relationships/hyperlink" Target="http://warehouse.orhideja.net/images/products/532-208-coffee--rose-_2.jpg" TargetMode="External"/><Relationship Id="rId642" Type="http://schemas.openxmlformats.org/officeDocument/2006/relationships/hyperlink" Target="http://warehouse.orhideja.net/images/products/116-208,%20613-208.jpg" TargetMode="External"/><Relationship Id="rId1272" Type="http://schemas.openxmlformats.org/officeDocument/2006/relationships/hyperlink" Target="http://warehouse.orhideja.net/images/products/535-146,%20207-146.jpg" TargetMode="External"/><Relationship Id="rId2323" Type="http://schemas.openxmlformats.org/officeDocument/2006/relationships/hyperlink" Target="http://warehouse.orhideja.net/images/products/103-003,-671-003-black_1.jpg" TargetMode="External"/><Relationship Id="rId5479" Type="http://schemas.openxmlformats.org/officeDocument/2006/relationships/hyperlink" Target="http://warehouse.orhideja.net/images/products/653-000%20pion_2.jpg" TargetMode="External"/><Relationship Id="rId5893" Type="http://schemas.openxmlformats.org/officeDocument/2006/relationships/hyperlink" Target="http://warehouse.orhideja.net/images/products/159-628,-733-628-black-pion_1.jpg" TargetMode="External"/><Relationship Id="rId4495" Type="http://schemas.openxmlformats.org/officeDocument/2006/relationships/hyperlink" Target="http://warehouse.orhideja.net/images/products/513-785%20cveto4no%20rozovij.jpeg" TargetMode="External"/><Relationship Id="rId5546" Type="http://schemas.openxmlformats.org/officeDocument/2006/relationships/hyperlink" Target="http://warehouse.orhideja.net/images/products/briefs_05_-_659-000_grape-nude_.jpg" TargetMode="External"/><Relationship Id="rId3097" Type="http://schemas.openxmlformats.org/officeDocument/2006/relationships/hyperlink" Target="http://warehouse.orhideja.net/images/products/182-437,-733-437-black_6.jpg" TargetMode="External"/><Relationship Id="rId4148" Type="http://schemas.openxmlformats.org/officeDocument/2006/relationships/hyperlink" Target="http://warehouse.orhideja.net/images/products/195-187,%20223-187.jpg" TargetMode="External"/><Relationship Id="rId5960" Type="http://schemas.openxmlformats.org/officeDocument/2006/relationships/hyperlink" Target="http://warehouse.orhideja.net/images/products/159-628,-733-628-white_1.jpg" TargetMode="External"/><Relationship Id="rId3164" Type="http://schemas.openxmlformats.org/officeDocument/2006/relationships/hyperlink" Target="http://warehouse.orhideja.net/images/products/182-437,-733-437-black_1.jpg" TargetMode="External"/><Relationship Id="rId4562" Type="http://schemas.openxmlformats.org/officeDocument/2006/relationships/hyperlink" Target="http://warehouse.orhideja.net/images/products/508-170,-225-170-black_1.jpg" TargetMode="External"/><Relationship Id="rId5613" Type="http://schemas.openxmlformats.org/officeDocument/2006/relationships/hyperlink" Target="http://warehouse.orhideja.net/images/products/154-830-793-830-ivory_1.jpg" TargetMode="External"/><Relationship Id="rId1809" Type="http://schemas.openxmlformats.org/officeDocument/2006/relationships/hyperlink" Target="http://warehouse.orhideja.net/images/products/553-290-white_2.jpg" TargetMode="External"/><Relationship Id="rId4215" Type="http://schemas.openxmlformats.org/officeDocument/2006/relationships/hyperlink" Target="http://warehouse.orhideja.net/images/products/Untitled-1_3.jpg" TargetMode="External"/><Relationship Id="rId2180" Type="http://schemas.openxmlformats.org/officeDocument/2006/relationships/hyperlink" Target="http://warehouse.orhideja.net/images/products/548-525_nude.jpg" TargetMode="External"/><Relationship Id="rId3231" Type="http://schemas.openxmlformats.org/officeDocument/2006/relationships/hyperlink" Target="http://warehouse.orhideja.net/images/products/587-437,%20201-437.jpg" TargetMode="External"/><Relationship Id="rId6387" Type="http://schemas.openxmlformats.org/officeDocument/2006/relationships/hyperlink" Target="http://warehouse.orhideja.net/images/products/104-215.jpg" TargetMode="External"/><Relationship Id="rId152" Type="http://schemas.openxmlformats.org/officeDocument/2006/relationships/hyperlink" Target="http://warehouse.orhideja.net/images/products/941-000%20pion.jpg" TargetMode="External"/><Relationship Id="rId2997" Type="http://schemas.openxmlformats.org/officeDocument/2006/relationships/hyperlink" Target="http://warehouse.orhideja.net/images/products/368-004_4.jpg" TargetMode="External"/><Relationship Id="rId969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1599" Type="http://schemas.openxmlformats.org/officeDocument/2006/relationships/hyperlink" Target="http://warehouse.orhideja.net/images/products/181-894%20E&#204;&#130;&#194;&#162;&#226;&#128;&#162;&#226;&#128;&#154;&#195;&#134;A&#204;&#129;&#226;&#137;&#160;&#195;&#134;-&#226;&#128;&#161;&#195;&#134;&#195;&#159;&#195;&#134;&#194;&#162;I&#204;&#130;&#194;&#169;_2.jpg" TargetMode="External"/><Relationship Id="rId5056" Type="http://schemas.openxmlformats.org/officeDocument/2006/relationships/hyperlink" Target="http://warehouse.orhideja.net/images/products/508-100,%20638-100_6.jpg" TargetMode="External"/><Relationship Id="rId5470" Type="http://schemas.openxmlformats.org/officeDocument/2006/relationships/hyperlink" Target="http://warehouse.orhideja.net/images/products/653-000%20black-peony.jpg" TargetMode="External"/><Relationship Id="rId6107" Type="http://schemas.openxmlformats.org/officeDocument/2006/relationships/hyperlink" Target="http://warehouse.orhideja.net/images/products/130-267%20black-nude.jpg" TargetMode="External"/><Relationship Id="rId4072" Type="http://schemas.openxmlformats.org/officeDocument/2006/relationships/hyperlink" Target="http://warehouse.orhideja.net/images/products/558-147%20coffee%20rose.jpg" TargetMode="External"/><Relationship Id="rId5123" Type="http://schemas.openxmlformats.org/officeDocument/2006/relationships/hyperlink" Target="http://warehouse.orhideja.net/images/products/130-224-moloko.jpg" TargetMode="External"/><Relationship Id="rId1666" Type="http://schemas.openxmlformats.org/officeDocument/2006/relationships/hyperlink" Target="http://warehouse.orhideja.net/images/products/635-290_2.jpg" TargetMode="External"/><Relationship Id="rId2717" Type="http://schemas.openxmlformats.org/officeDocument/2006/relationships/hyperlink" Target="http://warehouse.orhideja.net/images/products/293-996.jpg" TargetMode="External"/><Relationship Id="rId1319" Type="http://schemas.openxmlformats.org/officeDocument/2006/relationships/hyperlink" Target="http://warehouse.orhideja.net/images/products/181-894%20&#226;&#128;&#154;&#226;&#128;&#162;&#194;&#168;&#226;&#137;&#160;&#195;&#134;-&#194;&#183;&#194;&#174;&#226;&#137;&#160;&#194;&#174;&#194;&#169;.jpg" TargetMode="External"/><Relationship Id="rId1733" Type="http://schemas.openxmlformats.org/officeDocument/2006/relationships/hyperlink" Target="http://warehouse.orhideja.net/images/products/553-290-black-pion.jpg" TargetMode="External"/><Relationship Id="rId4889" Type="http://schemas.openxmlformats.org/officeDocument/2006/relationships/hyperlink" Target="http://warehouse.orhideja.net/images/products/646-438-peony.jpg" TargetMode="External"/><Relationship Id="rId25" Type="http://schemas.openxmlformats.org/officeDocument/2006/relationships/hyperlink" Target="http://warehouse.orhideja.net/images/products/553-007-black_2.jpg" TargetMode="External"/><Relationship Id="rId1800" Type="http://schemas.openxmlformats.org/officeDocument/2006/relationships/hyperlink" Target="http://warehouse.orhideja.net/images/products/695-290%20white.jpg" TargetMode="External"/><Relationship Id="rId4956" Type="http://schemas.openxmlformats.org/officeDocument/2006/relationships/hyperlink" Target="http://warehouse.orhideja.net/images/products/bra_02_-_125-438_.jpg" TargetMode="External"/><Relationship Id="rId3558" Type="http://schemas.openxmlformats.org/officeDocument/2006/relationships/hyperlink" Target="http://warehouse.orhideja.net/images/products/581-437,%20210-437%20krem%20brule.jpg" TargetMode="External"/><Relationship Id="rId3972" Type="http://schemas.openxmlformats.org/officeDocument/2006/relationships/hyperlink" Target="http://warehouse.orhideja.net/images/products/580-147%20&#195;&#152;&#194;&#174;&#195;&#134;&#226;&#137;&#160;.jpg" TargetMode="External"/><Relationship Id="rId4609" Type="http://schemas.openxmlformats.org/officeDocument/2006/relationships/hyperlink" Target="http://warehouse.orhideja.net/images/products/508-170,-225-170-white_1.jpg" TargetMode="External"/><Relationship Id="rId479" Type="http://schemas.openxmlformats.org/officeDocument/2006/relationships/hyperlink" Target="http://warehouse.orhideja.net/images/products/210-208-white.jpg" TargetMode="External"/><Relationship Id="rId893" Type="http://schemas.openxmlformats.org/officeDocument/2006/relationships/hyperlink" Target="http://warehouse.orhideja.net/images/products/0S4A8515-57.jpg" TargetMode="External"/><Relationship Id="rId2574" Type="http://schemas.openxmlformats.org/officeDocument/2006/relationships/hyperlink" Target="http://warehouse.orhideja.net/images/products/289-338_4.jpg" TargetMode="External"/><Relationship Id="rId3625" Type="http://schemas.openxmlformats.org/officeDocument/2006/relationships/hyperlink" Target="http://warehouse.orhideja.net/images/products/439-495%20440-495%20%20ivory.jpg" TargetMode="External"/><Relationship Id="rId6031" Type="http://schemas.openxmlformats.org/officeDocument/2006/relationships/hyperlink" Target="http://warehouse.orhideja.net/images/products/118-991%20black.jpg" TargetMode="External"/><Relationship Id="rId546" Type="http://schemas.openxmlformats.org/officeDocument/2006/relationships/hyperlink" Target="http://warehouse.orhideja.net/images/products/652-208%20pion.jpg" TargetMode="External"/><Relationship Id="rId1176" Type="http://schemas.openxmlformats.org/officeDocument/2006/relationships/hyperlink" Target="http://warehouse.orhideja.net/images/products/535-146,%20207-146%20black.jpg" TargetMode="External"/><Relationship Id="rId2227" Type="http://schemas.openxmlformats.org/officeDocument/2006/relationships/hyperlink" Target="http://warehouse.orhideja.net/images/products/101-506.jpg" TargetMode="External"/><Relationship Id="rId960" Type="http://schemas.openxmlformats.org/officeDocument/2006/relationships/hyperlink" Target="http://warehouse.orhideja.net/images/products/613-208%20burgundy.jpg" TargetMode="External"/><Relationship Id="rId1243" Type="http://schemas.openxmlformats.org/officeDocument/2006/relationships/hyperlink" Target="http://warehouse.orhideja.net/images/products/535-146,%20207-146.jpg" TargetMode="External"/><Relationship Id="rId1590" Type="http://schemas.openxmlformats.org/officeDocument/2006/relationships/hyperlink" Target="http://warehouse.orhideja.net/images/products/136-894_4.jpg" TargetMode="External"/><Relationship Id="rId2641" Type="http://schemas.openxmlformats.org/officeDocument/2006/relationships/hyperlink" Target="http://warehouse.orhideja.net/images/products/196-338-pion.jpg" TargetMode="External"/><Relationship Id="rId4399" Type="http://schemas.openxmlformats.org/officeDocument/2006/relationships/hyperlink" Target="http://warehouse.orhideja.net/images/products/1_15.jpg" TargetMode="External"/><Relationship Id="rId5797" Type="http://schemas.openxmlformats.org/officeDocument/2006/relationships/hyperlink" Target="http://warehouse.orhideja.net/images/products/508-628,-246-628-pion_1.jpg" TargetMode="External"/><Relationship Id="rId613" Type="http://schemas.openxmlformats.org/officeDocument/2006/relationships/hyperlink" Target="http://warehouse.orhideja.net/images/products/532-208-black.jpg" TargetMode="External"/><Relationship Id="rId5864" Type="http://schemas.openxmlformats.org/officeDocument/2006/relationships/hyperlink" Target="http://warehouse.orhideja.net/images/products/159-628,-246-628-black_1.jpg" TargetMode="External"/><Relationship Id="rId1310" Type="http://schemas.openxmlformats.org/officeDocument/2006/relationships/hyperlink" Target="http://warehouse.orhideja.net/images/products/arhideja-17.jpg" TargetMode="External"/><Relationship Id="rId4466" Type="http://schemas.openxmlformats.org/officeDocument/2006/relationships/hyperlink" Target="http://warehouse.orhideja.net/images/products/561-787,%20225-787%20pion.jpg" TargetMode="External"/><Relationship Id="rId4880" Type="http://schemas.openxmlformats.org/officeDocument/2006/relationships/hyperlink" Target="http://warehouse.orhideja.net/images/products/652-438.jpg" TargetMode="External"/><Relationship Id="rId5517" Type="http://schemas.openxmlformats.org/officeDocument/2006/relationships/hyperlink" Target="http://warehouse.orhideja.net/images/products/103-000-655-000-ivory_1.jpg" TargetMode="External"/><Relationship Id="rId5931" Type="http://schemas.openxmlformats.org/officeDocument/2006/relationships/hyperlink" Target="http://warehouse.orhideja.net/images/products/159-628,-733-628-white_1.jpg" TargetMode="External"/><Relationship Id="rId3068" Type="http://schemas.openxmlformats.org/officeDocument/2006/relationships/hyperlink" Target="http://warehouse.orhideja.net/images/products/587-437_4.jpg" TargetMode="External"/><Relationship Id="rId3482" Type="http://schemas.openxmlformats.org/officeDocument/2006/relationships/hyperlink" Target="http://warehouse.orhideja.net/images/products/587-437dark-blue.jpg" TargetMode="External"/><Relationship Id="rId4119" Type="http://schemas.openxmlformats.org/officeDocument/2006/relationships/hyperlink" Target="http://warehouse.orhideja.net/images/products/166-147,-289-147-kofejno-rozovij_1.jpg" TargetMode="External"/><Relationship Id="rId4533" Type="http://schemas.openxmlformats.org/officeDocument/2006/relationships/hyperlink" Target="http://warehouse.orhideja.net/images/products/557-785-red.jpg" TargetMode="External"/><Relationship Id="rId2084" Type="http://schemas.openxmlformats.org/officeDocument/2006/relationships/hyperlink" Target="http://warehouse.orhideja.net/images/products/523-299,%20291-299%20&#208;&#186;&#209;&#128;&#208;&#176;&#209;&#129;&#208;&#189;&#209;&#139;&#208;&#184;&#204;&#134;.JPG" TargetMode="External"/><Relationship Id="rId3135" Type="http://schemas.openxmlformats.org/officeDocument/2006/relationships/hyperlink" Target="http://warehouse.orhideja.net/images/products/189-437,-210-437-black_1.jpg" TargetMode="External"/><Relationship Id="rId4600" Type="http://schemas.openxmlformats.org/officeDocument/2006/relationships/hyperlink" Target="http://warehouse.orhideja.net/images/products/508-170,-225-170-white_1.jpg" TargetMode="External"/><Relationship Id="rId470" Type="http://schemas.openxmlformats.org/officeDocument/2006/relationships/hyperlink" Target="http://warehouse.orhideja.net/images/products/116-208-213-208-ivory_6.jpg" TargetMode="External"/><Relationship Id="rId2151" Type="http://schemas.openxmlformats.org/officeDocument/2006/relationships/hyperlink" Target="http://warehouse.orhideja.net/images/products/575-299,-710-299-cvet.-rozovij_1.jpg" TargetMode="External"/><Relationship Id="rId3202" Type="http://schemas.openxmlformats.org/officeDocument/2006/relationships/hyperlink" Target="http://warehouse.orhideja.net/images/products/581-437.jpg" TargetMode="External"/><Relationship Id="rId6358" Type="http://schemas.openxmlformats.org/officeDocument/2006/relationships/hyperlink" Target="http://warehouse.orhideja.net/images/products/129-000%20nude%20_1.jpg" TargetMode="External"/><Relationship Id="rId123" Type="http://schemas.openxmlformats.org/officeDocument/2006/relationships/hyperlink" Target="http://warehouse.orhideja.net/images/products/969-000_3.jpg" TargetMode="External"/><Relationship Id="rId5374" Type="http://schemas.openxmlformats.org/officeDocument/2006/relationships/hyperlink" Target="http://warehouse.orhideja.net/images/products/112-275.jpeg" TargetMode="External"/><Relationship Id="rId2968" Type="http://schemas.openxmlformats.org/officeDocument/2006/relationships/hyperlink" Target="http://warehouse.orhideja.net/images/products/103-003,-671-003-white_1.jpg" TargetMode="External"/><Relationship Id="rId5027" Type="http://schemas.openxmlformats.org/officeDocument/2006/relationships/hyperlink" Target="http://warehouse.orhideja.net/images/products/210-639.jpg" TargetMode="External"/><Relationship Id="rId6425" Type="http://schemas.openxmlformats.org/officeDocument/2006/relationships/drawing" Target="../drawings/drawing1.xml"/><Relationship Id="rId1984" Type="http://schemas.openxmlformats.org/officeDocument/2006/relationships/hyperlink" Target="http://warehouse.orhideja.net/images/products/509-299.jpg" TargetMode="External"/><Relationship Id="rId4390" Type="http://schemas.openxmlformats.org/officeDocument/2006/relationships/hyperlink" Target="http://warehouse.orhideja.net/images/products/1_15.jpg" TargetMode="External"/><Relationship Id="rId5441" Type="http://schemas.openxmlformats.org/officeDocument/2006/relationships/hyperlink" Target="http://warehouse.orhideja.net/images/products/161-000%20231-000.jpg" TargetMode="External"/><Relationship Id="rId1637" Type="http://schemas.openxmlformats.org/officeDocument/2006/relationships/hyperlink" Target="http://warehouse.orhideja.net/images/products/197-518,%20225-518.jpg" TargetMode="External"/><Relationship Id="rId4043" Type="http://schemas.openxmlformats.org/officeDocument/2006/relationships/hyperlink" Target="http://warehouse.orhideja.net/images/products/289-147-dark-blue.jpg" TargetMode="External"/><Relationship Id="rId1704" Type="http://schemas.openxmlformats.org/officeDocument/2006/relationships/hyperlink" Target="http://warehouse.orhideja.net/images/products/553-290%20A&#204;&#129;&#226;&#128;&#162;&#226;&#128;&#161;&#226;&#137;&#160;I&#204;&#130;&#194;&#169;.jpg" TargetMode="External"/><Relationship Id="rId4110" Type="http://schemas.openxmlformats.org/officeDocument/2006/relationships/hyperlink" Target="http://warehouse.orhideja.net/images/products/516-147,-624-147-kofejno-rozovij_1.jpg" TargetMode="External"/><Relationship Id="rId6282" Type="http://schemas.openxmlformats.org/officeDocument/2006/relationships/hyperlink" Target="http://warehouse.orhideja.net/images/products/952-000_nude.jpg" TargetMode="External"/><Relationship Id="rId797" Type="http://schemas.openxmlformats.org/officeDocument/2006/relationships/hyperlink" Target="http://warehouse.orhideja.net/images/products/180-208,-210-208-kvarc_1.jpg" TargetMode="External"/><Relationship Id="rId2478" Type="http://schemas.openxmlformats.org/officeDocument/2006/relationships/hyperlink" Target="http://warehouse.orhideja.net/images/products/268-338.jpg" TargetMode="External"/><Relationship Id="rId3876" Type="http://schemas.openxmlformats.org/officeDocument/2006/relationships/hyperlink" Target="http://warehouse.orhideja.net/images/products/516-147,-289-147-black_1.jpg" TargetMode="External"/><Relationship Id="rId4927" Type="http://schemas.openxmlformats.org/officeDocument/2006/relationships/hyperlink" Target="http://warehouse.orhideja.net/images/products/bra_02_-_125-438_.jpg" TargetMode="External"/><Relationship Id="rId2892" Type="http://schemas.openxmlformats.org/officeDocument/2006/relationships/hyperlink" Target="http://warehouse.orhideja.net/images/products/180-003_ivory.jpg" TargetMode="External"/><Relationship Id="rId3529" Type="http://schemas.openxmlformats.org/officeDocument/2006/relationships/hyperlink" Target="http://warehouse.orhideja.net/images/products/587-437,%20210-437%20krem-brule.jpg" TargetMode="External"/><Relationship Id="rId3943" Type="http://schemas.openxmlformats.org/officeDocument/2006/relationships/hyperlink" Target="http://warehouse.orhideja.net/images/products/166-147,%20289-147-black_peony_1.jpg" TargetMode="External"/><Relationship Id="rId6002" Type="http://schemas.openxmlformats.org/officeDocument/2006/relationships/hyperlink" Target="http://warehouse.orhideja.net/images/products/175-991%20black-pion.jpg" TargetMode="External"/><Relationship Id="rId864" Type="http://schemas.openxmlformats.org/officeDocument/2006/relationships/hyperlink" Target="http://warehouse.orhideja.net/images/products/180-208%20&#209;&#128;&#209;&#131;&#208;&#177;&#208;&#184;&#208;&#189;.jpg" TargetMode="External"/><Relationship Id="rId1494" Type="http://schemas.openxmlformats.org/officeDocument/2006/relationships/hyperlink" Target="http://warehouse.orhideja.net/images/products/136-894.jpg" TargetMode="External"/><Relationship Id="rId2545" Type="http://schemas.openxmlformats.org/officeDocument/2006/relationships/hyperlink" Target="http://warehouse.orhideja.net/images/products/196-338%20black-peony.jpg" TargetMode="External"/><Relationship Id="rId517" Type="http://schemas.openxmlformats.org/officeDocument/2006/relationships/hyperlink" Target="http://warehouse.orhideja.net/images/products/116-208white.jpg" TargetMode="External"/><Relationship Id="rId931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147" Type="http://schemas.openxmlformats.org/officeDocument/2006/relationships/hyperlink" Target="http://warehouse.orhideja.net/images/products/535-146,%20207-146%20pion_2.jpg" TargetMode="External"/><Relationship Id="rId1561" Type="http://schemas.openxmlformats.org/officeDocument/2006/relationships/hyperlink" Target="http://warehouse.orhideja.net/images/products/180-000,-638-007-moloko_1_2.jpg" TargetMode="External"/><Relationship Id="rId2612" Type="http://schemas.openxmlformats.org/officeDocument/2006/relationships/hyperlink" Target="http://warehouse.orhideja.net/images/products/192-338_3.jpg" TargetMode="External"/><Relationship Id="rId5768" Type="http://schemas.openxmlformats.org/officeDocument/2006/relationships/hyperlink" Target="http://warehouse.orhideja.net/images/products/107-680%20white.jpg" TargetMode="External"/><Relationship Id="rId1214" Type="http://schemas.openxmlformats.org/officeDocument/2006/relationships/hyperlink" Target="http://warehouse.orhideja.net/images/products/535-146,%20207-146%20black.jpg" TargetMode="External"/><Relationship Id="rId4784" Type="http://schemas.openxmlformats.org/officeDocument/2006/relationships/hyperlink" Target="http://warehouse.orhideja.net/images/products/557-438,%20646-438%20ivory.jpg" TargetMode="External"/><Relationship Id="rId5835" Type="http://schemas.openxmlformats.org/officeDocument/2006/relationships/hyperlink" Target="http://warehouse.orhideja.net/images/products/106-628%20peony.jpg" TargetMode="External"/><Relationship Id="rId3386" Type="http://schemas.openxmlformats.org/officeDocument/2006/relationships/hyperlink" Target="http://warehouse.orhideja.net/images/products/189-437,%20210-437%20pion.jpg" TargetMode="External"/><Relationship Id="rId4437" Type="http://schemas.openxmlformats.org/officeDocument/2006/relationships/hyperlink" Target="http://warehouse.orhideja.net/images/products/561-787,%20225-787%20pion.jpg" TargetMode="External"/><Relationship Id="rId3039" Type="http://schemas.openxmlformats.org/officeDocument/2006/relationships/hyperlink" Target="http://warehouse.orhideja.net/images/products/535-146,-260-146-black_6.jpg" TargetMode="External"/><Relationship Id="rId3453" Type="http://schemas.openxmlformats.org/officeDocument/2006/relationships/hyperlink" Target="http://warehouse.orhideja.net/images/products/189-437-pink.jpg" TargetMode="External"/><Relationship Id="rId4851" Type="http://schemas.openxmlformats.org/officeDocument/2006/relationships/hyperlink" Target="http://warehouse.orhideja.net/images/products/123-438%20ivory.jpg" TargetMode="External"/><Relationship Id="rId5902" Type="http://schemas.openxmlformats.org/officeDocument/2006/relationships/hyperlink" Target="http://warehouse.orhideja.net/images/products/102-628%20black-peony.jpg" TargetMode="External"/><Relationship Id="rId374" Type="http://schemas.openxmlformats.org/officeDocument/2006/relationships/hyperlink" Target="http://warehouse.orhideja.net/images/products/532-208%20inory_3.jpg" TargetMode="External"/><Relationship Id="rId2055" Type="http://schemas.openxmlformats.org/officeDocument/2006/relationships/hyperlink" Target="http://warehouse.orhideja.net/images/products/176-299-ivory.jpg" TargetMode="External"/><Relationship Id="rId3106" Type="http://schemas.openxmlformats.org/officeDocument/2006/relationships/hyperlink" Target="http://warehouse.orhideja.net/images/products/299-437.jpg" TargetMode="External"/><Relationship Id="rId4504" Type="http://schemas.openxmlformats.org/officeDocument/2006/relationships/hyperlink" Target="http://warehouse.orhideja.net/images/products/210-785-ivory_2.jpg" TargetMode="External"/><Relationship Id="rId3520" Type="http://schemas.openxmlformats.org/officeDocument/2006/relationships/hyperlink" Target="http://warehouse.orhideja.net/images/products/189-437,-210-437-krem-brule_6.jpg" TargetMode="External"/><Relationship Id="rId441" Type="http://schemas.openxmlformats.org/officeDocument/2006/relationships/hyperlink" Target="http://warehouse.orhideja.net/images/products/116-208%20213-208%20ivory_3.jpg" TargetMode="External"/><Relationship Id="rId1071" Type="http://schemas.openxmlformats.org/officeDocument/2006/relationships/hyperlink" Target="http://warehouse.orhideja.net/images/products/180-208%20210-208%20krem%20brule.jpg" TargetMode="External"/><Relationship Id="rId2122" Type="http://schemas.openxmlformats.org/officeDocument/2006/relationships/hyperlink" Target="http://warehouse.orhideja.net/images/products/523-299_3.jpg" TargetMode="External"/><Relationship Id="rId5278" Type="http://schemas.openxmlformats.org/officeDocument/2006/relationships/hyperlink" Target="http://warehouse.orhideja.net/images/products/104-213%20ivory.jpg" TargetMode="External"/><Relationship Id="rId5692" Type="http://schemas.openxmlformats.org/officeDocument/2006/relationships/hyperlink" Target="http://warehouse.orhideja.net/images/products/587-736%20t-sinij-pion.jpg" TargetMode="External"/><Relationship Id="rId6329" Type="http://schemas.openxmlformats.org/officeDocument/2006/relationships/hyperlink" Target="http://warehouse.orhideja.net/images/products/129-000,-659-000-moloko-nude_1.jpg" TargetMode="External"/><Relationship Id="rId1888" Type="http://schemas.openxmlformats.org/officeDocument/2006/relationships/hyperlink" Target="http://warehouse.orhideja.net/images/products/817-250_3.jpg" TargetMode="External"/><Relationship Id="rId2939" Type="http://schemas.openxmlformats.org/officeDocument/2006/relationships/hyperlink" Target="http://warehouse.orhideja.net/images/products/180-003,-672-003-white_1.jpg" TargetMode="External"/><Relationship Id="rId4294" Type="http://schemas.openxmlformats.org/officeDocument/2006/relationships/hyperlink" Target="http://warehouse.orhideja.net/images/products/662-186-pion.jpg" TargetMode="External"/><Relationship Id="rId5345" Type="http://schemas.openxmlformats.org/officeDocument/2006/relationships/hyperlink" Target="http://warehouse.orhideja.net/images/products/557-275_black.jpg" TargetMode="External"/><Relationship Id="rId4361" Type="http://schemas.openxmlformats.org/officeDocument/2006/relationships/hyperlink" Target="http://warehouse.orhideja.net/images/products/157-592.jpg" TargetMode="External"/><Relationship Id="rId5412" Type="http://schemas.openxmlformats.org/officeDocument/2006/relationships/hyperlink" Target="http://warehouse.orhideja.net/images/products/522-000.jpg" TargetMode="External"/><Relationship Id="rId1955" Type="http://schemas.openxmlformats.org/officeDocument/2006/relationships/hyperlink" Target="http://warehouse.orhideja.net/images/products/1_14.jpg" TargetMode="External"/><Relationship Id="rId4014" Type="http://schemas.openxmlformats.org/officeDocument/2006/relationships/hyperlink" Target="http://warehouse.orhideja.net/images/products/516-147,%20210-147%20peony_1.jpg" TargetMode="External"/><Relationship Id="rId1608" Type="http://schemas.openxmlformats.org/officeDocument/2006/relationships/hyperlink" Target="http://warehouse.orhideja.net/images/products/536-342%20&#208;&#145;&#208;&#181;&#208;&#182;&#208;&#181;&#208;&#178;&#209;&#139;&#208;&#185;.jpg" TargetMode="External"/><Relationship Id="rId3030" Type="http://schemas.openxmlformats.org/officeDocument/2006/relationships/hyperlink" Target="http://warehouse.orhideja.net/images/products/180-001_2.jpg" TargetMode="External"/><Relationship Id="rId6186" Type="http://schemas.openxmlformats.org/officeDocument/2006/relationships/hyperlink" Target="http://warehouse.orhideja.net/images/products/557-267_918.jpg" TargetMode="External"/><Relationship Id="rId2796" Type="http://schemas.openxmlformats.org/officeDocument/2006/relationships/hyperlink" Target="http://warehouse.orhideja.net/images/products/199-795-pion_2.jpg" TargetMode="External"/><Relationship Id="rId3847" Type="http://schemas.openxmlformats.org/officeDocument/2006/relationships/hyperlink" Target="http://warehouse.orhideja.net/images/products/558-147%20_4.jpg" TargetMode="External"/><Relationship Id="rId6253" Type="http://schemas.openxmlformats.org/officeDocument/2006/relationships/hyperlink" Target="http://warehouse.orhideja.net/images/products/154-515,-296-515_6.jpg" TargetMode="External"/><Relationship Id="rId768" Type="http://schemas.openxmlformats.org/officeDocument/2006/relationships/hyperlink" Target="http://warehouse.orhideja.net/images/products/180-208,-210-208-t.-sinij_1.jpg" TargetMode="External"/><Relationship Id="rId1398" Type="http://schemas.openxmlformats.org/officeDocument/2006/relationships/hyperlink" Target="http://warehouse.orhideja.net/images/products/180-000,-904-000-black_1.jpg" TargetMode="External"/><Relationship Id="rId2449" Type="http://schemas.openxmlformats.org/officeDocument/2006/relationships/hyperlink" Target="http://warehouse.orhideja.net/images/products/566-446,-293-446-ivory_1.jpg" TargetMode="External"/><Relationship Id="rId2863" Type="http://schemas.openxmlformats.org/officeDocument/2006/relationships/hyperlink" Target="http://warehouse.orhideja.net/images/products/180-003,-672-003-pion_1.jpg" TargetMode="External"/><Relationship Id="rId3914" Type="http://schemas.openxmlformats.org/officeDocument/2006/relationships/hyperlink" Target="http://warehouse.orhideja.net/images/products/166-147,%20289-147%20black.jpg" TargetMode="External"/><Relationship Id="rId6320" Type="http://schemas.openxmlformats.org/officeDocument/2006/relationships/hyperlink" Target="http://warehouse.orhideja.net/images/products/658-000.jpg" TargetMode="External"/><Relationship Id="rId835" Type="http://schemas.openxmlformats.org/officeDocument/2006/relationships/hyperlink" Target="http://warehouse.orhideja.net/images/products/710-208.jpg" TargetMode="External"/><Relationship Id="rId1465" Type="http://schemas.openxmlformats.org/officeDocument/2006/relationships/hyperlink" Target="http://warehouse.orhideja.net/images/products/180-000,-638-007-moloko_1.jpg" TargetMode="External"/><Relationship Id="rId2516" Type="http://schemas.openxmlformats.org/officeDocument/2006/relationships/hyperlink" Target="http://warehouse.orhideja.net/images/products/192-338.jpg" TargetMode="External"/><Relationship Id="rId1118" Type="http://schemas.openxmlformats.org/officeDocument/2006/relationships/hyperlink" Target="http://warehouse.orhideja.net/images/products/535-146,%20207-146%20pion_2.jpg" TargetMode="External"/><Relationship Id="rId1532" Type="http://schemas.openxmlformats.org/officeDocument/2006/relationships/hyperlink" Target="http://warehouse.orhideja.net/images/products/181-894white.jpg" TargetMode="External"/><Relationship Id="rId2930" Type="http://schemas.openxmlformats.org/officeDocument/2006/relationships/hyperlink" Target="http://warehouse.orhideja.net/images/products/180-003,-672-003-white_1.jpg" TargetMode="External"/><Relationship Id="rId4688" Type="http://schemas.openxmlformats.org/officeDocument/2006/relationships/hyperlink" Target="http://warehouse.orhideja.net/images/products/125-438-646-438-_6.jpg" TargetMode="External"/><Relationship Id="rId902" Type="http://schemas.openxmlformats.org/officeDocument/2006/relationships/hyperlink" Target="http://warehouse.orhideja.net/images/products/210-208%20E&#204;&#130;&#194;&#162;&#226;&#128;&#162;&#226;&#128;&#154;&#195;&#134;A&#204;&#129;&#226;&#137;&#160;&#195;&#134;-&#226;&#128;&#161;&#195;&#134;&#195;&#159;&#195;&#134;&#194;&#162;I&#204;&#130;&#194;&#169;.jpg" TargetMode="External"/><Relationship Id="rId5739" Type="http://schemas.openxmlformats.org/officeDocument/2006/relationships/hyperlink" Target="http://warehouse.orhideja.net/images/products/192-680%20white.jpg" TargetMode="External"/><Relationship Id="rId4755" Type="http://schemas.openxmlformats.org/officeDocument/2006/relationships/hyperlink" Target="http://warehouse.orhideja.net/images/products/210-438-moloko.jpg" TargetMode="External"/><Relationship Id="rId5806" Type="http://schemas.openxmlformats.org/officeDocument/2006/relationships/hyperlink" Target="http://warehouse.orhideja.net/images/products/159-628,-733-628-pion_1_2.jpg" TargetMode="External"/><Relationship Id="rId278" Type="http://schemas.openxmlformats.org/officeDocument/2006/relationships/hyperlink" Target="http://warehouse.orhideja.net/images/products/116-208-coffee-rose.jpg" TargetMode="External"/><Relationship Id="rId3357" Type="http://schemas.openxmlformats.org/officeDocument/2006/relationships/hyperlink" Target="http://warehouse.orhideja.net/images/products/581-437-pion_3.jpg" TargetMode="External"/><Relationship Id="rId3771" Type="http://schemas.openxmlformats.org/officeDocument/2006/relationships/hyperlink" Target="http://warehouse.orhideja.net/images/products/198-147,-210-147-moloko_1_2.jpg" TargetMode="External"/><Relationship Id="rId4408" Type="http://schemas.openxmlformats.org/officeDocument/2006/relationships/hyperlink" Target="http://warehouse.orhideja.net/images/products/1_15.jpg" TargetMode="External"/><Relationship Id="rId4822" Type="http://schemas.openxmlformats.org/officeDocument/2006/relationships/hyperlink" Target="http://warehouse.orhideja.net/images/products/125-438_3.jpg" TargetMode="External"/><Relationship Id="rId692" Type="http://schemas.openxmlformats.org/officeDocument/2006/relationships/hyperlink" Target="http://warehouse.orhideja.net/images/products/532-208_2.jpg" TargetMode="External"/><Relationship Id="rId2373" Type="http://schemas.openxmlformats.org/officeDocument/2006/relationships/hyperlink" Target="http://warehouse.orhideja.net/images/products/180-000,-904-000-4ajka.jpg" TargetMode="External"/><Relationship Id="rId3424" Type="http://schemas.openxmlformats.org/officeDocument/2006/relationships/hyperlink" Target="http://warehouse.orhideja.net/images/products/299-437%20E&#204;&#130;&#194;&#162;&#226;&#128;&#162;&#226;&#128;&#154;&#195;&#134;A&#204;&#129;&#226;&#137;&#160;&#195;&#134;-&#226;&#128;&#161;&#195;&#134;&#195;&#159;&#195;&#134;&#194;&#162;I&#204;&#130;&#194;&#169;.jpg" TargetMode="External"/><Relationship Id="rId345" Type="http://schemas.openxmlformats.org/officeDocument/2006/relationships/hyperlink" Target="http://warehouse.orhideja.net/images/products/652-208_ivory.jpg" TargetMode="External"/><Relationship Id="rId2026" Type="http://schemas.openxmlformats.org/officeDocument/2006/relationships/hyperlink" Target="http://warehouse.orhideja.net/images/products/523-299%20&#194;&#168;&#195;&#134;&#194;&#180;&#195;&#134;&#226;&#132;&#162;&#195;&#134;.jpg" TargetMode="External"/><Relationship Id="rId2440" Type="http://schemas.openxmlformats.org/officeDocument/2006/relationships/hyperlink" Target="http://warehouse.orhideja.net/images/products/571-148%20moloko-pion.JPG" TargetMode="External"/><Relationship Id="rId5596" Type="http://schemas.openxmlformats.org/officeDocument/2006/relationships/hyperlink" Target="http://warehouse.orhideja.net/images/products/103-000-655-000_1.jpg" TargetMode="External"/><Relationship Id="rId412" Type="http://schemas.openxmlformats.org/officeDocument/2006/relationships/hyperlink" Target="http://warehouse.orhideja.net/images/products/180-208-IVORY.jpg" TargetMode="External"/><Relationship Id="rId1042" Type="http://schemas.openxmlformats.org/officeDocument/2006/relationships/hyperlink" Target="http://warehouse.orhideja.net/images/products/181-208_creme-brulee.jpg" TargetMode="External"/><Relationship Id="rId4198" Type="http://schemas.openxmlformats.org/officeDocument/2006/relationships/hyperlink" Target="http://warehouse.orhideja.net/images/products/194-187-223-187-pion_6.jpg" TargetMode="External"/><Relationship Id="rId5249" Type="http://schemas.openxmlformats.org/officeDocument/2006/relationships/hyperlink" Target="http://warehouse.orhideja.net/images/products/123-213%20ivory.jpg" TargetMode="External"/><Relationship Id="rId5663" Type="http://schemas.openxmlformats.org/officeDocument/2006/relationships/hyperlink" Target="http://warehouse.orhideja.net/images/products/587-546.jpg" TargetMode="External"/><Relationship Id="rId4265" Type="http://schemas.openxmlformats.org/officeDocument/2006/relationships/hyperlink" Target="http://warehouse.orhideja.net/images/products/704-371.jpg" TargetMode="External"/><Relationship Id="rId5316" Type="http://schemas.openxmlformats.org/officeDocument/2006/relationships/hyperlink" Target="http://warehouse.orhideja.net/images/products/803-428,-793-428-clowe-rose_1.jpg" TargetMode="External"/><Relationship Id="rId1859" Type="http://schemas.openxmlformats.org/officeDocument/2006/relationships/hyperlink" Target="http://warehouse.orhideja.net/images/products/817-250%20&#208;&#189;&#208;&#184;&#208;&#176;&#208;&#179;&#208;&#176;&#209;&#128;&#208;&#176;.jpg" TargetMode="External"/><Relationship Id="rId5730" Type="http://schemas.openxmlformats.org/officeDocument/2006/relationships/hyperlink" Target="http://warehouse.orhideja.net/images/products/192-680%20white.jpg" TargetMode="External"/><Relationship Id="rId1926" Type="http://schemas.openxmlformats.org/officeDocument/2006/relationships/hyperlink" Target="http://warehouse.orhideja.net/images/products/710-299%20&#209;&#135;&#208;&#181;&#209;&#128;&#208;&#189;&#209;&#139;&#208;&#184;&#204;&#134;.JPG" TargetMode="External"/><Relationship Id="rId3281" Type="http://schemas.openxmlformats.org/officeDocument/2006/relationships/hyperlink" Target="http://warehouse.orhideja.net/images/products/189-437,%20231-007%20.jpg" TargetMode="External"/><Relationship Id="rId4332" Type="http://schemas.openxmlformats.org/officeDocument/2006/relationships/hyperlink" Target="http://warehouse.orhideja.net/images/products/161-000-904-000_1.jpg" TargetMode="External"/><Relationship Id="rId3001" Type="http://schemas.openxmlformats.org/officeDocument/2006/relationships/hyperlink" Target="http://warehouse.orhideja.net/images/products/180-001%20ivory.jpg" TargetMode="External"/><Relationship Id="rId6157" Type="http://schemas.openxmlformats.org/officeDocument/2006/relationships/hyperlink" Target="http://warehouse.orhideja.net/images/products/587-267.jpg" TargetMode="External"/><Relationship Id="rId2767" Type="http://schemas.openxmlformats.org/officeDocument/2006/relationships/hyperlink" Target="http://warehouse.orhideja.net/images/products/199-795_2.jpg" TargetMode="External"/><Relationship Id="rId5173" Type="http://schemas.openxmlformats.org/officeDocument/2006/relationships/hyperlink" Target="http://warehouse.orhideja.net/images/products/123-213%20black-nude.jpg" TargetMode="External"/><Relationship Id="rId6224" Type="http://schemas.openxmlformats.org/officeDocument/2006/relationships/hyperlink" Target="http://warehouse.orhideja.net/images/products/114-267%20nude.jpg" TargetMode="External"/><Relationship Id="rId739" Type="http://schemas.openxmlformats.org/officeDocument/2006/relationships/hyperlink" Target="http://warehouse.orhideja.net/images/products/260-208-&#209;&#130;&#208;&#181;&#208;&#188;&#208;&#189;&#208;&#190;-&#209;&#129;&#208;&#184;&#208;&#189;&#208;&#184;&#208;&#184;&#204;&#134;-.jpg" TargetMode="External"/><Relationship Id="rId1369" Type="http://schemas.openxmlformats.org/officeDocument/2006/relationships/hyperlink" Target="http://warehouse.orhideja.net/images/products/185-894_2.jpg" TargetMode="External"/><Relationship Id="rId3818" Type="http://schemas.openxmlformats.org/officeDocument/2006/relationships/hyperlink" Target="http://warehouse.orhideja.net/images/products/580-147_2.jpg" TargetMode="External"/><Relationship Id="rId5240" Type="http://schemas.openxmlformats.org/officeDocument/2006/relationships/hyperlink" Target="http://warehouse.orhideja.net/images/products/123-213%20ivory.jpg" TargetMode="External"/><Relationship Id="rId1783" Type="http://schemas.openxmlformats.org/officeDocument/2006/relationships/hyperlink" Target="http://warehouse.orhideja.net/images/products/1_10.jpg" TargetMode="External"/><Relationship Id="rId2834" Type="http://schemas.openxmlformats.org/officeDocument/2006/relationships/hyperlink" Target="http://warehouse.orhideja.net/images/products/103-003,-671-003-black_6.jpg" TargetMode="External"/><Relationship Id="rId75" Type="http://schemas.openxmlformats.org/officeDocument/2006/relationships/hyperlink" Target="http://warehouse.orhideja.net/images/products/638-007-piony.jpg" TargetMode="External"/><Relationship Id="rId806" Type="http://schemas.openxmlformats.org/officeDocument/2006/relationships/hyperlink" Target="http://warehouse.orhideja.net/images/products/180-208,-210-208-kvarc_1.jpg" TargetMode="External"/><Relationship Id="rId1436" Type="http://schemas.openxmlformats.org/officeDocument/2006/relationships/hyperlink" Target="http://warehouse.orhideja.net/images/products/181-000,%20681-007%20pion.jpg" TargetMode="External"/><Relationship Id="rId1850" Type="http://schemas.openxmlformats.org/officeDocument/2006/relationships/hyperlink" Target="http://warehouse.orhideja.net/images/products/175-290%20white_2.jpg" TargetMode="External"/><Relationship Id="rId2901" Type="http://schemas.openxmlformats.org/officeDocument/2006/relationships/hyperlink" Target="http://warehouse.orhideja.net/images/products/180-003_ivory.jpg" TargetMode="External"/><Relationship Id="rId1503" Type="http://schemas.openxmlformats.org/officeDocument/2006/relationships/hyperlink" Target="http://warehouse.orhideja.net/images/products/124-894_2.jpg" TargetMode="External"/><Relationship Id="rId4659" Type="http://schemas.openxmlformats.org/officeDocument/2006/relationships/hyperlink" Target="http://warehouse.orhideja.net/images/products/557-438,-210-438-t-sinij_6.jpg" TargetMode="External"/><Relationship Id="rId3675" Type="http://schemas.openxmlformats.org/officeDocument/2006/relationships/hyperlink" Target="http://warehouse.orhideja.net/images/products/558-147%20_7.jpg" TargetMode="External"/><Relationship Id="rId4726" Type="http://schemas.openxmlformats.org/officeDocument/2006/relationships/hyperlink" Target="http://warehouse.orhideja.net/images/products/125-438%20grape%20wine%20NEW.jpg" TargetMode="External"/><Relationship Id="rId6081" Type="http://schemas.openxmlformats.org/officeDocument/2006/relationships/hyperlink" Target="http://warehouse.orhideja.net/images/products/293-267%20black-nude.jpg" TargetMode="External"/><Relationship Id="rId596" Type="http://schemas.openxmlformats.org/officeDocument/2006/relationships/hyperlink" Target="http://warehouse.orhideja.net/images/products/535-208%20black1.jpg" TargetMode="External"/><Relationship Id="rId2277" Type="http://schemas.openxmlformats.org/officeDocument/2006/relationships/hyperlink" Target="http://warehouse.orhideja.net/images/products/188-000%20kofejno-rozovij.jpg" TargetMode="External"/><Relationship Id="rId2691" Type="http://schemas.openxmlformats.org/officeDocument/2006/relationships/hyperlink" Target="http://warehouse.orhideja.net/images/products/199-795-ivory%20copy.jpg" TargetMode="External"/><Relationship Id="rId3328" Type="http://schemas.openxmlformats.org/officeDocument/2006/relationships/hyperlink" Target="http://warehouse.orhideja.net/images/products/646-437-pion.jpg" TargetMode="External"/><Relationship Id="rId3742" Type="http://schemas.openxmlformats.org/officeDocument/2006/relationships/hyperlink" Target="http://warehouse.orhideja.net/images/products/506-147%20moloko.JPG" TargetMode="External"/><Relationship Id="rId249" Type="http://schemas.openxmlformats.org/officeDocument/2006/relationships/hyperlink" Target="http://warehouse.orhideja.net/images/products/180-208,-210-208-kofejno-roz._1.jpg" TargetMode="External"/><Relationship Id="rId663" Type="http://schemas.openxmlformats.org/officeDocument/2006/relationships/hyperlink" Target="http://warehouse.orhideja.net/images/products/116-208,%20613-208.jpg" TargetMode="External"/><Relationship Id="rId1293" Type="http://schemas.openxmlformats.org/officeDocument/2006/relationships/hyperlink" Target="http://warehouse.orhideja.net/images/products/217-894-ivory.jpg" TargetMode="External"/><Relationship Id="rId2344" Type="http://schemas.openxmlformats.org/officeDocument/2006/relationships/hyperlink" Target="http://warehouse.orhideja.net/images/products/103-003,-671-003-black_1.jpg" TargetMode="External"/><Relationship Id="rId316" Type="http://schemas.openxmlformats.org/officeDocument/2006/relationships/hyperlink" Target="http://warehouse.orhideja.net/images/products/180-208perec.jpg" TargetMode="External"/><Relationship Id="rId730" Type="http://schemas.openxmlformats.org/officeDocument/2006/relationships/hyperlink" Target="http://warehouse.orhideja.net/images/products/110-208%20corall.jpg" TargetMode="External"/><Relationship Id="rId1013" Type="http://schemas.openxmlformats.org/officeDocument/2006/relationships/hyperlink" Target="http://warehouse.orhideja.net/images/products/613-208-krem-brule.jpg" TargetMode="External"/><Relationship Id="rId1360" Type="http://schemas.openxmlformats.org/officeDocument/2006/relationships/hyperlink" Target="http://warehouse.orhideja.net/images/products/604-894-black.jpg" TargetMode="External"/><Relationship Id="rId2411" Type="http://schemas.openxmlformats.org/officeDocument/2006/relationships/hyperlink" Target="http://warehouse.orhideja.net/images/products/181-000,-231-000-krem-brule_6.jpg" TargetMode="External"/><Relationship Id="rId4169" Type="http://schemas.openxmlformats.org/officeDocument/2006/relationships/hyperlink" Target="http://warehouse.orhideja.net/images/products/195-187,%20223-187.jpg" TargetMode="External"/><Relationship Id="rId5567" Type="http://schemas.openxmlformats.org/officeDocument/2006/relationships/hyperlink" Target="http://warehouse.orhideja.net/images/products/103-000-655-000_1.jpg" TargetMode="External"/><Relationship Id="rId5981" Type="http://schemas.openxmlformats.org/officeDocument/2006/relationships/hyperlink" Target="http://warehouse.orhideja.net/images/products/102-628_white.jpg" TargetMode="External"/><Relationship Id="rId4583" Type="http://schemas.openxmlformats.org/officeDocument/2006/relationships/hyperlink" Target="http://warehouse.orhideja.net/images/products/508-170,-225-170-white_6.jpg" TargetMode="External"/><Relationship Id="rId5634" Type="http://schemas.openxmlformats.org/officeDocument/2006/relationships/hyperlink" Target="http://warehouse.orhideja.net/images/products/152-830,-799-830_1.jpg" TargetMode="External"/><Relationship Id="rId3185" Type="http://schemas.openxmlformats.org/officeDocument/2006/relationships/hyperlink" Target="http://warehouse.orhideja.net/images/products/182-437,-733-437-black_1.jpg" TargetMode="External"/><Relationship Id="rId4236" Type="http://schemas.openxmlformats.org/officeDocument/2006/relationships/hyperlink" Target="http://warehouse.orhideja.net/images/products/195-187-662-187-pion_1.jpg" TargetMode="External"/><Relationship Id="rId4650" Type="http://schemas.openxmlformats.org/officeDocument/2006/relationships/hyperlink" Target="http://warehouse.orhideja.net/images/products/557-438-FIN.jpg" TargetMode="External"/><Relationship Id="rId5701" Type="http://schemas.openxmlformats.org/officeDocument/2006/relationships/hyperlink" Target="http://warehouse.orhideja.net/images/products/179-736,-293-736-t-sinij-pion_1.jpg" TargetMode="External"/><Relationship Id="rId3252" Type="http://schemas.openxmlformats.org/officeDocument/2006/relationships/hyperlink" Target="http://warehouse.orhideja.net/images/products/581-437,%20299-437.jpg" TargetMode="External"/><Relationship Id="rId4303" Type="http://schemas.openxmlformats.org/officeDocument/2006/relationships/hyperlink" Target="http://warehouse.orhideja.net/images/products/161-000-904-000_1.jpg" TargetMode="External"/><Relationship Id="rId173" Type="http://schemas.openxmlformats.org/officeDocument/2006/relationships/hyperlink" Target="http://warehouse.orhideja.net/images/products/904-000_nude.jpg" TargetMode="External"/><Relationship Id="rId240" Type="http://schemas.openxmlformats.org/officeDocument/2006/relationships/hyperlink" Target="http://warehouse.orhideja.net/images/products/180-208,-210-208-kofejno-roz._1.jpg" TargetMode="External"/><Relationship Id="rId5077" Type="http://schemas.openxmlformats.org/officeDocument/2006/relationships/hyperlink" Target="http://warehouse.orhideja.net/images/products/587-429.jpg" TargetMode="External"/><Relationship Id="rId6128" Type="http://schemas.openxmlformats.org/officeDocument/2006/relationships/hyperlink" Target="http://warehouse.orhideja.net/images/products/114-267,%20733-267%20moloko-peony_2.jpg" TargetMode="External"/><Relationship Id="rId4093" Type="http://schemas.openxmlformats.org/officeDocument/2006/relationships/hyperlink" Target="http://warehouse.orhideja.net/images/products/557-147_2.jpg" TargetMode="External"/><Relationship Id="rId5144" Type="http://schemas.openxmlformats.org/officeDocument/2006/relationships/hyperlink" Target="http://warehouse.orhideja.net/images/products/802-213%20black.jpg" TargetMode="External"/><Relationship Id="rId5491" Type="http://schemas.openxmlformats.org/officeDocument/2006/relationships/hyperlink" Target="http://warehouse.orhideja.net/images/products/103-000-655-000-ivory_6.jpg" TargetMode="External"/><Relationship Id="rId1687" Type="http://schemas.openxmlformats.org/officeDocument/2006/relationships/hyperlink" Target="http://warehouse.orhideja.net/images/products/638-290.jpg" TargetMode="External"/><Relationship Id="rId2738" Type="http://schemas.openxmlformats.org/officeDocument/2006/relationships/hyperlink" Target="http://warehouse.orhideja.net/images/products/116-856.jpg" TargetMode="External"/><Relationship Id="rId1754" Type="http://schemas.openxmlformats.org/officeDocument/2006/relationships/hyperlink" Target="http://warehouse.orhideja.net/images/products/703-290-moloko_2.jpg" TargetMode="External"/><Relationship Id="rId2805" Type="http://schemas.openxmlformats.org/officeDocument/2006/relationships/hyperlink" Target="http://warehouse.orhideja.net/images/products/199-795-pion_2.jpg" TargetMode="External"/><Relationship Id="rId4160" Type="http://schemas.openxmlformats.org/officeDocument/2006/relationships/hyperlink" Target="http://warehouse.orhideja.net/images/products/195-187,%20223-187.jpg" TargetMode="External"/><Relationship Id="rId5211" Type="http://schemas.openxmlformats.org/officeDocument/2006/relationships/hyperlink" Target="http://warehouse.orhideja.net/images/products/802-213%20ivory.jpg" TargetMode="External"/><Relationship Id="rId46" Type="http://schemas.openxmlformats.org/officeDocument/2006/relationships/hyperlink" Target="http://warehouse.orhideja.net/images/products/543-007.jpg" TargetMode="External"/><Relationship Id="rId1407" Type="http://schemas.openxmlformats.org/officeDocument/2006/relationships/hyperlink" Target="http://warehouse.orhideja.net/images/products/180-000,-904-000-black_1.jpg" TargetMode="External"/><Relationship Id="rId1821" Type="http://schemas.openxmlformats.org/officeDocument/2006/relationships/hyperlink" Target="http://warehouse.orhideja.net/images/products/553-290-white_2.jpg" TargetMode="External"/><Relationship Id="rId4977" Type="http://schemas.openxmlformats.org/officeDocument/2006/relationships/hyperlink" Target="http://warehouse.orhideja.net/images/products/123-438%20peony.jpg" TargetMode="External"/><Relationship Id="rId3579" Type="http://schemas.openxmlformats.org/officeDocument/2006/relationships/hyperlink" Target="http://warehouse.orhideja.net/images/products/5ba9ff6db9e39.jpg" TargetMode="External"/><Relationship Id="rId2595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993" Type="http://schemas.openxmlformats.org/officeDocument/2006/relationships/hyperlink" Target="http://warehouse.orhideja.net/images/products/557-147,%20289-147%20pion_1.jpg" TargetMode="External"/><Relationship Id="rId6052" Type="http://schemas.openxmlformats.org/officeDocument/2006/relationships/hyperlink" Target="http://warehouse.orhideja.net/images/products/638-991%20peony.jpg" TargetMode="External"/><Relationship Id="rId567" Type="http://schemas.openxmlformats.org/officeDocument/2006/relationships/hyperlink" Target="http://warehouse.orhideja.net/images/products/532-208-piony_2.jpg" TargetMode="External"/><Relationship Id="rId1197" Type="http://schemas.openxmlformats.org/officeDocument/2006/relationships/hyperlink" Target="http://warehouse.orhideja.net/images/products/535-146,%20207-146%20black.jpg" TargetMode="External"/><Relationship Id="rId2248" Type="http://schemas.openxmlformats.org/officeDocument/2006/relationships/hyperlink" Target="http://warehouse.orhideja.net/images/products/101-506.jpg" TargetMode="External"/><Relationship Id="rId3646" Type="http://schemas.openxmlformats.org/officeDocument/2006/relationships/hyperlink" Target="http://warehouse.orhideja.net/images/products/430-115%20&#208;&#188;&#208;&#190;&#208;&#187;&#208;&#190;&#208;&#186;&#208;&#190;.jpg" TargetMode="External"/><Relationship Id="rId981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662" Type="http://schemas.openxmlformats.org/officeDocument/2006/relationships/hyperlink" Target="http://warehouse.orhideja.net/images/products/192-338%20pion.JPG" TargetMode="External"/><Relationship Id="rId3713" Type="http://schemas.openxmlformats.org/officeDocument/2006/relationships/hyperlink" Target="http://warehouse.orhideja.net/images/products/516-147,-625-147-moloko_1.jpg" TargetMode="External"/><Relationship Id="rId634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1264" Type="http://schemas.openxmlformats.org/officeDocument/2006/relationships/hyperlink" Target="http://warehouse.orhideja.net/images/products/535-146,%20207-146.jpg" TargetMode="External"/><Relationship Id="rId2315" Type="http://schemas.openxmlformats.org/officeDocument/2006/relationships/hyperlink" Target="http://warehouse.orhideja.net/images/products/103-003,-671-003-red_1.jpg" TargetMode="External"/><Relationship Id="rId5885" Type="http://schemas.openxmlformats.org/officeDocument/2006/relationships/hyperlink" Target="http://warehouse.orhideja.net/images/products/159-628,-733-628-black-pion_1.jpg" TargetMode="External"/><Relationship Id="rId701" Type="http://schemas.openxmlformats.org/officeDocument/2006/relationships/hyperlink" Target="http://warehouse.orhideja.net/images/products/181-000,-231-000-red_1.jpg" TargetMode="External"/><Relationship Id="rId1331" Type="http://schemas.openxmlformats.org/officeDocument/2006/relationships/hyperlink" Target="http://warehouse.orhideja.net/images/products/181-000,-231-000-t-sinij_1.jpg" TargetMode="External"/><Relationship Id="rId4487" Type="http://schemas.openxmlformats.org/officeDocument/2006/relationships/hyperlink" Target="http://warehouse.orhideja.net/images/products/801-785.jpeg" TargetMode="External"/><Relationship Id="rId5538" Type="http://schemas.openxmlformats.org/officeDocument/2006/relationships/hyperlink" Target="http://warehouse.orhideja.net/images/products/103-000-655-000-ivory_1.jpg" TargetMode="External"/><Relationship Id="rId5952" Type="http://schemas.openxmlformats.org/officeDocument/2006/relationships/hyperlink" Target="http://warehouse.orhideja.net/images/products/159-628,-733-628-white_1.jpg" TargetMode="External"/><Relationship Id="rId3089" Type="http://schemas.openxmlformats.org/officeDocument/2006/relationships/hyperlink" Target="http://warehouse.orhideja.net/images/products/581-437%20&#208;&#177;&#209;&#131;&#209;&#128;&#208;&#179;&#209;&#131;&#208;&#189;&#208;&#180;&#208;&#184;.jpg" TargetMode="External"/><Relationship Id="rId4554" Type="http://schemas.openxmlformats.org/officeDocument/2006/relationships/hyperlink" Target="http://warehouse.orhideja.net/images/products/508-170,-225-170-black_1.jpg" TargetMode="External"/><Relationship Id="rId5605" Type="http://schemas.openxmlformats.org/officeDocument/2006/relationships/hyperlink" Target="http://warehouse.orhideja.net/images/products/154-830-793-830-ivory_6.jpg" TargetMode="External"/><Relationship Id="rId3156" Type="http://schemas.openxmlformats.org/officeDocument/2006/relationships/hyperlink" Target="http://warehouse.orhideja.net/images/products/182-437,-733-437-black_1.jpg" TargetMode="External"/><Relationship Id="rId4207" Type="http://schemas.openxmlformats.org/officeDocument/2006/relationships/hyperlink" Target="http://warehouse.orhideja.net/images/products/Untitled-1_3.jpg" TargetMode="External"/><Relationship Id="rId491" Type="http://schemas.openxmlformats.org/officeDocument/2006/relationships/hyperlink" Target="http://warehouse.orhideja.net/images/products/180-208,-260-208-white_1.jpg" TargetMode="External"/><Relationship Id="rId2172" Type="http://schemas.openxmlformats.org/officeDocument/2006/relationships/hyperlink" Target="http://warehouse.orhideja.net/images/products/101-535.jpg" TargetMode="External"/><Relationship Id="rId3223" Type="http://schemas.openxmlformats.org/officeDocument/2006/relationships/hyperlink" Target="http://warehouse.orhideja.net/images/products/210-437%20&#194;&#168;&#195;&#134;&#194;&#180;&#195;&#134;&#226;&#132;&#162;&#195;&#134;.jpg" TargetMode="External"/><Relationship Id="rId3570" Type="http://schemas.openxmlformats.org/officeDocument/2006/relationships/hyperlink" Target="http://warehouse.orhideja.net/images/products/291-385%20&#208;&#182;&#208;&#176;&#209;&#129;&#208;&#188;&#208;&#184;&#208;&#189;-&#208;&#191;&#208;&#184;&#208;&#190;&#208;&#189;.jpg" TargetMode="External"/><Relationship Id="rId4621" Type="http://schemas.openxmlformats.org/officeDocument/2006/relationships/hyperlink" Target="http://warehouse.orhideja.net/images/products/557-438.jpg" TargetMode="External"/><Relationship Id="rId6379" Type="http://schemas.openxmlformats.org/officeDocument/2006/relationships/hyperlink" Target="http://warehouse.orhideja.net/images/products/696-215.jpg" TargetMode="External"/><Relationship Id="rId144" Type="http://schemas.openxmlformats.org/officeDocument/2006/relationships/hyperlink" Target="http://warehouse.orhideja.net/images/products/231-000%20ivory.JPG" TargetMode="External"/><Relationship Id="rId2989" Type="http://schemas.openxmlformats.org/officeDocument/2006/relationships/hyperlink" Target="http://warehouse.orhideja.net/images/products/103-003,-671-003-white_1.jpg" TargetMode="External"/><Relationship Id="rId5395" Type="http://schemas.openxmlformats.org/officeDocument/2006/relationships/hyperlink" Target="http://warehouse.orhideja.net/images/products/125-533.jpg" TargetMode="External"/><Relationship Id="rId211" Type="http://schemas.openxmlformats.org/officeDocument/2006/relationships/hyperlink" Target="http://warehouse.orhideja.net/images/products/613-208-coffe%20rose.jpg" TargetMode="External"/><Relationship Id="rId5048" Type="http://schemas.openxmlformats.org/officeDocument/2006/relationships/hyperlink" Target="http://warehouse.orhideja.net/images/products/523-639_2.jpg" TargetMode="External"/><Relationship Id="rId5462" Type="http://schemas.openxmlformats.org/officeDocument/2006/relationships/hyperlink" Target="http://warehouse.orhideja.net/images/products/655-000_1.jpg" TargetMode="External"/><Relationship Id="rId1658" Type="http://schemas.openxmlformats.org/officeDocument/2006/relationships/hyperlink" Target="http://warehouse.orhideja.net/images/products/703-290_2.jpg" TargetMode="External"/><Relationship Id="rId2709" Type="http://schemas.openxmlformats.org/officeDocument/2006/relationships/hyperlink" Target="http://warehouse.orhideja.net/images/products/199-795-ivory%20copy.jpg" TargetMode="External"/><Relationship Id="rId4064" Type="http://schemas.openxmlformats.org/officeDocument/2006/relationships/hyperlink" Target="http://warehouse.orhideja.net/images/products/289-147%20coffee%20rose.jpg" TargetMode="External"/><Relationship Id="rId5115" Type="http://schemas.openxmlformats.org/officeDocument/2006/relationships/hyperlink" Target="http://warehouse.orhideja.net/images/products/733-224-ivory.jpg" TargetMode="External"/><Relationship Id="rId3080" Type="http://schemas.openxmlformats.org/officeDocument/2006/relationships/hyperlink" Target="http://warehouse.orhideja.net/images/products/587-437_4.jpg" TargetMode="External"/><Relationship Id="rId4131" Type="http://schemas.openxmlformats.org/officeDocument/2006/relationships/hyperlink" Target="http://warehouse.orhideja.net/images/products/733-175.jpg" TargetMode="External"/><Relationship Id="rId1725" Type="http://schemas.openxmlformats.org/officeDocument/2006/relationships/hyperlink" Target="http://warehouse.orhideja.net/images/products/531-290.jpg" TargetMode="External"/><Relationship Id="rId17" Type="http://schemas.openxmlformats.org/officeDocument/2006/relationships/hyperlink" Target="http://warehouse.orhideja.net/images/products/231-007_3.jpg" TargetMode="External"/><Relationship Id="rId3897" Type="http://schemas.openxmlformats.org/officeDocument/2006/relationships/hyperlink" Target="http://warehouse.orhideja.net/images/products/506-147.jpg" TargetMode="External"/><Relationship Id="rId4948" Type="http://schemas.openxmlformats.org/officeDocument/2006/relationships/hyperlink" Target="http://warehouse.orhideja.net/images/products/bra_02_-_125-438_.jpg" TargetMode="External"/><Relationship Id="rId2499" Type="http://schemas.openxmlformats.org/officeDocument/2006/relationships/hyperlink" Target="http://warehouse.orhideja.net/images/products/196-338.jpg" TargetMode="External"/><Relationship Id="rId3964" Type="http://schemas.openxmlformats.org/officeDocument/2006/relationships/hyperlink" Target="http://warehouse.orhideja.net/images/products/580-147%20&#195;&#152;&#194;&#174;&#195;&#134;&#226;&#137;&#160;.jpg" TargetMode="External"/><Relationship Id="rId6370" Type="http://schemas.openxmlformats.org/officeDocument/2006/relationships/hyperlink" Target="http://warehouse.orhideja.net/images/products/698-215.jpg" TargetMode="External"/><Relationship Id="rId1" Type="http://schemas.openxmlformats.org/officeDocument/2006/relationships/hyperlink" Target="http://warehouse.orhideja.net/images/products/686-007_.jpg" TargetMode="External"/><Relationship Id="rId885" Type="http://schemas.openxmlformats.org/officeDocument/2006/relationships/hyperlink" Target="http://warehouse.orhideja.net/images/products/0S4A8505-53.jpg" TargetMode="External"/><Relationship Id="rId2566" Type="http://schemas.openxmlformats.org/officeDocument/2006/relationships/hyperlink" Target="http://warehouse.orhideja.net/images/products/192-338%20black-peony.jpg" TargetMode="External"/><Relationship Id="rId2980" Type="http://schemas.openxmlformats.org/officeDocument/2006/relationships/hyperlink" Target="http://warehouse.orhideja.net/images/products/103-003,-671-003-white_1.jpg" TargetMode="External"/><Relationship Id="rId3617" Type="http://schemas.openxmlformats.org/officeDocument/2006/relationships/hyperlink" Target="http://warehouse.orhideja.net/images/products/439-868,%20440-868.jpg" TargetMode="External"/><Relationship Id="rId6023" Type="http://schemas.openxmlformats.org/officeDocument/2006/relationships/hyperlink" Target="http://warehouse.orhideja.net/images/products/118-991%20black.jpg" TargetMode="External"/><Relationship Id="rId538" Type="http://schemas.openxmlformats.org/officeDocument/2006/relationships/hyperlink" Target="http://warehouse.orhideja.net/images/products/116-208white.jpg" TargetMode="External"/><Relationship Id="rId952" Type="http://schemas.openxmlformats.org/officeDocument/2006/relationships/hyperlink" Target="http://warehouse.orhideja.net/images/products/116-208-pink-colored.jpg" TargetMode="External"/><Relationship Id="rId1168" Type="http://schemas.openxmlformats.org/officeDocument/2006/relationships/hyperlink" Target="http://warehouse.orhideja.net/images/products/207-146%20&#209;&#135;&#208;&#181;&#209;&#128;&#208;&#189;&#209;&#139;&#208;&#184;&#204;&#134;.JPG" TargetMode="External"/><Relationship Id="rId1582" Type="http://schemas.openxmlformats.org/officeDocument/2006/relationships/hyperlink" Target="http://warehouse.orhideja.net/images/products/180-000,-638-007-moloko_1_2.jpg" TargetMode="External"/><Relationship Id="rId2219" Type="http://schemas.openxmlformats.org/officeDocument/2006/relationships/hyperlink" Target="http://warehouse.orhideja.net/images/products/152-511_3.jpg" TargetMode="External"/><Relationship Id="rId2633" Type="http://schemas.openxmlformats.org/officeDocument/2006/relationships/hyperlink" Target="http://warehouse.orhideja.net/images/products/39_2.JPG" TargetMode="External"/><Relationship Id="rId5789" Type="http://schemas.openxmlformats.org/officeDocument/2006/relationships/hyperlink" Target="http://warehouse.orhideja.net/images/products/508-628,-246-628-pion_1.jpg" TargetMode="External"/><Relationship Id="rId605" Type="http://schemas.openxmlformats.org/officeDocument/2006/relationships/hyperlink" Target="http://warehouse.orhideja.net/images/products/532-208-black_2.jpg" TargetMode="External"/><Relationship Id="rId1235" Type="http://schemas.openxmlformats.org/officeDocument/2006/relationships/hyperlink" Target="http://warehouse.orhideja.net/images/products/535-146,%20207-146.jpg" TargetMode="External"/><Relationship Id="rId1302" Type="http://schemas.openxmlformats.org/officeDocument/2006/relationships/hyperlink" Target="http://warehouse.orhideja.net/images/products/181-894%20pepper.JPG" TargetMode="External"/><Relationship Id="rId2700" Type="http://schemas.openxmlformats.org/officeDocument/2006/relationships/hyperlink" Target="http://warehouse.orhideja.net/images/products/199-795-ivory%20copy.jpg" TargetMode="External"/><Relationship Id="rId4458" Type="http://schemas.openxmlformats.org/officeDocument/2006/relationships/hyperlink" Target="http://warehouse.orhideja.net/images/products/561-787,%20225-787%20pion.jpg" TargetMode="External"/><Relationship Id="rId5856" Type="http://schemas.openxmlformats.org/officeDocument/2006/relationships/hyperlink" Target="http://warehouse.orhideja.net/images/products/159-628,-246-628-black_1.jpg" TargetMode="External"/><Relationship Id="rId4872" Type="http://schemas.openxmlformats.org/officeDocument/2006/relationships/hyperlink" Target="http://warehouse.orhideja.net/images/products/123-438%20ivory.jpg" TargetMode="External"/><Relationship Id="rId5509" Type="http://schemas.openxmlformats.org/officeDocument/2006/relationships/hyperlink" Target="http://warehouse.orhideja.net/images/products/103-000-655-000-ivory_1.jpg" TargetMode="External"/><Relationship Id="rId5923" Type="http://schemas.openxmlformats.org/officeDocument/2006/relationships/hyperlink" Target="http://warehouse.orhideja.net/images/products/159-628,-733-628-white_1.jpg" TargetMode="External"/><Relationship Id="rId395" Type="http://schemas.openxmlformats.org/officeDocument/2006/relationships/hyperlink" Target="http://warehouse.orhideja.net/images/products/180-208-IVORY.jpg" TargetMode="External"/><Relationship Id="rId2076" Type="http://schemas.openxmlformats.org/officeDocument/2006/relationships/hyperlink" Target="http://warehouse.orhideja.net/images/products/710-299%20&#208;&#186;&#209;&#128;&#208;&#176;&#209;&#129;&#208;&#189;&#209;&#139;&#208;&#184;&#204;&#134;.JPG" TargetMode="External"/><Relationship Id="rId3474" Type="http://schemas.openxmlformats.org/officeDocument/2006/relationships/hyperlink" Target="http://warehouse.orhideja.net/images/products/201-437-dark-blue.jpg" TargetMode="External"/><Relationship Id="rId4525" Type="http://schemas.openxmlformats.org/officeDocument/2006/relationships/hyperlink" Target="http://warehouse.orhideja.net/images/products/557-785%20beige.jpg" TargetMode="External"/><Relationship Id="rId2490" Type="http://schemas.openxmlformats.org/officeDocument/2006/relationships/hyperlink" Target="http://warehouse.orhideja.net/images/products/196-338.jpg" TargetMode="External"/><Relationship Id="rId3127" Type="http://schemas.openxmlformats.org/officeDocument/2006/relationships/hyperlink" Target="http://warehouse.orhideja.net/images/products/581-347-black.jpg" TargetMode="External"/><Relationship Id="rId3541" Type="http://schemas.openxmlformats.org/officeDocument/2006/relationships/hyperlink" Target="http://warehouse.orhideja.net/images/products/581-437,%20210-437%20krem%20brule.jpg" TargetMode="External"/><Relationship Id="rId462" Type="http://schemas.openxmlformats.org/officeDocument/2006/relationships/hyperlink" Target="http://warehouse.orhideja.net/images/products/613-208-white.jpg" TargetMode="External"/><Relationship Id="rId1092" Type="http://schemas.openxmlformats.org/officeDocument/2006/relationships/hyperlink" Target="http://warehouse.orhideja.net/images/products/180-208,%20210-208%20shokolad.jpg" TargetMode="External"/><Relationship Id="rId2143" Type="http://schemas.openxmlformats.org/officeDocument/2006/relationships/hyperlink" Target="http://warehouse.orhideja.net/images/products/504-299%20241-299_rose1_2.jpg" TargetMode="External"/><Relationship Id="rId5299" Type="http://schemas.openxmlformats.org/officeDocument/2006/relationships/hyperlink" Target="http://warehouse.orhideja.net/images/products/803-428.jpeg" TargetMode="External"/><Relationship Id="rId115" Type="http://schemas.openxmlformats.org/officeDocument/2006/relationships/hyperlink" Target="http://warehouse.orhideja.net/images/products/638-007-white.jpg" TargetMode="External"/><Relationship Id="rId2210" Type="http://schemas.openxmlformats.org/officeDocument/2006/relationships/hyperlink" Target="http://warehouse.orhideja.net/images/products/bra_04.jpg" TargetMode="External"/><Relationship Id="rId5366" Type="http://schemas.openxmlformats.org/officeDocument/2006/relationships/hyperlink" Target="http://warehouse.orhideja.net/images/products/585-275.jpeg" TargetMode="External"/><Relationship Id="rId6417" Type="http://schemas.openxmlformats.org/officeDocument/2006/relationships/hyperlink" Target="http://warehouse.orhideja.net/images/products/101-215.jpg" TargetMode="External"/><Relationship Id="rId4382" Type="http://schemas.openxmlformats.org/officeDocument/2006/relationships/hyperlink" Target="http://warehouse.orhideja.net/images/products/225-787-black_.jpg" TargetMode="External"/><Relationship Id="rId5019" Type="http://schemas.openxmlformats.org/officeDocument/2006/relationships/hyperlink" Target="http://warehouse.orhideja.net/images/products/130-405.jpg" TargetMode="External"/><Relationship Id="rId5433" Type="http://schemas.openxmlformats.org/officeDocument/2006/relationships/hyperlink" Target="http://warehouse.orhideja.net/images/products/161-000%20231-000.jpg" TargetMode="External"/><Relationship Id="rId5780" Type="http://schemas.openxmlformats.org/officeDocument/2006/relationships/hyperlink" Target="http://warehouse.orhideja.net/images/products/575-628_peony.jpg" TargetMode="External"/><Relationship Id="rId1976" Type="http://schemas.openxmlformats.org/officeDocument/2006/relationships/hyperlink" Target="http://warehouse.orhideja.net/images/products/523-299.jpg" TargetMode="External"/><Relationship Id="rId4035" Type="http://schemas.openxmlformats.org/officeDocument/2006/relationships/hyperlink" Target="http://warehouse.orhideja.net/images/products/166-147,%20210-147%20pion.jpg" TargetMode="External"/><Relationship Id="rId1629" Type="http://schemas.openxmlformats.org/officeDocument/2006/relationships/hyperlink" Target="http://warehouse.orhideja.net/images/products/197-518,%20225-518.jpg" TargetMode="External"/><Relationship Id="rId5500" Type="http://schemas.openxmlformats.org/officeDocument/2006/relationships/hyperlink" Target="http://warehouse.orhideja.net/images/products/653-000-white.jpg" TargetMode="External"/><Relationship Id="rId3051" Type="http://schemas.openxmlformats.org/officeDocument/2006/relationships/hyperlink" Target="http://warehouse.orhideja.net/images/products/646-437-bur.jpg" TargetMode="External"/><Relationship Id="rId4102" Type="http://schemas.openxmlformats.org/officeDocument/2006/relationships/hyperlink" Target="http://warehouse.orhideja.net/images/products/516-147,-624-147-kofejno-rozovij_1.jpg" TargetMode="External"/><Relationship Id="rId3868" Type="http://schemas.openxmlformats.org/officeDocument/2006/relationships/hyperlink" Target="http://warehouse.orhideja.net/images/products/516-147,-289-147-black_1.jpg" TargetMode="External"/><Relationship Id="rId4919" Type="http://schemas.openxmlformats.org/officeDocument/2006/relationships/hyperlink" Target="http://warehouse.orhideja.net/images/products/bra_02_-_125-438_.jpg" TargetMode="External"/><Relationship Id="rId6274" Type="http://schemas.openxmlformats.org/officeDocument/2006/relationships/hyperlink" Target="http://warehouse.orhideja.net/images/products/952-000_black.jpg" TargetMode="External"/><Relationship Id="rId789" Type="http://schemas.openxmlformats.org/officeDocument/2006/relationships/hyperlink" Target="http://warehouse.orhideja.net/images/products/210-208-quartz.jpg" TargetMode="External"/><Relationship Id="rId2884" Type="http://schemas.openxmlformats.org/officeDocument/2006/relationships/hyperlink" Target="http://warehouse.orhideja.net/images/products/103-003,-671-003-moloko.jpg" TargetMode="External"/><Relationship Id="rId5290" Type="http://schemas.openxmlformats.org/officeDocument/2006/relationships/hyperlink" Target="http://warehouse.orhideja.net/images/products/104-213%20ivory.jpg" TargetMode="External"/><Relationship Id="rId6341" Type="http://schemas.openxmlformats.org/officeDocument/2006/relationships/hyperlink" Target="http://warehouse.orhideja.net/images/products/129-000,-659-000-moloko-nude_1.jpg" TargetMode="External"/><Relationship Id="rId856" Type="http://schemas.openxmlformats.org/officeDocument/2006/relationships/hyperlink" Target="http://warehouse.orhideja.net/images/products/180-208%20&#209;&#128;&#209;&#131;&#208;&#177;&#208;&#184;&#208;&#189;.jpg" TargetMode="External"/><Relationship Id="rId1486" Type="http://schemas.openxmlformats.org/officeDocument/2006/relationships/hyperlink" Target="http://warehouse.orhideja.net/images/products/136-894.jpg" TargetMode="External"/><Relationship Id="rId2537" Type="http://schemas.openxmlformats.org/officeDocument/2006/relationships/hyperlink" Target="http://warehouse.orhideja.net/images/products/192-338.jpg" TargetMode="External"/><Relationship Id="rId3935" Type="http://schemas.openxmlformats.org/officeDocument/2006/relationships/hyperlink" Target="http://warehouse.orhideja.net/images/products/166-147,%20289-147-black_peony_1.jpg" TargetMode="External"/><Relationship Id="rId509" Type="http://schemas.openxmlformats.org/officeDocument/2006/relationships/hyperlink" Target="http://warehouse.orhideja.net/images/products/180-208,-260-208-white_1.jpg" TargetMode="External"/><Relationship Id="rId1139" Type="http://schemas.openxmlformats.org/officeDocument/2006/relationships/hyperlink" Target="http://warehouse.orhideja.net/images/products/535-146,%20207-146%20pion_2.jpg" TargetMode="External"/><Relationship Id="rId2951" Type="http://schemas.openxmlformats.org/officeDocument/2006/relationships/hyperlink" Target="http://warehouse.orhideja.net/images/products/180-003,-672-003-white_1.jpg" TargetMode="External"/><Relationship Id="rId5010" Type="http://schemas.openxmlformats.org/officeDocument/2006/relationships/hyperlink" Target="http://warehouse.orhideja.net/images/products/557-405.jpg" TargetMode="External"/><Relationship Id="rId923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53" Type="http://schemas.openxmlformats.org/officeDocument/2006/relationships/hyperlink" Target="http://warehouse.orhideja.net/images/products/181-000_2.jpg" TargetMode="External"/><Relationship Id="rId2604" Type="http://schemas.openxmlformats.org/officeDocument/2006/relationships/hyperlink" Target="http://warehouse.orhideja.net/images/products/196-338%20&#194;&#168;&#195;&#134;&#194;&#180;&#195;&#134;&#226;&#132;&#162;&#195;&#134;.jpg" TargetMode="External"/><Relationship Id="rId1206" Type="http://schemas.openxmlformats.org/officeDocument/2006/relationships/hyperlink" Target="http://warehouse.orhideja.net/images/products/535-146,%20207-146%20black.jpg" TargetMode="External"/><Relationship Id="rId1620" Type="http://schemas.openxmlformats.org/officeDocument/2006/relationships/hyperlink" Target="http://warehouse.orhideja.net/images/products/574-518,%20225-518.jpg" TargetMode="External"/><Relationship Id="rId4776" Type="http://schemas.openxmlformats.org/officeDocument/2006/relationships/hyperlink" Target="http://warehouse.orhideja.net/images/products/810-438-ivory_1.jpg" TargetMode="External"/><Relationship Id="rId5827" Type="http://schemas.openxmlformats.org/officeDocument/2006/relationships/hyperlink" Target="http://warehouse.orhideja.net/images/products/106-628%20peony.jpg" TargetMode="External"/><Relationship Id="rId3378" Type="http://schemas.openxmlformats.org/officeDocument/2006/relationships/hyperlink" Target="http://warehouse.orhideja.net/images/products/581-437-pion_3.jpg" TargetMode="External"/><Relationship Id="rId3792" Type="http://schemas.openxmlformats.org/officeDocument/2006/relationships/hyperlink" Target="http://warehouse.orhideja.net/images/products/166-147,%20210-147%20ivory_1.jpg" TargetMode="External"/><Relationship Id="rId4429" Type="http://schemas.openxmlformats.org/officeDocument/2006/relationships/hyperlink" Target="http://warehouse.orhideja.net/images/products/225-787.jpg" TargetMode="External"/><Relationship Id="rId4843" Type="http://schemas.openxmlformats.org/officeDocument/2006/relationships/hyperlink" Target="http://warehouse.orhideja.net/images/products/125-438_3.jpg" TargetMode="External"/><Relationship Id="rId299" Type="http://schemas.openxmlformats.org/officeDocument/2006/relationships/hyperlink" Target="http://warehouse.orhideja.net/images/products/613-208-pepper.jpg" TargetMode="External"/><Relationship Id="rId2394" Type="http://schemas.openxmlformats.org/officeDocument/2006/relationships/hyperlink" Target="http://warehouse.orhideja.net/images/products/188-000-ivory-orhideja-shop-1_2.jpg" TargetMode="External"/><Relationship Id="rId3445" Type="http://schemas.openxmlformats.org/officeDocument/2006/relationships/hyperlink" Target="http://warehouse.orhideja.net/images/products/581-437-cv-roz_2.jpg" TargetMode="External"/><Relationship Id="rId366" Type="http://schemas.openxmlformats.org/officeDocument/2006/relationships/hyperlink" Target="http://warehouse.orhideja.net/images/products/0S4A8464-37.jpg" TargetMode="External"/><Relationship Id="rId780" Type="http://schemas.openxmlformats.org/officeDocument/2006/relationships/hyperlink" Target="http://warehouse.orhideja.net/images/products/613-208-quartz.jpg" TargetMode="External"/><Relationship Id="rId2047" Type="http://schemas.openxmlformats.org/officeDocument/2006/relationships/hyperlink" Target="http://warehouse.orhideja.net/images/products/509-299.JPG" TargetMode="External"/><Relationship Id="rId2461" Type="http://schemas.openxmlformats.org/officeDocument/2006/relationships/hyperlink" Target="http://warehouse.orhideja.net/images/products/803-446-293-446-black-pion_6.jpg" TargetMode="External"/><Relationship Id="rId3512" Type="http://schemas.openxmlformats.org/officeDocument/2006/relationships/hyperlink" Target="http://warehouse.orhideja.net/images/products/299-437-krem-brule.jpg" TargetMode="External"/><Relationship Id="rId4910" Type="http://schemas.openxmlformats.org/officeDocument/2006/relationships/hyperlink" Target="http://warehouse.orhideja.net/images/products/bra_02_-_125-438_.jpg" TargetMode="External"/><Relationship Id="rId433" Type="http://schemas.openxmlformats.org/officeDocument/2006/relationships/hyperlink" Target="http://warehouse.orhideja.net/images/products/116-208%20213-208%20ivory_3.jpg" TargetMode="External"/><Relationship Id="rId1063" Type="http://schemas.openxmlformats.org/officeDocument/2006/relationships/hyperlink" Target="http://warehouse.orhideja.net/images/products/180-208%20210-208%20krem%20brule.jpg" TargetMode="External"/><Relationship Id="rId2114" Type="http://schemas.openxmlformats.org/officeDocument/2006/relationships/hyperlink" Target="http://warehouse.orhideja.net/images/products/523-299_3.jpg" TargetMode="External"/><Relationship Id="rId4286" Type="http://schemas.openxmlformats.org/officeDocument/2006/relationships/hyperlink" Target="http://warehouse.orhideja.net/images/products/662-186.jpg" TargetMode="External"/><Relationship Id="rId5684" Type="http://schemas.openxmlformats.org/officeDocument/2006/relationships/hyperlink" Target="http://warehouse.orhideja.net/images/products/289-736%20t-sinij-pion.jpg" TargetMode="External"/><Relationship Id="rId500" Type="http://schemas.openxmlformats.org/officeDocument/2006/relationships/hyperlink" Target="http://warehouse.orhideja.net/images/products/180-208,-260-208-white_1.jpg" TargetMode="External"/><Relationship Id="rId1130" Type="http://schemas.openxmlformats.org/officeDocument/2006/relationships/hyperlink" Target="http://warehouse.orhideja.net/images/products/535-146,%20207-146%20pion_2.jpg" TargetMode="External"/><Relationship Id="rId5337" Type="http://schemas.openxmlformats.org/officeDocument/2006/relationships/hyperlink" Target="http://warehouse.orhideja.net/images/products/801-275_black.jpg" TargetMode="External"/><Relationship Id="rId5751" Type="http://schemas.openxmlformats.org/officeDocument/2006/relationships/hyperlink" Target="http://warehouse.orhideja.net/images/products/107-680%20white.jpg" TargetMode="External"/><Relationship Id="rId1947" Type="http://schemas.openxmlformats.org/officeDocument/2006/relationships/hyperlink" Target="http://warehouse.orhideja.net/images/products/523-299b_2.jpg" TargetMode="External"/><Relationship Id="rId4353" Type="http://schemas.openxmlformats.org/officeDocument/2006/relationships/hyperlink" Target="http://warehouse.orhideja.net/images/products/591-592.jpg" TargetMode="External"/><Relationship Id="rId5404" Type="http://schemas.openxmlformats.org/officeDocument/2006/relationships/hyperlink" Target="http://warehouse.orhideja.net/images/products/199-493-793-493_1.jpg" TargetMode="External"/><Relationship Id="rId4006" Type="http://schemas.openxmlformats.org/officeDocument/2006/relationships/hyperlink" Target="http://warehouse.orhideja.net/images/products/516-147,%20210-147%20peony_1.jpg" TargetMode="External"/><Relationship Id="rId4420" Type="http://schemas.openxmlformats.org/officeDocument/2006/relationships/hyperlink" Target="http://warehouse.orhideja.net/images/products/1_15.jpg" TargetMode="External"/><Relationship Id="rId290" Type="http://schemas.openxmlformats.org/officeDocument/2006/relationships/hyperlink" Target="http://warehouse.orhideja.net/images/products/116-208-coffee-rose.jpg" TargetMode="External"/><Relationship Id="rId3022" Type="http://schemas.openxmlformats.org/officeDocument/2006/relationships/hyperlink" Target="http://warehouse.orhideja.net/images/products/180-001_2.jpg" TargetMode="External"/><Relationship Id="rId6178" Type="http://schemas.openxmlformats.org/officeDocument/2006/relationships/hyperlink" Target="http://warehouse.orhideja.net/images/products/557-267_918.jpg" TargetMode="External"/><Relationship Id="rId5194" Type="http://schemas.openxmlformats.org/officeDocument/2006/relationships/hyperlink" Target="http://warehouse.orhideja.net/images/products/678-213%20ivory.jpg" TargetMode="External"/><Relationship Id="rId6245" Type="http://schemas.openxmlformats.org/officeDocument/2006/relationships/hyperlink" Target="http://warehouse.orhideja.net/images/products/528-098,-241-098_1.jpg" TargetMode="External"/><Relationship Id="rId2788" Type="http://schemas.openxmlformats.org/officeDocument/2006/relationships/hyperlink" Target="http://warehouse.orhideja.net/images/products/223-795-pion_2.jpg" TargetMode="External"/><Relationship Id="rId3839" Type="http://schemas.openxmlformats.org/officeDocument/2006/relationships/hyperlink" Target="http://warehouse.orhideja.net/images/products/580-147_2.jpg" TargetMode="External"/><Relationship Id="rId2855" Type="http://schemas.openxmlformats.org/officeDocument/2006/relationships/hyperlink" Target="http://warehouse.orhideja.net/images/products/180-003,-672-003-pion_1.jpg" TargetMode="External"/><Relationship Id="rId3906" Type="http://schemas.openxmlformats.org/officeDocument/2006/relationships/hyperlink" Target="http://warehouse.orhideja.net/images/products/506-147.jpg" TargetMode="External"/><Relationship Id="rId5261" Type="http://schemas.openxmlformats.org/officeDocument/2006/relationships/hyperlink" Target="http://warehouse.orhideja.net/images/products/104-213%20ivory.jpg" TargetMode="External"/><Relationship Id="rId6312" Type="http://schemas.openxmlformats.org/officeDocument/2006/relationships/hyperlink" Target="http://warehouse.orhideja.net/images/products/129-000,-658-000-black-nud_1.jpg" TargetMode="External"/><Relationship Id="rId96" Type="http://schemas.openxmlformats.org/officeDocument/2006/relationships/hyperlink" Target="http://warehouse.orhideja.net/images/products/231-007%20moloko.jpg" TargetMode="External"/><Relationship Id="rId827" Type="http://schemas.openxmlformats.org/officeDocument/2006/relationships/hyperlink" Target="http://warehouse.orhideja.net/images/products/532-208%204ajka.jpg" TargetMode="External"/><Relationship Id="rId1457" Type="http://schemas.openxmlformats.org/officeDocument/2006/relationships/hyperlink" Target="http://warehouse.orhideja.net/images/products/180-000,-638-007-moloko_1.jpg" TargetMode="External"/><Relationship Id="rId1871" Type="http://schemas.openxmlformats.org/officeDocument/2006/relationships/hyperlink" Target="http://warehouse.orhideja.net/images/products/817-250_2.jpg" TargetMode="External"/><Relationship Id="rId2508" Type="http://schemas.openxmlformats.org/officeDocument/2006/relationships/hyperlink" Target="http://warehouse.orhideja.net/images/products/196-338.jpg" TargetMode="External"/><Relationship Id="rId2922" Type="http://schemas.openxmlformats.org/officeDocument/2006/relationships/hyperlink" Target="http://warehouse.orhideja.net/images/products/103-003,-671-003-white_6.jpg" TargetMode="External"/><Relationship Id="rId1524" Type="http://schemas.openxmlformats.org/officeDocument/2006/relationships/hyperlink" Target="http://warehouse.orhideja.net/images/products/529-894-white-1.jpg" TargetMode="External"/><Relationship Id="rId3696" Type="http://schemas.openxmlformats.org/officeDocument/2006/relationships/hyperlink" Target="http://warehouse.orhideja.net/images/products/557-147,%20625-147%20ivory_1.jpg" TargetMode="External"/><Relationship Id="rId4747" Type="http://schemas.openxmlformats.org/officeDocument/2006/relationships/hyperlink" Target="http://warehouse.orhideja.net/images/products/646-438%20ivory.jpg" TargetMode="External"/><Relationship Id="rId2298" Type="http://schemas.openxmlformats.org/officeDocument/2006/relationships/hyperlink" Target="http://warehouse.orhideja.net/images/products/109-003%20red.jpg" TargetMode="External"/><Relationship Id="rId3349" Type="http://schemas.openxmlformats.org/officeDocument/2006/relationships/hyperlink" Target="http://warehouse.orhideja.net/images/products/581-437-pion_3.jpg" TargetMode="External"/><Relationship Id="rId684" Type="http://schemas.openxmlformats.org/officeDocument/2006/relationships/hyperlink" Target="http://warehouse.orhideja.net/images/products/613-208_3.jpg" TargetMode="External"/><Relationship Id="rId2365" Type="http://schemas.openxmlformats.org/officeDocument/2006/relationships/hyperlink" Target="http://warehouse.orhideja.net/images/products/103-003,-671-003-black_1.jpg" TargetMode="External"/><Relationship Id="rId3763" Type="http://schemas.openxmlformats.org/officeDocument/2006/relationships/hyperlink" Target="http://warehouse.orhideja.net/images/products/198-147,-210-147-moloko_1_2.jpg" TargetMode="External"/><Relationship Id="rId4814" Type="http://schemas.openxmlformats.org/officeDocument/2006/relationships/hyperlink" Target="http://warehouse.orhideja.net/images/products/125-438_3.jpg" TargetMode="External"/><Relationship Id="rId337" Type="http://schemas.openxmlformats.org/officeDocument/2006/relationships/hyperlink" Target="http://warehouse.orhideja.net/images/products/180-208perec.jpg" TargetMode="External"/><Relationship Id="rId2018" Type="http://schemas.openxmlformats.org/officeDocument/2006/relationships/hyperlink" Target="http://warehouse.orhideja.net/images/products/710-299.jpg" TargetMode="External"/><Relationship Id="rId3416" Type="http://schemas.openxmlformats.org/officeDocument/2006/relationships/hyperlink" Target="http://warehouse.orhideja.net/images/products/182-437,-733-437-pion_1.jpg" TargetMode="External"/><Relationship Id="rId3830" Type="http://schemas.openxmlformats.org/officeDocument/2006/relationships/hyperlink" Target="http://warehouse.orhideja.net/images/products/580-147_2.jpg" TargetMode="External"/><Relationship Id="rId751" Type="http://schemas.openxmlformats.org/officeDocument/2006/relationships/hyperlink" Target="http://warehouse.orhideja.net/images/products/110-208-blue_2.jpg" TargetMode="External"/><Relationship Id="rId1381" Type="http://schemas.openxmlformats.org/officeDocument/2006/relationships/hyperlink" Target="http://warehouse.orhideja.net/images/products/181-000,%20638-007.jpg" TargetMode="External"/><Relationship Id="rId2432" Type="http://schemas.openxmlformats.org/officeDocument/2006/relationships/hyperlink" Target="http://warehouse.orhideja.net/images/products/164-148.jpg" TargetMode="External"/><Relationship Id="rId5588" Type="http://schemas.openxmlformats.org/officeDocument/2006/relationships/hyperlink" Target="http://warehouse.orhideja.net/images/products/103-000-655-000_1.jpg" TargetMode="External"/><Relationship Id="rId404" Type="http://schemas.openxmlformats.org/officeDocument/2006/relationships/hyperlink" Target="http://warehouse.orhideja.net/images/products/180-208-IVORY.jpg" TargetMode="External"/><Relationship Id="rId1034" Type="http://schemas.openxmlformats.org/officeDocument/2006/relationships/hyperlink" Target="http://warehouse.orhideja.net/images/products/181-208_creme-brulee.jpg" TargetMode="External"/><Relationship Id="rId5655" Type="http://schemas.openxmlformats.org/officeDocument/2006/relationships/hyperlink" Target="http://warehouse.orhideja.net/images/products/152-830,-799-830_1.jpg" TargetMode="External"/><Relationship Id="rId1101" Type="http://schemas.openxmlformats.org/officeDocument/2006/relationships/hyperlink" Target="http://warehouse.orhideja.net/images/products/180-208,%20210-208%20shokolad.jpg" TargetMode="External"/><Relationship Id="rId4257" Type="http://schemas.openxmlformats.org/officeDocument/2006/relationships/hyperlink" Target="http://warehouse.orhideja.net/images/products/195-187-662-187-pion_1.jpg" TargetMode="External"/><Relationship Id="rId4671" Type="http://schemas.openxmlformats.org/officeDocument/2006/relationships/hyperlink" Target="http://warehouse.orhideja.net/images/products/557-438,-210-438-t-sinij_1.jpg" TargetMode="External"/><Relationship Id="rId5308" Type="http://schemas.openxmlformats.org/officeDocument/2006/relationships/hyperlink" Target="http://warehouse.orhideja.net/images/products/199-428-733-428_1.jpg" TargetMode="External"/><Relationship Id="rId5722" Type="http://schemas.openxmlformats.org/officeDocument/2006/relationships/hyperlink" Target="http://warehouse.orhideja.net/images/products/192-680%20white.jpg" TargetMode="External"/><Relationship Id="rId3273" Type="http://schemas.openxmlformats.org/officeDocument/2006/relationships/hyperlink" Target="http://warehouse.orhideja.net/images/products/189-437,%20231-007%20.jpg" TargetMode="External"/><Relationship Id="rId4324" Type="http://schemas.openxmlformats.org/officeDocument/2006/relationships/hyperlink" Target="http://warehouse.orhideja.net/images/products/161-000-904-000_1.jpg" TargetMode="External"/><Relationship Id="rId194" Type="http://schemas.openxmlformats.org/officeDocument/2006/relationships/hyperlink" Target="http://warehouse.orhideja.net/images/products/137-000%20&#209;&#135;&#208;&#181;&#209;&#128;&#208;&#189;&#209;&#139;&#208;&#184;&#204;&#134;.jpg" TargetMode="External"/><Relationship Id="rId1918" Type="http://schemas.openxmlformats.org/officeDocument/2006/relationships/hyperlink" Target="http://warehouse.orhideja.net/images/products/563-390.jpg" TargetMode="External"/><Relationship Id="rId261" Type="http://schemas.openxmlformats.org/officeDocument/2006/relationships/hyperlink" Target="http://warehouse.orhideja.net/images/products/180-208,-210-208-kofejno-roz._1.jpg" TargetMode="External"/><Relationship Id="rId3340" Type="http://schemas.openxmlformats.org/officeDocument/2006/relationships/hyperlink" Target="http://warehouse.orhideja.net/images/products/201-437%20&#195;&#152;&#194;&#174;&#195;&#134;&#226;&#137;&#160;-19.JPG" TargetMode="External"/><Relationship Id="rId5098" Type="http://schemas.openxmlformats.org/officeDocument/2006/relationships/hyperlink" Target="http://warehouse.orhideja.net/images/products/575-224-black-pion.jpg" TargetMode="External"/><Relationship Id="rId6149" Type="http://schemas.openxmlformats.org/officeDocument/2006/relationships/hyperlink" Target="http://warehouse.orhideja.net/images/products/801-267.jpg" TargetMode="External"/><Relationship Id="rId2759" Type="http://schemas.openxmlformats.org/officeDocument/2006/relationships/hyperlink" Target="http://warehouse.orhideja.net/images/products/199-795_2.jpg" TargetMode="External"/><Relationship Id="rId5165" Type="http://schemas.openxmlformats.org/officeDocument/2006/relationships/hyperlink" Target="http://warehouse.orhideja.net/images/products/123-213%20black-nude.jpg" TargetMode="External"/><Relationship Id="rId6216" Type="http://schemas.openxmlformats.org/officeDocument/2006/relationships/hyperlink" Target="http://warehouse.orhideja.net/images/products/733-267%20nude.jpg" TargetMode="External"/><Relationship Id="rId1775" Type="http://schemas.openxmlformats.org/officeDocument/2006/relationships/hyperlink" Target="http://warehouse.orhideja.net/images/products/1_10.jpg" TargetMode="External"/><Relationship Id="rId2826" Type="http://schemas.openxmlformats.org/officeDocument/2006/relationships/hyperlink" Target="http://warehouse.orhideja.net/images/products/581-788_pearl-ivory.jpg" TargetMode="External"/><Relationship Id="rId4181" Type="http://schemas.openxmlformats.org/officeDocument/2006/relationships/hyperlink" Target="http://warehouse.orhideja.net/images/products/554-187black:pion.jpg" TargetMode="External"/><Relationship Id="rId5232" Type="http://schemas.openxmlformats.org/officeDocument/2006/relationships/hyperlink" Target="http://warehouse.orhideja.net/images/products/123-213%20ivory.jpg" TargetMode="External"/><Relationship Id="rId67" Type="http://schemas.openxmlformats.org/officeDocument/2006/relationships/hyperlink" Target="http://warehouse.orhideja.net/images/products/180-000,-686-007-pion_6.jpg" TargetMode="External"/><Relationship Id="rId1428" Type="http://schemas.openxmlformats.org/officeDocument/2006/relationships/hyperlink" Target="http://warehouse.orhideja.net/images/products/124-894-pion.jpg" TargetMode="External"/><Relationship Id="rId1842" Type="http://schemas.openxmlformats.org/officeDocument/2006/relationships/hyperlink" Target="http://warehouse.orhideja.net/images/products/175-290%20white_2.jpg" TargetMode="External"/><Relationship Id="rId4998" Type="http://schemas.openxmlformats.org/officeDocument/2006/relationships/hyperlink" Target="http://warehouse.orhideja.net/images/products/123-438%20peony.jpg" TargetMode="External"/><Relationship Id="rId6073" Type="http://schemas.openxmlformats.org/officeDocument/2006/relationships/hyperlink" Target="http://warehouse.orhideja.net/images/products/114-267,-733-267-black-peony_6.jpg" TargetMode="External"/><Relationship Id="rId3667" Type="http://schemas.openxmlformats.org/officeDocument/2006/relationships/hyperlink" Target="http://warehouse.orhideja.net/images/products/580-147-ivory.jpg" TargetMode="External"/><Relationship Id="rId4718" Type="http://schemas.openxmlformats.org/officeDocument/2006/relationships/hyperlink" Target="http://warehouse.orhideja.net/images/products/125-438%20grape%20wine%20NEW.jpg" TargetMode="External"/><Relationship Id="rId588" Type="http://schemas.openxmlformats.org/officeDocument/2006/relationships/hyperlink" Target="http://warehouse.orhideja.net/images/products/236-000-black_2.jpg" TargetMode="External"/><Relationship Id="rId2269" Type="http://schemas.openxmlformats.org/officeDocument/2006/relationships/hyperlink" Target="http://warehouse.orhideja.net/images/products/819-438.jpg" TargetMode="External"/><Relationship Id="rId2683" Type="http://schemas.openxmlformats.org/officeDocument/2006/relationships/hyperlink" Target="http://warehouse.orhideja.net/images/products/192-338%20pion.JPG" TargetMode="External"/><Relationship Id="rId3734" Type="http://schemas.openxmlformats.org/officeDocument/2006/relationships/hyperlink" Target="http://warehouse.orhideja.net/images/products/506-147%20moloko.JPG" TargetMode="External"/><Relationship Id="rId6140" Type="http://schemas.openxmlformats.org/officeDocument/2006/relationships/hyperlink" Target="http://warehouse.orhideja.net/images/products/246-267_.jpg" TargetMode="External"/><Relationship Id="rId655" Type="http://schemas.openxmlformats.org/officeDocument/2006/relationships/hyperlink" Target="http://warehouse.orhideja.net/images/products/116-208,%20613-208.jpg" TargetMode="External"/><Relationship Id="rId1285" Type="http://schemas.openxmlformats.org/officeDocument/2006/relationships/hyperlink" Target="http://warehouse.orhideja.net/images/products/181-894%20red.JPG" TargetMode="External"/><Relationship Id="rId2336" Type="http://schemas.openxmlformats.org/officeDocument/2006/relationships/hyperlink" Target="http://warehouse.orhideja.net/images/products/103-003,-671-003-black_1.jpg" TargetMode="External"/><Relationship Id="rId2750" Type="http://schemas.openxmlformats.org/officeDocument/2006/relationships/hyperlink" Target="http://warehouse.orhideja.net/images/products/224-795.jpg" TargetMode="External"/><Relationship Id="rId3801" Type="http://schemas.openxmlformats.org/officeDocument/2006/relationships/hyperlink" Target="http://warehouse.orhideja.net/images/products/813-147.jpeg" TargetMode="External"/><Relationship Id="rId308" Type="http://schemas.openxmlformats.org/officeDocument/2006/relationships/hyperlink" Target="http://warehouse.orhideja.net/images/products/236-208-&#208;&#191;&#208;&#181;&#209;&#128;&#208;&#181;&#209;&#134;.jpg" TargetMode="External"/><Relationship Id="rId722" Type="http://schemas.openxmlformats.org/officeDocument/2006/relationships/hyperlink" Target="http://warehouse.orhideja.net/images/products/soft-cup-bra-isabel-coral-1_3.jpg" TargetMode="External"/><Relationship Id="rId1352" Type="http://schemas.openxmlformats.org/officeDocument/2006/relationships/hyperlink" Target="http://warehouse.orhideja.net/images/products/181-894%20coffee%20rose_2.JPG" TargetMode="External"/><Relationship Id="rId2403" Type="http://schemas.openxmlformats.org/officeDocument/2006/relationships/hyperlink" Target="http://warehouse.orhideja.net/images/products/23.jpg" TargetMode="External"/><Relationship Id="rId5559" Type="http://schemas.openxmlformats.org/officeDocument/2006/relationships/hyperlink" Target="http://warehouse.orhideja.net/images/products/103-000-655-000_6.jpg" TargetMode="External"/><Relationship Id="rId1005" Type="http://schemas.openxmlformats.org/officeDocument/2006/relationships/hyperlink" Target="http://warehouse.orhideja.net/images/products/116-208,%20299-208-burgundy_1.jpg" TargetMode="External"/><Relationship Id="rId4575" Type="http://schemas.openxmlformats.org/officeDocument/2006/relationships/hyperlink" Target="http://warehouse.orhideja.net/images/products/508-170,-225-170-white_1_2.jpg" TargetMode="External"/><Relationship Id="rId5973" Type="http://schemas.openxmlformats.org/officeDocument/2006/relationships/hyperlink" Target="http://warehouse.orhideja.net/images/products/106-628%20white.jpg" TargetMode="External"/><Relationship Id="rId3177" Type="http://schemas.openxmlformats.org/officeDocument/2006/relationships/hyperlink" Target="http://warehouse.orhideja.net/images/products/182-437,-733-437-black_1.jpg" TargetMode="External"/><Relationship Id="rId4228" Type="http://schemas.openxmlformats.org/officeDocument/2006/relationships/hyperlink" Target="http://warehouse.orhideja.net/images/products/195-187-662-187-pion_1.jpg" TargetMode="External"/><Relationship Id="rId5626" Type="http://schemas.openxmlformats.org/officeDocument/2006/relationships/hyperlink" Target="http://warehouse.orhideja.net/images/products/154-830-793-830-ivory_1.jpg" TargetMode="External"/><Relationship Id="rId3591" Type="http://schemas.openxmlformats.org/officeDocument/2006/relationships/hyperlink" Target="http://warehouse.orhideja.net/images/products/174-385%20_1.jpg" TargetMode="External"/><Relationship Id="rId4642" Type="http://schemas.openxmlformats.org/officeDocument/2006/relationships/hyperlink" Target="http://warehouse.orhideja.net/images/products/557-438-FIN.jpg" TargetMode="External"/><Relationship Id="rId2193" Type="http://schemas.openxmlformats.org/officeDocument/2006/relationships/hyperlink" Target="http://warehouse.orhideja.net/images/products/bra_04.jpg" TargetMode="External"/><Relationship Id="rId3244" Type="http://schemas.openxmlformats.org/officeDocument/2006/relationships/hyperlink" Target="http://warehouse.orhideja.net/images/products/587-437,%20201-437.jpg" TargetMode="External"/><Relationship Id="rId165" Type="http://schemas.openxmlformats.org/officeDocument/2006/relationships/hyperlink" Target="http://warehouse.orhideja.net/images/products/941-000-black_2.jpg" TargetMode="External"/><Relationship Id="rId2260" Type="http://schemas.openxmlformats.org/officeDocument/2006/relationships/hyperlink" Target="http://warehouse.orhideja.net/images/products/557-438,%20210-438_black-pion_6.jpg" TargetMode="External"/><Relationship Id="rId3311" Type="http://schemas.openxmlformats.org/officeDocument/2006/relationships/hyperlink" Target="http://warehouse.orhideja.net/images/products/812-437-pion_1.jpg" TargetMode="External"/><Relationship Id="rId232" Type="http://schemas.openxmlformats.org/officeDocument/2006/relationships/hyperlink" Target="http://warehouse.orhideja.net/images/products/532-208-coffee--rose-_2.jpg" TargetMode="External"/><Relationship Id="rId5069" Type="http://schemas.openxmlformats.org/officeDocument/2006/relationships/hyperlink" Target="http://warehouse.orhideja.net/images/products/587-429.jpg" TargetMode="External"/><Relationship Id="rId5483" Type="http://schemas.openxmlformats.org/officeDocument/2006/relationships/hyperlink" Target="http://warehouse.orhideja.net/images/products/Untitled-39.jpg" TargetMode="External"/><Relationship Id="rId1679" Type="http://schemas.openxmlformats.org/officeDocument/2006/relationships/hyperlink" Target="http://warehouse.orhideja.net/images/products/553-290:168.jpg" TargetMode="External"/><Relationship Id="rId4085" Type="http://schemas.openxmlformats.org/officeDocument/2006/relationships/hyperlink" Target="http://warehouse.orhideja.net/images/products/557-147_2.jpg" TargetMode="External"/><Relationship Id="rId5136" Type="http://schemas.openxmlformats.org/officeDocument/2006/relationships/hyperlink" Target="http://warehouse.orhideja.net/images/products/802-213%20black.jpg" TargetMode="External"/><Relationship Id="rId4152" Type="http://schemas.openxmlformats.org/officeDocument/2006/relationships/hyperlink" Target="http://warehouse.orhideja.net/images/products/195-187,%20223-187.jpg" TargetMode="External"/><Relationship Id="rId5203" Type="http://schemas.openxmlformats.org/officeDocument/2006/relationships/hyperlink" Target="http://warehouse.orhideja.net/images/products/667-213%20ivory.jpg" TargetMode="External"/><Relationship Id="rId5550" Type="http://schemas.openxmlformats.org/officeDocument/2006/relationships/hyperlink" Target="http://warehouse.orhideja.net/images/products/briefs_05_-_659-000_grape-nude_.jpg" TargetMode="External"/><Relationship Id="rId1746" Type="http://schemas.openxmlformats.org/officeDocument/2006/relationships/hyperlink" Target="http://warehouse.orhideja.net/images/products/531-290_2.jpg" TargetMode="External"/><Relationship Id="rId38" Type="http://schemas.openxmlformats.org/officeDocument/2006/relationships/hyperlink" Target="http://warehouse.orhideja.net/images/products/543-007.jpg" TargetMode="External"/><Relationship Id="rId1813" Type="http://schemas.openxmlformats.org/officeDocument/2006/relationships/hyperlink" Target="http://warehouse.orhideja.net/images/products/553-290-white_2.jpg" TargetMode="External"/><Relationship Id="rId4969" Type="http://schemas.openxmlformats.org/officeDocument/2006/relationships/hyperlink" Target="http://warehouse.orhideja.net/images/products/123-438%20peony.jpg" TargetMode="External"/><Relationship Id="rId3985" Type="http://schemas.openxmlformats.org/officeDocument/2006/relationships/hyperlink" Target="http://warehouse.orhideja.net/images/products/558-147-210-147_1.jpg" TargetMode="External"/><Relationship Id="rId6391" Type="http://schemas.openxmlformats.org/officeDocument/2006/relationships/hyperlink" Target="http://warehouse.orhideja.net/images/products/104-215.jpg" TargetMode="External"/><Relationship Id="rId2587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638" Type="http://schemas.openxmlformats.org/officeDocument/2006/relationships/hyperlink" Target="http://warehouse.orhideja.net/images/products/412-868_2.jpg" TargetMode="External"/><Relationship Id="rId6044" Type="http://schemas.openxmlformats.org/officeDocument/2006/relationships/hyperlink" Target="http://warehouse.orhideja.net/images/products/118-991%20black.jpg" TargetMode="External"/><Relationship Id="rId559" Type="http://schemas.openxmlformats.org/officeDocument/2006/relationships/hyperlink" Target="http://warehouse.orhideja.net/images/products/180-208,-210-208-pion_6.jpg" TargetMode="External"/><Relationship Id="rId1189" Type="http://schemas.openxmlformats.org/officeDocument/2006/relationships/hyperlink" Target="http://warehouse.orhideja.net/images/products/535-146,%20207-146%20black.jpg" TargetMode="External"/><Relationship Id="rId5060" Type="http://schemas.openxmlformats.org/officeDocument/2006/relationships/hyperlink" Target="http://warehouse.orhideja.net/images/products/608-100-ivory.jpg" TargetMode="External"/><Relationship Id="rId6111" Type="http://schemas.openxmlformats.org/officeDocument/2006/relationships/hyperlink" Target="http://warehouse.orhideja.net/images/products/114-267,-733-267-black-peony_1.jpg" TargetMode="External"/><Relationship Id="rId626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973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1256" Type="http://schemas.openxmlformats.org/officeDocument/2006/relationships/hyperlink" Target="http://warehouse.orhideja.net/images/products/535-146,%20207-146.jpg" TargetMode="External"/><Relationship Id="rId2307" Type="http://schemas.openxmlformats.org/officeDocument/2006/relationships/hyperlink" Target="http://warehouse.orhideja.net/images/products/109-003%20red.jpg" TargetMode="External"/><Relationship Id="rId2654" Type="http://schemas.openxmlformats.org/officeDocument/2006/relationships/hyperlink" Target="http://warehouse.orhideja.net/images/products/196-338-pion.jpg" TargetMode="External"/><Relationship Id="rId3705" Type="http://schemas.openxmlformats.org/officeDocument/2006/relationships/hyperlink" Target="http://warehouse.orhideja.net/images/products/557-147,%20625-147%20ivory_1.jpg" TargetMode="External"/><Relationship Id="rId1670" Type="http://schemas.openxmlformats.org/officeDocument/2006/relationships/hyperlink" Target="http://warehouse.orhideja.net/images/products/635-290_2.jpg" TargetMode="External"/><Relationship Id="rId2721" Type="http://schemas.openxmlformats.org/officeDocument/2006/relationships/hyperlink" Target="http://warehouse.orhideja.net/images/products/557-996.jpg" TargetMode="External"/><Relationship Id="rId5877" Type="http://schemas.openxmlformats.org/officeDocument/2006/relationships/hyperlink" Target="http://warehouse.orhideja.net/images/products/159-628,-733-628-black-pion_1.jpg" TargetMode="External"/><Relationship Id="rId1323" Type="http://schemas.openxmlformats.org/officeDocument/2006/relationships/hyperlink" Target="http://warehouse.orhideja.net/images/products/181-894%20&#226;&#128;&#154;&#226;&#128;&#162;&#194;&#168;&#226;&#137;&#160;&#195;&#134;-&#194;&#183;&#194;&#174;&#226;&#137;&#160;&#194;&#174;&#194;&#169;.jpg" TargetMode="External"/><Relationship Id="rId4479" Type="http://schemas.openxmlformats.org/officeDocument/2006/relationships/hyperlink" Target="http://warehouse.orhideja.net/images/products/561-787,%20225-787%20pion.jpg" TargetMode="External"/><Relationship Id="rId4893" Type="http://schemas.openxmlformats.org/officeDocument/2006/relationships/hyperlink" Target="http://warehouse.orhideja.net/images/products/210-438_peony.jpg" TargetMode="External"/><Relationship Id="rId5944" Type="http://schemas.openxmlformats.org/officeDocument/2006/relationships/hyperlink" Target="http://warehouse.orhideja.net/images/products/159-628,-733-628-white_1.jpg" TargetMode="External"/><Relationship Id="rId3495" Type="http://schemas.openxmlformats.org/officeDocument/2006/relationships/hyperlink" Target="http://warehouse.orhideja.net/images/products/581-437,%20210-437%20dark%20blue.jpg" TargetMode="External"/><Relationship Id="rId4546" Type="http://schemas.openxmlformats.org/officeDocument/2006/relationships/hyperlink" Target="http://warehouse.orhideja.net/images/products/508-170,-225-170-black_1.jpg" TargetMode="External"/><Relationship Id="rId4960" Type="http://schemas.openxmlformats.org/officeDocument/2006/relationships/hyperlink" Target="http://warehouse.orhideja.net/images/products/123-438%20peony.jpg" TargetMode="External"/><Relationship Id="rId2097" Type="http://schemas.openxmlformats.org/officeDocument/2006/relationships/hyperlink" Target="http://warehouse.orhideja.net/images/products/291-299-pion_2.jpg" TargetMode="External"/><Relationship Id="rId3148" Type="http://schemas.openxmlformats.org/officeDocument/2006/relationships/hyperlink" Target="http://warehouse.orhideja.net/images/products/189-437,-210-437-black_1.jpg" TargetMode="External"/><Relationship Id="rId3562" Type="http://schemas.openxmlformats.org/officeDocument/2006/relationships/hyperlink" Target="http://warehouse.orhideja.net/images/products/581-437,%20210-437%20krem%20brule.jpg" TargetMode="External"/><Relationship Id="rId4613" Type="http://schemas.openxmlformats.org/officeDocument/2006/relationships/hyperlink" Target="http://warehouse.orhideja.net/images/products/508-170,-225-170-white_1.jpg" TargetMode="External"/><Relationship Id="rId483" Type="http://schemas.openxmlformats.org/officeDocument/2006/relationships/hyperlink" Target="http://warehouse.orhideja.net/images/products/180-208,-260-208-white_1.jpg" TargetMode="External"/><Relationship Id="rId2164" Type="http://schemas.openxmlformats.org/officeDocument/2006/relationships/hyperlink" Target="http://warehouse.orhideja.net/images/products/101-535.jpg" TargetMode="External"/><Relationship Id="rId3215" Type="http://schemas.openxmlformats.org/officeDocument/2006/relationships/hyperlink" Target="http://warehouse.orhideja.net/images/products/733-437%20ivory.jpg" TargetMode="External"/><Relationship Id="rId136" Type="http://schemas.openxmlformats.org/officeDocument/2006/relationships/hyperlink" Target="http://warehouse.orhideja.net/images/products/231-000%20coffee%20rose.jpg" TargetMode="External"/><Relationship Id="rId550" Type="http://schemas.openxmlformats.org/officeDocument/2006/relationships/hyperlink" Target="http://warehouse.orhideja.net/images/products/299-208-piony.jpg" TargetMode="External"/><Relationship Id="rId1180" Type="http://schemas.openxmlformats.org/officeDocument/2006/relationships/hyperlink" Target="http://warehouse.orhideja.net/images/products/535-146,%20207-146%20black.jpg" TargetMode="External"/><Relationship Id="rId2231" Type="http://schemas.openxmlformats.org/officeDocument/2006/relationships/hyperlink" Target="http://warehouse.orhideja.net/images/products/101-506.jpg" TargetMode="External"/><Relationship Id="rId5387" Type="http://schemas.openxmlformats.org/officeDocument/2006/relationships/hyperlink" Target="http://warehouse.orhideja.net/images/products/125-533.jpg" TargetMode="External"/><Relationship Id="rId203" Type="http://schemas.openxmlformats.org/officeDocument/2006/relationships/hyperlink" Target="http://warehouse.orhideja.net/images/products/968-000-white.jpg" TargetMode="External"/><Relationship Id="rId1997" Type="http://schemas.openxmlformats.org/officeDocument/2006/relationships/hyperlink" Target="http://warehouse.orhideja.net/images/products/1_12.jpg" TargetMode="External"/><Relationship Id="rId4056" Type="http://schemas.openxmlformats.org/officeDocument/2006/relationships/hyperlink" Target="http://warehouse.orhideja.net/images/products/557-147-dark-blue.jpg" TargetMode="External"/><Relationship Id="rId5454" Type="http://schemas.openxmlformats.org/officeDocument/2006/relationships/hyperlink" Target="http://warehouse.orhideja.net/images/products/161-000%20231-000.jpg" TargetMode="External"/><Relationship Id="rId4470" Type="http://schemas.openxmlformats.org/officeDocument/2006/relationships/hyperlink" Target="http://warehouse.orhideja.net/images/products/561-787,%20225-787%20pion.jpg" TargetMode="External"/><Relationship Id="rId5107" Type="http://schemas.openxmlformats.org/officeDocument/2006/relationships/hyperlink" Target="http://warehouse.orhideja.net/images/products/102-224%20733-224_2.jpg" TargetMode="External"/><Relationship Id="rId5521" Type="http://schemas.openxmlformats.org/officeDocument/2006/relationships/hyperlink" Target="http://warehouse.orhideja.net/images/products/103-000-655-000-ivory_1.jpg" TargetMode="External"/><Relationship Id="rId1717" Type="http://schemas.openxmlformats.org/officeDocument/2006/relationships/hyperlink" Target="http://warehouse.orhideja.net/images/products/553-290-beige.jpg" TargetMode="External"/><Relationship Id="rId3072" Type="http://schemas.openxmlformats.org/officeDocument/2006/relationships/hyperlink" Target="http://warehouse.orhideja.net/images/products/587-437_4.jpg" TargetMode="External"/><Relationship Id="rId4123" Type="http://schemas.openxmlformats.org/officeDocument/2006/relationships/hyperlink" Target="http://warehouse.orhideja.net/images/products/166-147,-289-147-kofejno-rozovij_1.jpg" TargetMode="External"/><Relationship Id="rId3889" Type="http://schemas.openxmlformats.org/officeDocument/2006/relationships/hyperlink" Target="http://warehouse.orhideja.net/images/products/516-147,-289-147-black_1.jpg" TargetMode="External"/><Relationship Id="rId6295" Type="http://schemas.openxmlformats.org/officeDocument/2006/relationships/hyperlink" Target="http://warehouse.orhideja.net/images/products/129-000,-658-000-black-nud_1.jpg" TargetMode="External"/><Relationship Id="rId6362" Type="http://schemas.openxmlformats.org/officeDocument/2006/relationships/hyperlink" Target="http://warehouse.orhideja.net/images/products/129-000%20nude%20_1.jpg" TargetMode="External"/><Relationship Id="rId3956" Type="http://schemas.openxmlformats.org/officeDocument/2006/relationships/hyperlink" Target="http://warehouse.orhideja.net/images/products/580-147%20&#195;&#152;&#194;&#174;&#195;&#134;&#226;&#137;&#160;.jpg" TargetMode="External"/><Relationship Id="rId6015" Type="http://schemas.openxmlformats.org/officeDocument/2006/relationships/hyperlink" Target="http://warehouse.orhideja.net/images/products/118-991%20black.jpg" TargetMode="External"/><Relationship Id="rId877" Type="http://schemas.openxmlformats.org/officeDocument/2006/relationships/hyperlink" Target="http://warehouse.orhideja.net/images/products/116-208%20&#226;&#128;&#161;&#226;&#128;&#158;&#194;&#176;&#194;&#174;&#226;&#137;&#160;.jpg" TargetMode="External"/><Relationship Id="rId2558" Type="http://schemas.openxmlformats.org/officeDocument/2006/relationships/hyperlink" Target="http://warehouse.orhideja.net/images/products/192-338%20black-peony.jpg" TargetMode="External"/><Relationship Id="rId2972" Type="http://schemas.openxmlformats.org/officeDocument/2006/relationships/hyperlink" Target="http://warehouse.orhideja.net/images/products/103-003,-671-003-white_1.jpg" TargetMode="External"/><Relationship Id="rId3609" Type="http://schemas.openxmlformats.org/officeDocument/2006/relationships/hyperlink" Target="http://warehouse.orhideja.net/images/products/539-385-moloko-pion_3.jpg" TargetMode="External"/><Relationship Id="rId944" Type="http://schemas.openxmlformats.org/officeDocument/2006/relationships/hyperlink" Target="http://warehouse.orhideja.net/images/products/116-208-pink-colored.jpg" TargetMode="External"/><Relationship Id="rId1574" Type="http://schemas.openxmlformats.org/officeDocument/2006/relationships/hyperlink" Target="http://warehouse.orhideja.net/images/products/180-000,-638-007-moloko_1_2.jpg" TargetMode="External"/><Relationship Id="rId2625" Type="http://schemas.openxmlformats.org/officeDocument/2006/relationships/hyperlink" Target="http://warehouse.orhideja.net/images/products/192-338_3.jpg" TargetMode="External"/><Relationship Id="rId5031" Type="http://schemas.openxmlformats.org/officeDocument/2006/relationships/hyperlink" Target="http://warehouse.orhideja.net/images/products/210-639.jpg" TargetMode="External"/><Relationship Id="rId1227" Type="http://schemas.openxmlformats.org/officeDocument/2006/relationships/hyperlink" Target="http://warehouse.orhideja.net/images/products/535-146,%20207-146.jpg" TargetMode="External"/><Relationship Id="rId1641" Type="http://schemas.openxmlformats.org/officeDocument/2006/relationships/hyperlink" Target="http://warehouse.orhideja.net/images/products/150-000.jpg" TargetMode="External"/><Relationship Id="rId4797" Type="http://schemas.openxmlformats.org/officeDocument/2006/relationships/hyperlink" Target="http://warehouse.orhideja.net/images/products/125-438_3.jpg" TargetMode="External"/><Relationship Id="rId5848" Type="http://schemas.openxmlformats.org/officeDocument/2006/relationships/hyperlink" Target="http://warehouse.orhideja.net/images/products/102-628_peony.jpg" TargetMode="External"/><Relationship Id="rId3399" Type="http://schemas.openxmlformats.org/officeDocument/2006/relationships/hyperlink" Target="http://warehouse.orhideja.net/images/products/189-437,%20210-437%20pion.jpg" TargetMode="External"/><Relationship Id="rId4864" Type="http://schemas.openxmlformats.org/officeDocument/2006/relationships/hyperlink" Target="http://warehouse.orhideja.net/images/products/123-438%20ivory.jpg" TargetMode="External"/><Relationship Id="rId3466" Type="http://schemas.openxmlformats.org/officeDocument/2006/relationships/hyperlink" Target="http://warehouse.orhideja.net/images/products/299-437-dark-blue.jpg" TargetMode="External"/><Relationship Id="rId4517" Type="http://schemas.openxmlformats.org/officeDocument/2006/relationships/hyperlink" Target="http://warehouse.orhideja.net/images/products/291-785%20beige.jpg" TargetMode="External"/><Relationship Id="rId5915" Type="http://schemas.openxmlformats.org/officeDocument/2006/relationships/hyperlink" Target="http://warehouse.orhideja.net/images/products/293-628%20white.jpg" TargetMode="External"/><Relationship Id="rId387" Type="http://schemas.openxmlformats.org/officeDocument/2006/relationships/hyperlink" Target="http://warehouse.orhideja.net/images/products/180-208-IVORY.jpg" TargetMode="External"/><Relationship Id="rId2068" Type="http://schemas.openxmlformats.org/officeDocument/2006/relationships/hyperlink" Target="http://warehouse.orhideja.net/images/products/130-299-white_1.jpg" TargetMode="External"/><Relationship Id="rId3119" Type="http://schemas.openxmlformats.org/officeDocument/2006/relationships/hyperlink" Target="http://warehouse.orhideja.net/images/products/581-347-black.jpg" TargetMode="External"/><Relationship Id="rId3880" Type="http://schemas.openxmlformats.org/officeDocument/2006/relationships/hyperlink" Target="http://warehouse.orhideja.net/images/products/516-147,-289-147-black_1.jpg" TargetMode="External"/><Relationship Id="rId4931" Type="http://schemas.openxmlformats.org/officeDocument/2006/relationships/hyperlink" Target="http://warehouse.orhideja.net/images/products/bra_02_-_125-438_.jpg" TargetMode="External"/><Relationship Id="rId1084" Type="http://schemas.openxmlformats.org/officeDocument/2006/relationships/hyperlink" Target="http://warehouse.orhideja.net/images/products/236-208%20shokolad.jpg" TargetMode="External"/><Relationship Id="rId2482" Type="http://schemas.openxmlformats.org/officeDocument/2006/relationships/hyperlink" Target="http://warehouse.orhideja.net/images/products/546-338_black.jpg" TargetMode="External"/><Relationship Id="rId3533" Type="http://schemas.openxmlformats.org/officeDocument/2006/relationships/hyperlink" Target="http://warehouse.orhideja.net/images/products/587-437,%20210-437%20krem-brule.jpg" TargetMode="External"/><Relationship Id="rId107" Type="http://schemas.openxmlformats.org/officeDocument/2006/relationships/hyperlink" Target="http://warehouse.orhideja.net/images/products/531-007-milk.jpg" TargetMode="External"/><Relationship Id="rId454" Type="http://schemas.openxmlformats.org/officeDocument/2006/relationships/hyperlink" Target="http://warehouse.orhideja.net/images/products/652-208%20white.jpg" TargetMode="External"/><Relationship Id="rId2135" Type="http://schemas.openxmlformats.org/officeDocument/2006/relationships/hyperlink" Target="http://warehouse.orhideja.net/images/products/130-299,-241-299-white_1.jpg" TargetMode="External"/><Relationship Id="rId3600" Type="http://schemas.openxmlformats.org/officeDocument/2006/relationships/hyperlink" Target="http://warehouse.orhideja.net/images/products/539-385%20&#194;&#176;&#226;&#128;&#158;&#226;&#128;&#161;&#194;&#163;&#226;&#128;&#158;&#226;&#137;&#160;&#194;&#167;&#194;&#174;-&#195;&#152;&#194;&#174;&#195;&#134;&#226;&#137;&#160;.jpg" TargetMode="External"/><Relationship Id="rId521" Type="http://schemas.openxmlformats.org/officeDocument/2006/relationships/hyperlink" Target="http://warehouse.orhideja.net/images/products/116-208white.jpg" TargetMode="External"/><Relationship Id="rId1151" Type="http://schemas.openxmlformats.org/officeDocument/2006/relationships/hyperlink" Target="http://warehouse.orhideja.net/images/products/535-146,%20207-146%20pion_2.jpg" TargetMode="External"/><Relationship Id="rId2202" Type="http://schemas.openxmlformats.org/officeDocument/2006/relationships/hyperlink" Target="http://warehouse.orhideja.net/images/products/bra_04.jpg" TargetMode="External"/><Relationship Id="rId5358" Type="http://schemas.openxmlformats.org/officeDocument/2006/relationships/hyperlink" Target="http://warehouse.orhideja.net/images/products/166-275_black.jpg" TargetMode="External"/><Relationship Id="rId5772" Type="http://schemas.openxmlformats.org/officeDocument/2006/relationships/hyperlink" Target="http://warehouse.orhideja.net/images/products/159-628,-733-628-pion_6.jpg" TargetMode="External"/><Relationship Id="rId6409" Type="http://schemas.openxmlformats.org/officeDocument/2006/relationships/hyperlink" Target="http://warehouse.orhideja.net/images/products/101-215.jpg" TargetMode="External"/><Relationship Id="rId1968" Type="http://schemas.openxmlformats.org/officeDocument/2006/relationships/hyperlink" Target="http://warehouse.orhideja.net/images/products/710-299_3.jpg" TargetMode="External"/><Relationship Id="rId4374" Type="http://schemas.openxmlformats.org/officeDocument/2006/relationships/hyperlink" Target="http://warehouse.orhideja.net/images/products/150-592.jpg" TargetMode="External"/><Relationship Id="rId5425" Type="http://schemas.openxmlformats.org/officeDocument/2006/relationships/hyperlink" Target="http://warehouse.orhideja.net/images/products/161-000%20231-000.jpg" TargetMode="External"/><Relationship Id="rId3390" Type="http://schemas.openxmlformats.org/officeDocument/2006/relationships/hyperlink" Target="http://warehouse.orhideja.net/images/products/189-437,%20210-437%20pion.jpg" TargetMode="External"/><Relationship Id="rId4027" Type="http://schemas.openxmlformats.org/officeDocument/2006/relationships/hyperlink" Target="http://warehouse.orhideja.net/images/products/516-147,%20210-147%20peony_1.jpg" TargetMode="External"/><Relationship Id="rId4441" Type="http://schemas.openxmlformats.org/officeDocument/2006/relationships/hyperlink" Target="http://warehouse.orhideja.net/images/products/561-787,%20225-787%20pion.jpg" TargetMode="External"/><Relationship Id="rId3043" Type="http://schemas.openxmlformats.org/officeDocument/2006/relationships/hyperlink" Target="http://warehouse.orhideja.net/images/products/535-146,-260-146-black_6.jpg" TargetMode="External"/><Relationship Id="rId6199" Type="http://schemas.openxmlformats.org/officeDocument/2006/relationships/hyperlink" Target="http://warehouse.orhideja.net/images/products/130-267.jpg" TargetMode="External"/><Relationship Id="rId6266" Type="http://schemas.openxmlformats.org/officeDocument/2006/relationships/hyperlink" Target="http://warehouse.orhideja.net/images/products/105-515,-746-515_1.jpg" TargetMode="External"/><Relationship Id="rId3110" Type="http://schemas.openxmlformats.org/officeDocument/2006/relationships/hyperlink" Target="http://warehouse.orhideja.net/images/products/189-437,-210-437-black_6.jpg" TargetMode="External"/><Relationship Id="rId2876" Type="http://schemas.openxmlformats.org/officeDocument/2006/relationships/hyperlink" Target="http://warehouse.orhideja.net/images/products/180-003,-672-003-pion_1.jpg" TargetMode="External"/><Relationship Id="rId3927" Type="http://schemas.openxmlformats.org/officeDocument/2006/relationships/hyperlink" Target="http://warehouse.orhideja.net/images/products/557-147%20289-147%20black:peony_1.jpg" TargetMode="External"/><Relationship Id="rId5282" Type="http://schemas.openxmlformats.org/officeDocument/2006/relationships/hyperlink" Target="http://warehouse.orhideja.net/images/products/104-213%20ivory.jpg" TargetMode="External"/><Relationship Id="rId6333" Type="http://schemas.openxmlformats.org/officeDocument/2006/relationships/hyperlink" Target="http://warehouse.orhideja.net/images/products/129-000,-659-000-moloko-nude_1.jpg" TargetMode="External"/><Relationship Id="rId848" Type="http://schemas.openxmlformats.org/officeDocument/2006/relationships/hyperlink" Target="http://warehouse.orhideja.net/images/products/181-208_ruby.jpg" TargetMode="External"/><Relationship Id="rId1478" Type="http://schemas.openxmlformats.org/officeDocument/2006/relationships/hyperlink" Target="http://warehouse.orhideja.net/images/products/124-894.jpg" TargetMode="External"/><Relationship Id="rId1892" Type="http://schemas.openxmlformats.org/officeDocument/2006/relationships/hyperlink" Target="http://warehouse.orhideja.net/images/products/803-750-black.jpg" TargetMode="External"/><Relationship Id="rId2529" Type="http://schemas.openxmlformats.org/officeDocument/2006/relationships/hyperlink" Target="http://warehouse.orhideja.net/images/products/192-338.jpg" TargetMode="External"/><Relationship Id="rId6400" Type="http://schemas.openxmlformats.org/officeDocument/2006/relationships/hyperlink" Target="http://warehouse.orhideja.net/images/products/104-215.jpg" TargetMode="External"/><Relationship Id="rId915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45" Type="http://schemas.openxmlformats.org/officeDocument/2006/relationships/hyperlink" Target="http://warehouse.orhideja.net/images/products/181-000_2.jpg" TargetMode="External"/><Relationship Id="rId2943" Type="http://schemas.openxmlformats.org/officeDocument/2006/relationships/hyperlink" Target="http://warehouse.orhideja.net/images/products/180-003,-672-003-white_1.jpg" TargetMode="External"/><Relationship Id="rId5002" Type="http://schemas.openxmlformats.org/officeDocument/2006/relationships/hyperlink" Target="http://warehouse.orhideja.net/images/products/123-438%20peony.jpg" TargetMode="External"/><Relationship Id="rId1612" Type="http://schemas.openxmlformats.org/officeDocument/2006/relationships/hyperlink" Target="http://warehouse.orhideja.net/images/products/536-342%20&#208;&#145;&#208;&#181;&#208;&#182;&#208;&#181;&#208;&#178;&#209;&#139;&#208;&#185;.jpg" TargetMode="External"/><Relationship Id="rId4768" Type="http://schemas.openxmlformats.org/officeDocument/2006/relationships/hyperlink" Target="http://warehouse.orhideja.net/images/products/810-438-ivory_1.jpg" TargetMode="External"/><Relationship Id="rId5819" Type="http://schemas.openxmlformats.org/officeDocument/2006/relationships/hyperlink" Target="http://warehouse.orhideja.net/images/products/159-628,-733-628-pion_1_2.jpg" TargetMode="External"/><Relationship Id="rId6190" Type="http://schemas.openxmlformats.org/officeDocument/2006/relationships/hyperlink" Target="http://warehouse.orhideja.net/images/products/130-267.jpg" TargetMode="External"/><Relationship Id="rId3784" Type="http://schemas.openxmlformats.org/officeDocument/2006/relationships/hyperlink" Target="http://warehouse.orhideja.net/images/products/166-147,%20210-147%20ivory_1.jpg" TargetMode="External"/><Relationship Id="rId4835" Type="http://schemas.openxmlformats.org/officeDocument/2006/relationships/hyperlink" Target="http://warehouse.orhideja.net/images/products/125-438_3.jpg" TargetMode="External"/><Relationship Id="rId2386" Type="http://schemas.openxmlformats.org/officeDocument/2006/relationships/hyperlink" Target="http://warehouse.orhideja.net/images/products/188-000%20pion.JPG" TargetMode="External"/><Relationship Id="rId3437" Type="http://schemas.openxmlformats.org/officeDocument/2006/relationships/hyperlink" Target="http://warehouse.orhideja.net/images/products/587-437,%20299-437.jpg" TargetMode="External"/><Relationship Id="rId3851" Type="http://schemas.openxmlformats.org/officeDocument/2006/relationships/hyperlink" Target="http://warehouse.orhideja.net/images/products/557-147,%20210-147_black_1.jpg" TargetMode="External"/><Relationship Id="rId4902" Type="http://schemas.openxmlformats.org/officeDocument/2006/relationships/hyperlink" Target="http://warehouse.orhideja.net/images/products/557-438_peony.jpg" TargetMode="External"/><Relationship Id="rId358" Type="http://schemas.openxmlformats.org/officeDocument/2006/relationships/hyperlink" Target="http://warehouse.orhideja.net/images/products/260-208-milk.jpg" TargetMode="External"/><Relationship Id="rId772" Type="http://schemas.openxmlformats.org/officeDocument/2006/relationships/hyperlink" Target="http://warehouse.orhideja.net/images/products/180-208,-210-208-t.-sinij_1.jpg" TargetMode="External"/><Relationship Id="rId2039" Type="http://schemas.openxmlformats.org/officeDocument/2006/relationships/hyperlink" Target="http://warehouse.orhideja.net/images/products/509-299.JPG" TargetMode="External"/><Relationship Id="rId2453" Type="http://schemas.openxmlformats.org/officeDocument/2006/relationships/hyperlink" Target="http://warehouse.orhideja.net/images/products/566-446,-293-446-ivory_1.jpg" TargetMode="External"/><Relationship Id="rId3504" Type="http://schemas.openxmlformats.org/officeDocument/2006/relationships/hyperlink" Target="http://warehouse.orhideja.net/images/products/78899.jpg" TargetMode="External"/><Relationship Id="rId425" Type="http://schemas.openxmlformats.org/officeDocument/2006/relationships/hyperlink" Target="http://warehouse.orhideja.net/images/products/116-208%20213-208%20ivory_3.jpg" TargetMode="External"/><Relationship Id="rId1055" Type="http://schemas.openxmlformats.org/officeDocument/2006/relationships/hyperlink" Target="http://warehouse.orhideja.net/images/products/180-208%20210-208%20krem%20brule.jpg" TargetMode="External"/><Relationship Id="rId2106" Type="http://schemas.openxmlformats.org/officeDocument/2006/relationships/hyperlink" Target="http://warehouse.orhideja.net/images/products/575-299-291-299-pion_1_2.jpg" TargetMode="External"/><Relationship Id="rId2520" Type="http://schemas.openxmlformats.org/officeDocument/2006/relationships/hyperlink" Target="http://warehouse.orhideja.net/images/products/192-338.jpg" TargetMode="External"/><Relationship Id="rId5676" Type="http://schemas.openxmlformats.org/officeDocument/2006/relationships/hyperlink" Target="http://warehouse.orhideja.net/images/products/557-024.jpeg" TargetMode="External"/><Relationship Id="rId1122" Type="http://schemas.openxmlformats.org/officeDocument/2006/relationships/hyperlink" Target="http://warehouse.orhideja.net/images/products/535-146,%20207-146%20pion_2.jpg" TargetMode="External"/><Relationship Id="rId4278" Type="http://schemas.openxmlformats.org/officeDocument/2006/relationships/hyperlink" Target="http://warehouse.orhideja.net/images/products/157-371.jpg" TargetMode="External"/><Relationship Id="rId5329" Type="http://schemas.openxmlformats.org/officeDocument/2006/relationships/hyperlink" Target="http://warehouse.orhideja.net/images/products/289-275_black.jpg" TargetMode="External"/><Relationship Id="rId3294" Type="http://schemas.openxmlformats.org/officeDocument/2006/relationships/hyperlink" Target="http://warehouse.orhideja.net/images/products/182-437_ivory.jpg" TargetMode="External"/><Relationship Id="rId4345" Type="http://schemas.openxmlformats.org/officeDocument/2006/relationships/hyperlink" Target="http://warehouse.orhideja.net/images/products/591-592.jpg" TargetMode="External"/><Relationship Id="rId4692" Type="http://schemas.openxmlformats.org/officeDocument/2006/relationships/hyperlink" Target="http://warehouse.orhideja.net/images/products/125-438-646-438-_6.jpg" TargetMode="External"/><Relationship Id="rId5743" Type="http://schemas.openxmlformats.org/officeDocument/2006/relationships/hyperlink" Target="http://warehouse.orhideja.net/images/products/107-680%20white.jpg" TargetMode="External"/><Relationship Id="rId1939" Type="http://schemas.openxmlformats.org/officeDocument/2006/relationships/hyperlink" Target="http://warehouse.orhideja.net/images/products/575-299_2.jpg" TargetMode="External"/><Relationship Id="rId5810" Type="http://schemas.openxmlformats.org/officeDocument/2006/relationships/hyperlink" Target="http://warehouse.orhideja.net/images/products/159-628,-733-628-pion_1_2.jpg" TargetMode="External"/><Relationship Id="rId3361" Type="http://schemas.openxmlformats.org/officeDocument/2006/relationships/hyperlink" Target="http://warehouse.orhideja.net/images/products/581-437-pion_3.jpg" TargetMode="External"/><Relationship Id="rId4412" Type="http://schemas.openxmlformats.org/officeDocument/2006/relationships/hyperlink" Target="http://warehouse.orhideja.net/images/products/1_15.jpg" TargetMode="External"/><Relationship Id="rId282" Type="http://schemas.openxmlformats.org/officeDocument/2006/relationships/hyperlink" Target="http://warehouse.orhideja.net/images/products/116-208-coffee-rose.jpg" TargetMode="External"/><Relationship Id="rId3014" Type="http://schemas.openxmlformats.org/officeDocument/2006/relationships/hyperlink" Target="http://warehouse.orhideja.net/images/products/180-001%20ivory.jpg" TargetMode="External"/><Relationship Id="rId2030" Type="http://schemas.openxmlformats.org/officeDocument/2006/relationships/hyperlink" Target="http://warehouse.orhideja.net/images/products/523-299%20&#194;&#168;&#195;&#134;&#194;&#180;&#195;&#134;&#226;&#132;&#162;&#195;&#134;.jpg" TargetMode="External"/><Relationship Id="rId5186" Type="http://schemas.openxmlformats.org/officeDocument/2006/relationships/hyperlink" Target="http://warehouse.orhideja.net/images/products/123-213%20black-nude.jpg" TargetMode="External"/><Relationship Id="rId6237" Type="http://schemas.openxmlformats.org/officeDocument/2006/relationships/hyperlink" Target="http://warehouse.orhideja.net/images/products/528-098,-241-098_1.jpg" TargetMode="External"/><Relationship Id="rId5253" Type="http://schemas.openxmlformats.org/officeDocument/2006/relationships/hyperlink" Target="http://warehouse.orhideja.net/images/products/104-213%20ivory.jpg" TargetMode="External"/><Relationship Id="rId6304" Type="http://schemas.openxmlformats.org/officeDocument/2006/relationships/hyperlink" Target="http://warehouse.orhideja.net/images/products/129-000,-658-000-black-nud_1.jpg" TargetMode="External"/><Relationship Id="rId1449" Type="http://schemas.openxmlformats.org/officeDocument/2006/relationships/hyperlink" Target="http://warehouse.orhideja.net/images/products/181-000,904-000_1.jpg" TargetMode="External"/><Relationship Id="rId1796" Type="http://schemas.openxmlformats.org/officeDocument/2006/relationships/hyperlink" Target="http://warehouse.orhideja.net/images/products/695-290%20white.jpg" TargetMode="External"/><Relationship Id="rId2847" Type="http://schemas.openxmlformats.org/officeDocument/2006/relationships/hyperlink" Target="http://warehouse.orhideja.net/images/products/180-003,-672-003-pion_1.jpg" TargetMode="External"/><Relationship Id="rId88" Type="http://schemas.openxmlformats.org/officeDocument/2006/relationships/hyperlink" Target="http://warehouse.orhideja.net/images/products/180-000,-638-007-moloko_6.jpg" TargetMode="External"/><Relationship Id="rId819" Type="http://schemas.openxmlformats.org/officeDocument/2006/relationships/hyperlink" Target="http://warehouse.orhideja.net/images/products/116-208,%20299-208-kvarc_1.jpg" TargetMode="External"/><Relationship Id="rId1863" Type="http://schemas.openxmlformats.org/officeDocument/2006/relationships/hyperlink" Target="http://warehouse.orhideja.net/images/products/817-250%20&#208;&#189;&#208;&#184;&#208;&#176;&#208;&#179;&#208;&#176;&#209;&#128;&#208;&#176;.jpg" TargetMode="External"/><Relationship Id="rId2914" Type="http://schemas.openxmlformats.org/officeDocument/2006/relationships/hyperlink" Target="http://warehouse.orhideja.net/images/products/180-003,-672-003-white_6.jpg" TargetMode="External"/><Relationship Id="rId5320" Type="http://schemas.openxmlformats.org/officeDocument/2006/relationships/hyperlink" Target="http://warehouse.orhideja.net/images/products/733-275.jpeg" TargetMode="External"/><Relationship Id="rId1516" Type="http://schemas.openxmlformats.org/officeDocument/2006/relationships/hyperlink" Target="http://warehouse.orhideja.net/images/products/576-894-white.jpg" TargetMode="External"/><Relationship Id="rId1930" Type="http://schemas.openxmlformats.org/officeDocument/2006/relationships/hyperlink" Target="http://warehouse.orhideja.net/images/products/291-299.jpg" TargetMode="External"/><Relationship Id="rId3688" Type="http://schemas.openxmlformats.org/officeDocument/2006/relationships/hyperlink" Target="http://warehouse.orhideja.net/images/products/557-147,%20625-147%20ivory_1.jpg" TargetMode="External"/><Relationship Id="rId4739" Type="http://schemas.openxmlformats.org/officeDocument/2006/relationships/hyperlink" Target="http://warehouse.orhideja.net/images/products/673-438%20ivory.jpg" TargetMode="External"/><Relationship Id="rId6094" Type="http://schemas.openxmlformats.org/officeDocument/2006/relationships/hyperlink" Target="http://warehouse.orhideja.net/images/products/801-267%20black-nude.jpg" TargetMode="External"/><Relationship Id="rId3755" Type="http://schemas.openxmlformats.org/officeDocument/2006/relationships/hyperlink" Target="http://warehouse.orhideja.net/images/products/198-147,-210-147-moloko_1_2.jpg" TargetMode="External"/><Relationship Id="rId4806" Type="http://schemas.openxmlformats.org/officeDocument/2006/relationships/hyperlink" Target="http://warehouse.orhideja.net/images/products/125-438_3.jpg" TargetMode="External"/><Relationship Id="rId6161" Type="http://schemas.openxmlformats.org/officeDocument/2006/relationships/hyperlink" Target="http://warehouse.orhideja.net/images/products/587-267.jpg" TargetMode="External"/><Relationship Id="rId676" Type="http://schemas.openxmlformats.org/officeDocument/2006/relationships/hyperlink" Target="http://warehouse.orhideja.net/images/products/110-208-black.jpg" TargetMode="External"/><Relationship Id="rId2357" Type="http://schemas.openxmlformats.org/officeDocument/2006/relationships/hyperlink" Target="http://warehouse.orhideja.net/images/products/103-003,-671-003-black_1.jpg" TargetMode="External"/><Relationship Id="rId3408" Type="http://schemas.openxmlformats.org/officeDocument/2006/relationships/hyperlink" Target="http://warehouse.orhideja.net/images/products/182-437,-733-437-pion_1.jpg" TargetMode="External"/><Relationship Id="rId329" Type="http://schemas.openxmlformats.org/officeDocument/2006/relationships/hyperlink" Target="http://warehouse.orhideja.net/images/products/180-208perec.jpg" TargetMode="External"/><Relationship Id="rId1373" Type="http://schemas.openxmlformats.org/officeDocument/2006/relationships/hyperlink" Target="http://warehouse.orhideja.net/images/products/181-894,-283-894-black_1_2.jpg" TargetMode="External"/><Relationship Id="rId2771" Type="http://schemas.openxmlformats.org/officeDocument/2006/relationships/hyperlink" Target="http://warehouse.orhideja.net/images/products/199-795_2.jpg" TargetMode="External"/><Relationship Id="rId3822" Type="http://schemas.openxmlformats.org/officeDocument/2006/relationships/hyperlink" Target="http://warehouse.orhideja.net/images/products/580-147_2.jpg" TargetMode="External"/><Relationship Id="rId743" Type="http://schemas.openxmlformats.org/officeDocument/2006/relationships/hyperlink" Target="http://warehouse.orhideja.net/images/products/236-208-dark-blue.jpg" TargetMode="External"/><Relationship Id="rId1026" Type="http://schemas.openxmlformats.org/officeDocument/2006/relationships/hyperlink" Target="http://warehouse.orhideja.net/images/products/213-208-krem-brule.jpg" TargetMode="External"/><Relationship Id="rId2424" Type="http://schemas.openxmlformats.org/officeDocument/2006/relationships/hyperlink" Target="http://warehouse.orhideja.net/images/products/188-000%20&#209;&#134;&#208;&#178;&#208;&#181;&#209;&#130;&#208;&#190;&#209;&#135;&#208;&#189;&#208;&#190;-&#209;&#128;&#208;&#190;&#208;&#183;&#208;&#190;&#208;&#178;&#209;&#139;&#208;&#184;&#204;&#134;_2.JPG" TargetMode="External"/><Relationship Id="rId5994" Type="http://schemas.openxmlformats.org/officeDocument/2006/relationships/hyperlink" Target="http://warehouse.orhideja.net/images/products/255-991%20black-pion.jpg" TargetMode="External"/><Relationship Id="rId810" Type="http://schemas.openxmlformats.org/officeDocument/2006/relationships/hyperlink" Target="http://warehouse.orhideja.net/images/products/180-208,-210-208-kvarc_1.jpg" TargetMode="External"/><Relationship Id="rId1440" Type="http://schemas.openxmlformats.org/officeDocument/2006/relationships/hyperlink" Target="http://warehouse.orhideja.net/images/products/181-000,%20681-007%20pion.jpg" TargetMode="External"/><Relationship Id="rId4596" Type="http://schemas.openxmlformats.org/officeDocument/2006/relationships/hyperlink" Target="http://warehouse.orhideja.net/images/products/508-170,-225-170-white_1.jpg" TargetMode="External"/><Relationship Id="rId5647" Type="http://schemas.openxmlformats.org/officeDocument/2006/relationships/hyperlink" Target="http://warehouse.orhideja.net/images/products/152-830,-799-830_1.jpg" TargetMode="External"/><Relationship Id="rId3198" Type="http://schemas.openxmlformats.org/officeDocument/2006/relationships/hyperlink" Target="http://warehouse.orhideja.net/images/products/581-437.jpg" TargetMode="External"/><Relationship Id="rId4249" Type="http://schemas.openxmlformats.org/officeDocument/2006/relationships/hyperlink" Target="http://warehouse.orhideja.net/images/products/195-187-662-187-pion_1.jpg" TargetMode="External"/><Relationship Id="rId4663" Type="http://schemas.openxmlformats.org/officeDocument/2006/relationships/hyperlink" Target="http://warehouse.orhideja.net/images/products/557-438,-210-438-t-sinij_1.jpg" TargetMode="External"/><Relationship Id="rId5714" Type="http://schemas.openxmlformats.org/officeDocument/2006/relationships/hyperlink" Target="http://warehouse.orhideja.net/images/products/246-680%20white.jpg" TargetMode="External"/><Relationship Id="rId3265" Type="http://schemas.openxmlformats.org/officeDocument/2006/relationships/hyperlink" Target="http://warehouse.orhideja.net/images/products/535-437%20ivory.jpg" TargetMode="External"/><Relationship Id="rId4316" Type="http://schemas.openxmlformats.org/officeDocument/2006/relationships/hyperlink" Target="http://warehouse.orhideja.net/images/products/161-000-904-000_1.jpg" TargetMode="External"/><Relationship Id="rId4730" Type="http://schemas.openxmlformats.org/officeDocument/2006/relationships/hyperlink" Target="http://warehouse.orhideja.net/images/products/125-438%20grape%20wine%20NEW.jpg" TargetMode="External"/><Relationship Id="rId186" Type="http://schemas.openxmlformats.org/officeDocument/2006/relationships/hyperlink" Target="http://warehouse.orhideja.net/images/products/231-000-black_3.jpg" TargetMode="External"/><Relationship Id="rId2281" Type="http://schemas.openxmlformats.org/officeDocument/2006/relationships/hyperlink" Target="http://warehouse.orhideja.net/images/products/188-000%20kofejno-rozovij.jpg" TargetMode="External"/><Relationship Id="rId3332" Type="http://schemas.openxmlformats.org/officeDocument/2006/relationships/hyperlink" Target="http://warehouse.orhideja.net/images/products/299-437%20pion.jpg" TargetMode="External"/><Relationship Id="rId253" Type="http://schemas.openxmlformats.org/officeDocument/2006/relationships/hyperlink" Target="http://warehouse.orhideja.net/images/products/180-208,-210-208-kofejno-roz._1.jpg" TargetMode="External"/><Relationship Id="rId320" Type="http://schemas.openxmlformats.org/officeDocument/2006/relationships/hyperlink" Target="http://warehouse.orhideja.net/images/products/180-208perec.jpg" TargetMode="External"/><Relationship Id="rId2001" Type="http://schemas.openxmlformats.org/officeDocument/2006/relationships/hyperlink" Target="http://warehouse.orhideja.net/images/products/1_12.jpg" TargetMode="External"/><Relationship Id="rId5157" Type="http://schemas.openxmlformats.org/officeDocument/2006/relationships/hyperlink" Target="http://warehouse.orhideja.net/images/products/123-213%20black-nude.jpg" TargetMode="External"/><Relationship Id="rId6208" Type="http://schemas.openxmlformats.org/officeDocument/2006/relationships/hyperlink" Target="http://warehouse.orhideja.net/images/products/114-267,%20733-267%20moloko-peony.jpg" TargetMode="External"/><Relationship Id="rId5571" Type="http://schemas.openxmlformats.org/officeDocument/2006/relationships/hyperlink" Target="http://warehouse.orhideja.net/images/products/103-000-655-000_1.jpg" TargetMode="External"/><Relationship Id="rId1767" Type="http://schemas.openxmlformats.org/officeDocument/2006/relationships/hyperlink" Target="http://warehouse.orhideja.net/images/products/1_10.jpg" TargetMode="External"/><Relationship Id="rId2818" Type="http://schemas.openxmlformats.org/officeDocument/2006/relationships/hyperlink" Target="http://warehouse.orhideja.net/images/products/733-788%20z&#204;&#140;emc&#204;&#140;ug-moloko.jpg" TargetMode="External"/><Relationship Id="rId4173" Type="http://schemas.openxmlformats.org/officeDocument/2006/relationships/hyperlink" Target="http://warehouse.orhideja.net/images/products/554-187black:pion.jpg" TargetMode="External"/><Relationship Id="rId5224" Type="http://schemas.openxmlformats.org/officeDocument/2006/relationships/hyperlink" Target="http://warehouse.orhideja.net/images/products/123-213%20ivory.jpg" TargetMode="External"/><Relationship Id="rId59" Type="http://schemas.openxmlformats.org/officeDocument/2006/relationships/hyperlink" Target="http://warehouse.orhideja.net/images/products/531-007_3.jpg" TargetMode="External"/><Relationship Id="rId1834" Type="http://schemas.openxmlformats.org/officeDocument/2006/relationships/hyperlink" Target="http://warehouse.orhideja.net/images/products/175-290%20white_2.jpg" TargetMode="External"/><Relationship Id="rId4240" Type="http://schemas.openxmlformats.org/officeDocument/2006/relationships/hyperlink" Target="http://warehouse.orhideja.net/images/products/195-187-662-187-pion_1.jpg" TargetMode="External"/><Relationship Id="rId1901" Type="http://schemas.openxmlformats.org/officeDocument/2006/relationships/hyperlink" Target="http://warehouse.orhideja.net/images/products/27.JPG" TargetMode="External"/><Relationship Id="rId3659" Type="http://schemas.openxmlformats.org/officeDocument/2006/relationships/hyperlink" Target="http://warehouse.orhideja.net/images/products/198-147,-210-147-moloko_6.jpg" TargetMode="External"/><Relationship Id="rId6065" Type="http://schemas.openxmlformats.org/officeDocument/2006/relationships/hyperlink" Target="http://warehouse.orhideja.net/images/products/175-990,-255-990-black-pion_1.jpg" TargetMode="External"/><Relationship Id="rId5081" Type="http://schemas.openxmlformats.org/officeDocument/2006/relationships/hyperlink" Target="http://warehouse.orhideja.net/images/products/587-429.jpg" TargetMode="External"/><Relationship Id="rId6132" Type="http://schemas.openxmlformats.org/officeDocument/2006/relationships/hyperlink" Target="http://warehouse.orhideja.net/images/products/293-267.jpg" TargetMode="External"/><Relationship Id="rId994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675" Type="http://schemas.openxmlformats.org/officeDocument/2006/relationships/hyperlink" Target="http://warehouse.orhideja.net/images/products/192-338%20pion.JPG" TargetMode="External"/><Relationship Id="rId3726" Type="http://schemas.openxmlformats.org/officeDocument/2006/relationships/hyperlink" Target="http://warehouse.orhideja.net/images/products/516-147,-625-147-moloko_1.jpg" TargetMode="External"/><Relationship Id="rId647" Type="http://schemas.openxmlformats.org/officeDocument/2006/relationships/hyperlink" Target="http://warehouse.orhideja.net/images/products/116-208,%20613-208.jpg" TargetMode="External"/><Relationship Id="rId1277" Type="http://schemas.openxmlformats.org/officeDocument/2006/relationships/hyperlink" Target="http://warehouse.orhideja.net/images/products/535-146,%20207-146.jpg" TargetMode="External"/><Relationship Id="rId1691" Type="http://schemas.openxmlformats.org/officeDocument/2006/relationships/hyperlink" Target="http://warehouse.orhideja.net/images/products/703-290%20_4.jpg" TargetMode="External"/><Relationship Id="rId2328" Type="http://schemas.openxmlformats.org/officeDocument/2006/relationships/hyperlink" Target="http://warehouse.orhideja.net/images/products/103-003,-671-003-black_1.jpg" TargetMode="External"/><Relationship Id="rId2742" Type="http://schemas.openxmlformats.org/officeDocument/2006/relationships/hyperlink" Target="http://warehouse.orhideja.net/images/products/116-856.jpg" TargetMode="External"/><Relationship Id="rId5898" Type="http://schemas.openxmlformats.org/officeDocument/2006/relationships/hyperlink" Target="http://warehouse.orhideja.net/images/products/159-628,-733-628-black-pion_1.jpg" TargetMode="External"/><Relationship Id="rId714" Type="http://schemas.openxmlformats.org/officeDocument/2006/relationships/hyperlink" Target="http://warehouse.orhideja.net/images/products/110-208-red.jpg" TargetMode="External"/><Relationship Id="rId1344" Type="http://schemas.openxmlformats.org/officeDocument/2006/relationships/hyperlink" Target="http://warehouse.orhideja.net/images/products/181-894%20coffee%20rose_2.JPG" TargetMode="External"/><Relationship Id="rId5965" Type="http://schemas.openxmlformats.org/officeDocument/2006/relationships/hyperlink" Target="http://warehouse.orhideja.net/images/products/159-628,-733-628-white_1.jpg" TargetMode="External"/><Relationship Id="rId50" Type="http://schemas.openxmlformats.org/officeDocument/2006/relationships/hyperlink" Target="http://warehouse.orhideja.net/images/products/531-007_3.jpg" TargetMode="External"/><Relationship Id="rId1411" Type="http://schemas.openxmlformats.org/officeDocument/2006/relationships/hyperlink" Target="http://warehouse.orhideja.net/images/products/604-894%20piony.jpg" TargetMode="External"/><Relationship Id="rId4567" Type="http://schemas.openxmlformats.org/officeDocument/2006/relationships/hyperlink" Target="http://warehouse.orhideja.net/images/products/508-170,-225-170-black_1.jpg" TargetMode="External"/><Relationship Id="rId5618" Type="http://schemas.openxmlformats.org/officeDocument/2006/relationships/hyperlink" Target="http://warehouse.orhideja.net/images/products/154-830-793-830-ivory_1.jpg" TargetMode="External"/><Relationship Id="rId3169" Type="http://schemas.openxmlformats.org/officeDocument/2006/relationships/hyperlink" Target="http://warehouse.orhideja.net/images/products/182-437,-733-437-black_1.jpg" TargetMode="External"/><Relationship Id="rId3583" Type="http://schemas.openxmlformats.org/officeDocument/2006/relationships/hyperlink" Target="http://warehouse.orhideja.net/images/products/5ba9ff6db9e39.jpg" TargetMode="External"/><Relationship Id="rId4981" Type="http://schemas.openxmlformats.org/officeDocument/2006/relationships/hyperlink" Target="http://warehouse.orhideja.net/images/products/123-438%20peony.jpg" TargetMode="External"/><Relationship Id="rId2185" Type="http://schemas.openxmlformats.org/officeDocument/2006/relationships/hyperlink" Target="http://warehouse.orhideja.net/images/products/548-525_nude.jpg" TargetMode="External"/><Relationship Id="rId3236" Type="http://schemas.openxmlformats.org/officeDocument/2006/relationships/hyperlink" Target="http://warehouse.orhideja.net/images/products/587-437,%20201-437.jpg" TargetMode="External"/><Relationship Id="rId4634" Type="http://schemas.openxmlformats.org/officeDocument/2006/relationships/hyperlink" Target="http://warehouse.orhideja.net/images/products/646-438.jpg" TargetMode="External"/><Relationship Id="rId157" Type="http://schemas.openxmlformats.org/officeDocument/2006/relationships/hyperlink" Target="http://warehouse.orhideja.net/images/products/231-000.jpg" TargetMode="External"/><Relationship Id="rId3650" Type="http://schemas.openxmlformats.org/officeDocument/2006/relationships/hyperlink" Target="http://warehouse.orhideja.net/images/products/34_2.jpg" TargetMode="External"/><Relationship Id="rId4701" Type="http://schemas.openxmlformats.org/officeDocument/2006/relationships/hyperlink" Target="http://warehouse.orhideja.net/images/products/557-438-vinograd-pion,-210-438-vinograd_1.jpg" TargetMode="External"/><Relationship Id="rId571" Type="http://schemas.openxmlformats.org/officeDocument/2006/relationships/hyperlink" Target="http://warehouse.orhideja.net/images/products/532-208-piony_2.jpg" TargetMode="External"/><Relationship Id="rId2252" Type="http://schemas.openxmlformats.org/officeDocument/2006/relationships/hyperlink" Target="http://warehouse.orhideja.net/images/products/646-438_black.jpg" TargetMode="External"/><Relationship Id="rId3303" Type="http://schemas.openxmlformats.org/officeDocument/2006/relationships/hyperlink" Target="http://warehouse.orhideja.net/images/products/182-437_ivory.jpg" TargetMode="External"/><Relationship Id="rId224" Type="http://schemas.openxmlformats.org/officeDocument/2006/relationships/hyperlink" Target="http://warehouse.orhideja.net/images/products/180-208,-210-208-kofejno-roz._6.jpg" TargetMode="External"/><Relationship Id="rId5475" Type="http://schemas.openxmlformats.org/officeDocument/2006/relationships/hyperlink" Target="http://warehouse.orhideja.net/images/products/653-000%20black-peony.jpg" TargetMode="External"/><Relationship Id="rId4077" Type="http://schemas.openxmlformats.org/officeDocument/2006/relationships/hyperlink" Target="http://warehouse.orhideja.net/images/products/557-147_2.jpg" TargetMode="External"/><Relationship Id="rId4491" Type="http://schemas.openxmlformats.org/officeDocument/2006/relationships/hyperlink" Target="http://warehouse.orhideja.net/images/products/513-785%20cveto4no%20rozovij.jpeg" TargetMode="External"/><Relationship Id="rId5128" Type="http://schemas.openxmlformats.org/officeDocument/2006/relationships/hyperlink" Target="http://warehouse.orhideja.net/images/products/130-224-moloko.jpg" TargetMode="External"/><Relationship Id="rId5542" Type="http://schemas.openxmlformats.org/officeDocument/2006/relationships/hyperlink" Target="http://warehouse.orhideja.net/images/products/103-000-655-000-ivory_1.jpg" TargetMode="External"/><Relationship Id="rId1738" Type="http://schemas.openxmlformats.org/officeDocument/2006/relationships/hyperlink" Target="http://warehouse.orhideja.net/images/products/553-290-black-pion.jpg" TargetMode="External"/><Relationship Id="rId3093" Type="http://schemas.openxmlformats.org/officeDocument/2006/relationships/hyperlink" Target="http://warehouse.orhideja.net/images/products/182-437,-733-437-black_6.jpg" TargetMode="External"/><Relationship Id="rId4144" Type="http://schemas.openxmlformats.org/officeDocument/2006/relationships/hyperlink" Target="http://warehouse.orhideja.net/images/products/223-187.jpg" TargetMode="External"/><Relationship Id="rId3160" Type="http://schemas.openxmlformats.org/officeDocument/2006/relationships/hyperlink" Target="http://warehouse.orhideja.net/images/products/182-437,-733-437-black_1.jpg" TargetMode="External"/><Relationship Id="rId4211" Type="http://schemas.openxmlformats.org/officeDocument/2006/relationships/hyperlink" Target="http://warehouse.orhideja.net/images/products/Untitled-1_3.jpg" TargetMode="External"/><Relationship Id="rId1805" Type="http://schemas.openxmlformats.org/officeDocument/2006/relationships/hyperlink" Target="http://warehouse.orhideja.net/images/products/638-290-white.jpg" TargetMode="External"/><Relationship Id="rId3977" Type="http://schemas.openxmlformats.org/officeDocument/2006/relationships/hyperlink" Target="http://warehouse.orhideja.net/images/products/580-147%20&#195;&#152;&#194;&#174;&#195;&#134;&#226;&#137;&#160;.jpg" TargetMode="External"/><Relationship Id="rId6036" Type="http://schemas.openxmlformats.org/officeDocument/2006/relationships/hyperlink" Target="http://warehouse.orhideja.net/images/products/118-991%20black.jpg" TargetMode="External"/><Relationship Id="rId6383" Type="http://schemas.openxmlformats.org/officeDocument/2006/relationships/hyperlink" Target="http://warehouse.orhideja.net/images/products/696-215.jpg" TargetMode="External"/><Relationship Id="rId898" Type="http://schemas.openxmlformats.org/officeDocument/2006/relationships/hyperlink" Target="http://warehouse.orhideja.net/images/products/213-208_rose.jpg" TargetMode="External"/><Relationship Id="rId2579" Type="http://schemas.openxmlformats.org/officeDocument/2006/relationships/hyperlink" Target="http://warehouse.orhideja.net/images/products/268-338_2.jpg" TargetMode="External"/><Relationship Id="rId2993" Type="http://schemas.openxmlformats.org/officeDocument/2006/relationships/hyperlink" Target="http://warehouse.orhideja.net/images/products/368-004_4.jpg" TargetMode="External"/><Relationship Id="rId965" Type="http://schemas.openxmlformats.org/officeDocument/2006/relationships/hyperlink" Target="http://warehouse.orhideja.net/images/products/236-208.jpg" TargetMode="External"/><Relationship Id="rId1595" Type="http://schemas.openxmlformats.org/officeDocument/2006/relationships/hyperlink" Target="http://warehouse.orhideja.net/images/products/136-894_4.jpg" TargetMode="External"/><Relationship Id="rId2646" Type="http://schemas.openxmlformats.org/officeDocument/2006/relationships/hyperlink" Target="http://warehouse.orhideja.net/images/products/196-338-pion.jpg" TargetMode="External"/><Relationship Id="rId5052" Type="http://schemas.openxmlformats.org/officeDocument/2006/relationships/hyperlink" Target="http://warehouse.orhideja.net/images/products/508-100,%20638-100_6.jpg" TargetMode="External"/><Relationship Id="rId6103" Type="http://schemas.openxmlformats.org/officeDocument/2006/relationships/hyperlink" Target="http://warehouse.orhideja.net/images/products/130-267%20black-nude.jpg" TargetMode="External"/><Relationship Id="rId618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1248" Type="http://schemas.openxmlformats.org/officeDocument/2006/relationships/hyperlink" Target="http://warehouse.orhideja.net/images/products/535-146,%20207-146.jpg" TargetMode="External"/><Relationship Id="rId1662" Type="http://schemas.openxmlformats.org/officeDocument/2006/relationships/hyperlink" Target="http://warehouse.orhideja.net/images/products/531-290,-638-290.jpg" TargetMode="External"/><Relationship Id="rId5869" Type="http://schemas.openxmlformats.org/officeDocument/2006/relationships/hyperlink" Target="http://warehouse.orhideja.net/images/products/159-628,-246-628-black_1.jpg" TargetMode="External"/><Relationship Id="rId1315" Type="http://schemas.openxmlformats.org/officeDocument/2006/relationships/hyperlink" Target="http://warehouse.orhideja.net/images/products/arhideja-17.jpg" TargetMode="External"/><Relationship Id="rId2713" Type="http://schemas.openxmlformats.org/officeDocument/2006/relationships/hyperlink" Target="http://warehouse.orhideja.net/images/products/199-795%204ernij-pion.jpg" TargetMode="External"/><Relationship Id="rId4885" Type="http://schemas.openxmlformats.org/officeDocument/2006/relationships/hyperlink" Target="http://warehouse.orhideja.net/images/products/646-438-peony.jpg" TargetMode="External"/><Relationship Id="rId5936" Type="http://schemas.openxmlformats.org/officeDocument/2006/relationships/hyperlink" Target="http://warehouse.orhideja.net/images/products/159-628,-733-628-white_1.jpg" TargetMode="External"/><Relationship Id="rId21" Type="http://schemas.openxmlformats.org/officeDocument/2006/relationships/hyperlink" Target="http://warehouse.orhideja.net/images/products/231-007_3.jpg" TargetMode="External"/><Relationship Id="rId2089" Type="http://schemas.openxmlformats.org/officeDocument/2006/relationships/hyperlink" Target="http://warehouse.orhideja.net/images/products/710-299%20_2.jpg" TargetMode="External"/><Relationship Id="rId3487" Type="http://schemas.openxmlformats.org/officeDocument/2006/relationships/hyperlink" Target="http://warehouse.orhideja.net/images/products/587-437dark-blue.jpg" TargetMode="External"/><Relationship Id="rId4538" Type="http://schemas.openxmlformats.org/officeDocument/2006/relationships/hyperlink" Target="http://warehouse.orhideja.net/images/products/508-170,-225-170-black_1.jpg" TargetMode="External"/><Relationship Id="rId4952" Type="http://schemas.openxmlformats.org/officeDocument/2006/relationships/hyperlink" Target="http://warehouse.orhideja.net/images/products/bra_02_-_125-438_.jpg" TargetMode="External"/><Relationship Id="rId3554" Type="http://schemas.openxmlformats.org/officeDocument/2006/relationships/hyperlink" Target="http://warehouse.orhideja.net/images/products/581-437,%20210-437%20krem%20brule.jpg" TargetMode="External"/><Relationship Id="rId4605" Type="http://schemas.openxmlformats.org/officeDocument/2006/relationships/hyperlink" Target="http://warehouse.orhideja.net/images/products/508-170,-225-170-white_1.jpg" TargetMode="External"/><Relationship Id="rId475" Type="http://schemas.openxmlformats.org/officeDocument/2006/relationships/hyperlink" Target="http://warehouse.orhideja.net/images/products/116-208-213-208-ivory_6.jpg" TargetMode="External"/><Relationship Id="rId2156" Type="http://schemas.openxmlformats.org/officeDocument/2006/relationships/hyperlink" Target="http://warehouse.orhideja.net/images/products/575-299,-710-299-cvet.-rozovij_1.jpg" TargetMode="External"/><Relationship Id="rId2570" Type="http://schemas.openxmlformats.org/officeDocument/2006/relationships/hyperlink" Target="http://warehouse.orhideja.net/images/products/192-338%20black-peony.jpg" TargetMode="External"/><Relationship Id="rId3207" Type="http://schemas.openxmlformats.org/officeDocument/2006/relationships/hyperlink" Target="http://warehouse.orhideja.net/images/products/581-437.jpg" TargetMode="External"/><Relationship Id="rId3621" Type="http://schemas.openxmlformats.org/officeDocument/2006/relationships/hyperlink" Target="http://warehouse.orhideja.net/images/products/412-868.jpg" TargetMode="External"/><Relationship Id="rId128" Type="http://schemas.openxmlformats.org/officeDocument/2006/relationships/hyperlink" Target="http://warehouse.orhideja.net/images/products/936-000-beige.jpg" TargetMode="External"/><Relationship Id="rId542" Type="http://schemas.openxmlformats.org/officeDocument/2006/relationships/hyperlink" Target="http://warehouse.orhideja.net/images/products/652-208%20pion.jpg" TargetMode="External"/><Relationship Id="rId1172" Type="http://schemas.openxmlformats.org/officeDocument/2006/relationships/hyperlink" Target="http://warehouse.orhideja.net/images/products/207-146%20&#209;&#135;&#208;&#181;&#209;&#128;&#208;&#189;&#209;&#139;&#208;&#184;&#204;&#134;.JPG" TargetMode="External"/><Relationship Id="rId2223" Type="http://schemas.openxmlformats.org/officeDocument/2006/relationships/hyperlink" Target="http://warehouse.orhideja.net/images/products/101-506.jpg" TargetMode="External"/><Relationship Id="rId5379" Type="http://schemas.openxmlformats.org/officeDocument/2006/relationships/hyperlink" Target="http://warehouse.orhideja.net/images/products/112-275.jpeg" TargetMode="External"/><Relationship Id="rId5793" Type="http://schemas.openxmlformats.org/officeDocument/2006/relationships/hyperlink" Target="http://warehouse.orhideja.net/images/products/508-628,-246-628-pion_1.jpg" TargetMode="External"/><Relationship Id="rId4395" Type="http://schemas.openxmlformats.org/officeDocument/2006/relationships/hyperlink" Target="http://warehouse.orhideja.net/images/products/1_15.jpg" TargetMode="External"/><Relationship Id="rId5446" Type="http://schemas.openxmlformats.org/officeDocument/2006/relationships/hyperlink" Target="http://warehouse.orhideja.net/images/products/161-000%20231-000.jpg" TargetMode="External"/><Relationship Id="rId1989" Type="http://schemas.openxmlformats.org/officeDocument/2006/relationships/hyperlink" Target="http://warehouse.orhideja.net/images/products/509-299.jpg" TargetMode="External"/><Relationship Id="rId4048" Type="http://schemas.openxmlformats.org/officeDocument/2006/relationships/hyperlink" Target="http://warehouse.orhideja.net/images/products/6_7.jpg" TargetMode="External"/><Relationship Id="rId5860" Type="http://schemas.openxmlformats.org/officeDocument/2006/relationships/hyperlink" Target="http://warehouse.orhideja.net/images/products/159-628,-246-628-black_1.jpg" TargetMode="External"/><Relationship Id="rId3064" Type="http://schemas.openxmlformats.org/officeDocument/2006/relationships/hyperlink" Target="http://warehouse.orhideja.net/images/products/587-437_4.jpg" TargetMode="External"/><Relationship Id="rId4462" Type="http://schemas.openxmlformats.org/officeDocument/2006/relationships/hyperlink" Target="http://warehouse.orhideja.net/images/products/561-787,%20225-787%20pion.jpg" TargetMode="External"/><Relationship Id="rId5513" Type="http://schemas.openxmlformats.org/officeDocument/2006/relationships/hyperlink" Target="http://warehouse.orhideja.net/images/products/103-000-655-000-ivory_1.jpg" TargetMode="External"/><Relationship Id="rId1709" Type="http://schemas.openxmlformats.org/officeDocument/2006/relationships/hyperlink" Target="http://warehouse.orhideja.net/images/products/635-290.jpg" TargetMode="External"/><Relationship Id="rId4115" Type="http://schemas.openxmlformats.org/officeDocument/2006/relationships/hyperlink" Target="http://warehouse.orhideja.net/images/products/166-147,-289-147-kofejno-rozovij_1.jpg" TargetMode="External"/><Relationship Id="rId2080" Type="http://schemas.openxmlformats.org/officeDocument/2006/relationships/hyperlink" Target="http://warehouse.orhideja.net/images/products/523-299,%20291-299%20&#208;&#186;&#209;&#128;&#208;&#176;&#209;&#129;&#208;&#189;&#209;&#139;&#208;&#184;&#204;&#134;.JPG" TargetMode="External"/><Relationship Id="rId3131" Type="http://schemas.openxmlformats.org/officeDocument/2006/relationships/hyperlink" Target="http://warehouse.orhideja.net/images/products/581-347-black.jpg" TargetMode="External"/><Relationship Id="rId6287" Type="http://schemas.openxmlformats.org/officeDocument/2006/relationships/hyperlink" Target="http://warehouse.orhideja.net/images/products/129-000,-658-000-black-nud_1.jpg" TargetMode="External"/><Relationship Id="rId2897" Type="http://schemas.openxmlformats.org/officeDocument/2006/relationships/hyperlink" Target="http://warehouse.orhideja.net/images/products/180-003_ivory.jpg" TargetMode="External"/><Relationship Id="rId3948" Type="http://schemas.openxmlformats.org/officeDocument/2006/relationships/hyperlink" Target="http://warehouse.orhideja.net/images/products/624-147%20&#195;&#152;&#194;&#174;&#195;&#134;&#226;&#137;&#160;%20_2.jpg" TargetMode="External"/><Relationship Id="rId6354" Type="http://schemas.openxmlformats.org/officeDocument/2006/relationships/hyperlink" Target="http://warehouse.orhideja.net/images/products/129-000%20nude%20_1.jpg" TargetMode="External"/><Relationship Id="rId869" Type="http://schemas.openxmlformats.org/officeDocument/2006/relationships/hyperlink" Target="http://warehouse.orhideja.net/images/products/180-208%20&#209;&#128;&#209;&#131;&#208;&#177;&#208;&#184;&#208;&#189;.jpg" TargetMode="External"/><Relationship Id="rId1499" Type="http://schemas.openxmlformats.org/officeDocument/2006/relationships/hyperlink" Target="http://warehouse.orhideja.net/images/products/136-894.jpg" TargetMode="External"/><Relationship Id="rId5370" Type="http://schemas.openxmlformats.org/officeDocument/2006/relationships/hyperlink" Target="http://warehouse.orhideja.net/images/products/112-275.jpeg" TargetMode="External"/><Relationship Id="rId6007" Type="http://schemas.openxmlformats.org/officeDocument/2006/relationships/hyperlink" Target="http://warehouse.orhideja.net/images/products/175-991%20black-pion.jpg" TargetMode="External"/><Relationship Id="rId6421" Type="http://schemas.openxmlformats.org/officeDocument/2006/relationships/hyperlink" Target="http://warehouse.orhideja.net/images/products/101-215.jpg" TargetMode="External"/><Relationship Id="rId2964" Type="http://schemas.openxmlformats.org/officeDocument/2006/relationships/hyperlink" Target="http://warehouse.orhideja.net/images/products/103-003,-671-003-white_1.jpg" TargetMode="External"/><Relationship Id="rId5023" Type="http://schemas.openxmlformats.org/officeDocument/2006/relationships/hyperlink" Target="http://warehouse.orhideja.net/images/products/130-405.jpg" TargetMode="External"/><Relationship Id="rId936" Type="http://schemas.openxmlformats.org/officeDocument/2006/relationships/hyperlink" Target="http://warehouse.orhideja.net/images/products/116-208-pink-colored.jpg" TargetMode="External"/><Relationship Id="rId1219" Type="http://schemas.openxmlformats.org/officeDocument/2006/relationships/hyperlink" Target="http://warehouse.orhideja.net/images/products/252-146-white.jpg" TargetMode="External"/><Relationship Id="rId1566" Type="http://schemas.openxmlformats.org/officeDocument/2006/relationships/hyperlink" Target="http://warehouse.orhideja.net/images/products/180-000,-638-007-moloko_1_2.jpg" TargetMode="External"/><Relationship Id="rId1980" Type="http://schemas.openxmlformats.org/officeDocument/2006/relationships/hyperlink" Target="http://warehouse.orhideja.net/images/products/523-299.jpg" TargetMode="External"/><Relationship Id="rId2617" Type="http://schemas.openxmlformats.org/officeDocument/2006/relationships/hyperlink" Target="http://warehouse.orhideja.net/images/products/192-338_3.jpg" TargetMode="External"/><Relationship Id="rId1633" Type="http://schemas.openxmlformats.org/officeDocument/2006/relationships/hyperlink" Target="http://warehouse.orhideja.net/images/products/197-518,%20225-518.jpg" TargetMode="External"/><Relationship Id="rId4789" Type="http://schemas.openxmlformats.org/officeDocument/2006/relationships/hyperlink" Target="http://warehouse.orhideja.net/images/products/557-438,%20646-438%20ivory.jpg" TargetMode="External"/><Relationship Id="rId1700" Type="http://schemas.openxmlformats.org/officeDocument/2006/relationships/hyperlink" Target="http://warehouse.orhideja.net/images/products/553-290%20A&#204;&#129;&#226;&#128;&#162;&#226;&#128;&#161;&#226;&#137;&#160;I&#204;&#130;&#194;&#169;.jpg" TargetMode="External"/><Relationship Id="rId4856" Type="http://schemas.openxmlformats.org/officeDocument/2006/relationships/hyperlink" Target="http://warehouse.orhideja.net/images/products/123-438%20ivory.jpg" TargetMode="External"/><Relationship Id="rId5907" Type="http://schemas.openxmlformats.org/officeDocument/2006/relationships/hyperlink" Target="http://warehouse.orhideja.net/images/products/102-628%20black-peony.jpg" TargetMode="External"/><Relationship Id="rId3458" Type="http://schemas.openxmlformats.org/officeDocument/2006/relationships/hyperlink" Target="http://warehouse.orhideja.net/images/products/189-437-pink.jpg" TargetMode="External"/><Relationship Id="rId3872" Type="http://schemas.openxmlformats.org/officeDocument/2006/relationships/hyperlink" Target="http://warehouse.orhideja.net/images/products/516-147,-289-147-black_1.jpg" TargetMode="External"/><Relationship Id="rId4509" Type="http://schemas.openxmlformats.org/officeDocument/2006/relationships/hyperlink" Target="http://warehouse.orhideja.net/images/products/801-785-ivory.jpg" TargetMode="External"/><Relationship Id="rId379" Type="http://schemas.openxmlformats.org/officeDocument/2006/relationships/hyperlink" Target="http://warehouse.orhideja.net/images/products/532-208%20inory_3.jpg" TargetMode="External"/><Relationship Id="rId793" Type="http://schemas.openxmlformats.org/officeDocument/2006/relationships/hyperlink" Target="http://warehouse.orhideja.net/images/products/180-208,-210-208-kvarc_1.jpg" TargetMode="External"/><Relationship Id="rId2474" Type="http://schemas.openxmlformats.org/officeDocument/2006/relationships/hyperlink" Target="http://warehouse.orhideja.net/images/products/289-338.jpg" TargetMode="External"/><Relationship Id="rId3525" Type="http://schemas.openxmlformats.org/officeDocument/2006/relationships/hyperlink" Target="http://warehouse.orhideja.net/images/products/201-437-krem-brule-ll.jpg" TargetMode="External"/><Relationship Id="rId4923" Type="http://schemas.openxmlformats.org/officeDocument/2006/relationships/hyperlink" Target="http://warehouse.orhideja.net/images/products/bra_02_-_125-438_.jpg" TargetMode="External"/><Relationship Id="rId446" Type="http://schemas.openxmlformats.org/officeDocument/2006/relationships/hyperlink" Target="http://warehouse.orhideja.net/images/products/116-208%20213-208%20ivory_3.jpg" TargetMode="External"/><Relationship Id="rId1076" Type="http://schemas.openxmlformats.org/officeDocument/2006/relationships/hyperlink" Target="http://warehouse.orhideja.net/images/products/180-208%20210-208%20krem%20brule.jpg" TargetMode="External"/><Relationship Id="rId1490" Type="http://schemas.openxmlformats.org/officeDocument/2006/relationships/hyperlink" Target="http://warehouse.orhideja.net/images/products/136-894.jpg" TargetMode="External"/><Relationship Id="rId2127" Type="http://schemas.openxmlformats.org/officeDocument/2006/relationships/hyperlink" Target="http://warehouse.orhideja.net/images/products/130-299-710-299-pion_1.jpg" TargetMode="External"/><Relationship Id="rId860" Type="http://schemas.openxmlformats.org/officeDocument/2006/relationships/hyperlink" Target="http://warehouse.orhideja.net/images/products/180-208%20&#209;&#128;&#209;&#131;&#208;&#177;&#208;&#184;&#208;&#189;.jpg" TargetMode="External"/><Relationship Id="rId1143" Type="http://schemas.openxmlformats.org/officeDocument/2006/relationships/hyperlink" Target="http://warehouse.orhideja.net/images/products/535-146,%20207-146%20pion_2.jpg" TargetMode="External"/><Relationship Id="rId2541" Type="http://schemas.openxmlformats.org/officeDocument/2006/relationships/hyperlink" Target="http://warehouse.orhideja.net/images/products/192-338.jpg" TargetMode="External"/><Relationship Id="rId4299" Type="http://schemas.openxmlformats.org/officeDocument/2006/relationships/hyperlink" Target="http://warehouse.orhideja.net/images/products/565-000.jpg" TargetMode="External"/><Relationship Id="rId5697" Type="http://schemas.openxmlformats.org/officeDocument/2006/relationships/hyperlink" Target="http://warehouse.orhideja.net/images/products/587-736%20t-sinij-pion.jpg" TargetMode="External"/><Relationship Id="rId513" Type="http://schemas.openxmlformats.org/officeDocument/2006/relationships/hyperlink" Target="http://warehouse.orhideja.net/images/products/180-208,-260-208-white_1.jpg" TargetMode="External"/><Relationship Id="rId5764" Type="http://schemas.openxmlformats.org/officeDocument/2006/relationships/hyperlink" Target="http://warehouse.orhideja.net/images/products/107-680%20white.jpg" TargetMode="External"/><Relationship Id="rId1210" Type="http://schemas.openxmlformats.org/officeDocument/2006/relationships/hyperlink" Target="http://warehouse.orhideja.net/images/products/535-146,%20207-146%20black.jpg" TargetMode="External"/><Relationship Id="rId4366" Type="http://schemas.openxmlformats.org/officeDocument/2006/relationships/hyperlink" Target="http://warehouse.orhideja.net/images/products/157-592.jpg" TargetMode="External"/><Relationship Id="rId4780" Type="http://schemas.openxmlformats.org/officeDocument/2006/relationships/hyperlink" Target="http://warehouse.orhideja.net/images/products/557-438,%20646-438%20ivory.jpg" TargetMode="External"/><Relationship Id="rId5417" Type="http://schemas.openxmlformats.org/officeDocument/2006/relationships/hyperlink" Target="http://warehouse.orhideja.net/images/products/522-000.jpg" TargetMode="External"/><Relationship Id="rId5831" Type="http://schemas.openxmlformats.org/officeDocument/2006/relationships/hyperlink" Target="http://warehouse.orhideja.net/images/products/106-628%20peony.jpg" TargetMode="External"/><Relationship Id="rId3382" Type="http://schemas.openxmlformats.org/officeDocument/2006/relationships/hyperlink" Target="http://warehouse.orhideja.net/images/products/189-437,%20210-437%20pion.jpg" TargetMode="External"/><Relationship Id="rId4019" Type="http://schemas.openxmlformats.org/officeDocument/2006/relationships/hyperlink" Target="http://warehouse.orhideja.net/images/products/516-147,%20210-147%20peony_1.jpg" TargetMode="External"/><Relationship Id="rId4433" Type="http://schemas.openxmlformats.org/officeDocument/2006/relationships/hyperlink" Target="http://warehouse.orhideja.net/images/products/225-787.jpg" TargetMode="External"/><Relationship Id="rId3035" Type="http://schemas.openxmlformats.org/officeDocument/2006/relationships/hyperlink" Target="http://warehouse.orhideja.net/images/products/180-001_2.jpg" TargetMode="External"/><Relationship Id="rId4500" Type="http://schemas.openxmlformats.org/officeDocument/2006/relationships/hyperlink" Target="http://warehouse.orhideja.net/images/products/291-785-ivory.jpg" TargetMode="External"/><Relationship Id="rId370" Type="http://schemas.openxmlformats.org/officeDocument/2006/relationships/hyperlink" Target="http://warehouse.orhideja.net/images/products/535-208_ivory.jpg" TargetMode="External"/><Relationship Id="rId2051" Type="http://schemas.openxmlformats.org/officeDocument/2006/relationships/hyperlink" Target="http://warehouse.orhideja.net/images/products/176-299-ivory.jpg" TargetMode="External"/><Relationship Id="rId3102" Type="http://schemas.openxmlformats.org/officeDocument/2006/relationships/hyperlink" Target="http://warehouse.orhideja.net/images/products/535-437,%20646-437%20black_6.jpg" TargetMode="External"/><Relationship Id="rId6258" Type="http://schemas.openxmlformats.org/officeDocument/2006/relationships/hyperlink" Target="http://warehouse.orhideja.net/images/products/154-515,-296-515_1_2.jpg" TargetMode="External"/><Relationship Id="rId5274" Type="http://schemas.openxmlformats.org/officeDocument/2006/relationships/hyperlink" Target="http://warehouse.orhideja.net/images/products/104-213%20ivory.jpg" TargetMode="External"/><Relationship Id="rId6325" Type="http://schemas.openxmlformats.org/officeDocument/2006/relationships/hyperlink" Target="http://warehouse.orhideja.net/images/products/129-000,-659-000-moloko-nude_1.jpg" TargetMode="External"/><Relationship Id="rId2868" Type="http://schemas.openxmlformats.org/officeDocument/2006/relationships/hyperlink" Target="http://warehouse.orhideja.net/images/products/180-003,-672-003-pion_1.jpg" TargetMode="External"/><Relationship Id="rId3919" Type="http://schemas.openxmlformats.org/officeDocument/2006/relationships/hyperlink" Target="http://warehouse.orhideja.net/images/products/166-147,%20289-147%20black.jpg" TargetMode="External"/><Relationship Id="rId1884" Type="http://schemas.openxmlformats.org/officeDocument/2006/relationships/hyperlink" Target="http://warehouse.orhideja.net/images/products/817-250_3.jpg" TargetMode="External"/><Relationship Id="rId2935" Type="http://schemas.openxmlformats.org/officeDocument/2006/relationships/hyperlink" Target="http://warehouse.orhideja.net/images/products/180-003,-672-003-white_1.jpg" TargetMode="External"/><Relationship Id="rId4290" Type="http://schemas.openxmlformats.org/officeDocument/2006/relationships/hyperlink" Target="http://warehouse.orhideja.net/images/products/662-186-pion.jpg" TargetMode="External"/><Relationship Id="rId5341" Type="http://schemas.openxmlformats.org/officeDocument/2006/relationships/hyperlink" Target="http://warehouse.orhideja.net/images/products/557-275_black.jpg" TargetMode="External"/><Relationship Id="rId907" Type="http://schemas.openxmlformats.org/officeDocument/2006/relationships/hyperlink" Target="http://warehouse.orhideja.net/images/products/180-208%20&#209;&#134;&#208;&#178;&#208;&#181;&#209;&#130;&#208;&#190;&#209;&#135;&#208;&#189;&#208;&#190;-&#209;&#128;&#208;&#190;&#208;&#183;&#208;&#190;&#208;&#178;&#209;&#139;&#208;&#184;&#204;&#134;.jpg" TargetMode="External"/><Relationship Id="rId1537" Type="http://schemas.openxmlformats.org/officeDocument/2006/relationships/hyperlink" Target="http://warehouse.orhideja.net/images/products/181-894white.jpg" TargetMode="External"/><Relationship Id="rId1951" Type="http://schemas.openxmlformats.org/officeDocument/2006/relationships/hyperlink" Target="http://warehouse.orhideja.net/images/products/42.jpg" TargetMode="External"/><Relationship Id="rId1604" Type="http://schemas.openxmlformats.org/officeDocument/2006/relationships/hyperlink" Target="http://warehouse.orhideja.net/images/products/536-342%20&#208;&#145;&#208;&#181;&#208;&#182;&#208;&#181;&#208;&#178;&#209;&#139;&#208;&#185;.jpg" TargetMode="External"/><Relationship Id="rId4010" Type="http://schemas.openxmlformats.org/officeDocument/2006/relationships/hyperlink" Target="http://warehouse.orhideja.net/images/products/516-147,%20210-147%20peony_1.jpg" TargetMode="External"/><Relationship Id="rId6182" Type="http://schemas.openxmlformats.org/officeDocument/2006/relationships/hyperlink" Target="http://warehouse.orhideja.net/images/products/557-267_918.jpg" TargetMode="External"/><Relationship Id="rId697" Type="http://schemas.openxmlformats.org/officeDocument/2006/relationships/hyperlink" Target="http://warehouse.orhideja.net/images/products/532-208.jpg" TargetMode="External"/><Relationship Id="rId2378" Type="http://schemas.openxmlformats.org/officeDocument/2006/relationships/hyperlink" Target="http://warehouse.orhideja.net/images/products/188-000%20pion.JPG" TargetMode="External"/><Relationship Id="rId3429" Type="http://schemas.openxmlformats.org/officeDocument/2006/relationships/hyperlink" Target="http://warehouse.orhideja.net/images/products/201-437%20E&#204;&#130;&#194;&#162;&#226;&#128;&#162;&#226;&#128;&#154;&#195;&#134;A&#204;&#129;&#226;&#137;&#160;&#195;&#134;-&#226;&#128;&#161;&#195;&#134;&#195;&#159;&#195;&#134;&#194;&#162;I&#204;&#130;&#194;&#169;_2.jpg" TargetMode="External"/><Relationship Id="rId3776" Type="http://schemas.openxmlformats.org/officeDocument/2006/relationships/hyperlink" Target="http://warehouse.orhideja.net/images/products/198-147,-210-147-moloko_1_2.jpg" TargetMode="External"/><Relationship Id="rId4827" Type="http://schemas.openxmlformats.org/officeDocument/2006/relationships/hyperlink" Target="http://warehouse.orhideja.net/images/products/125-438_3.jpg" TargetMode="External"/><Relationship Id="rId2792" Type="http://schemas.openxmlformats.org/officeDocument/2006/relationships/hyperlink" Target="http://warehouse.orhideja.net/images/products/223-795-pion_2.jpg" TargetMode="External"/><Relationship Id="rId3843" Type="http://schemas.openxmlformats.org/officeDocument/2006/relationships/hyperlink" Target="http://warehouse.orhideja.net/images/products/558-147%20_4.jpg" TargetMode="External"/><Relationship Id="rId764" Type="http://schemas.openxmlformats.org/officeDocument/2006/relationships/hyperlink" Target="http://warehouse.orhideja.net/images/products/180-208,-210-208-t.-sinij_1.jpg" TargetMode="External"/><Relationship Id="rId1394" Type="http://schemas.openxmlformats.org/officeDocument/2006/relationships/hyperlink" Target="http://warehouse.orhideja.net/images/products/180-000,-904-000-black_1.jpg" TargetMode="External"/><Relationship Id="rId2445" Type="http://schemas.openxmlformats.org/officeDocument/2006/relationships/hyperlink" Target="http://warehouse.orhideja.net/images/products/571-148-roze-pion.jpg" TargetMode="External"/><Relationship Id="rId3910" Type="http://schemas.openxmlformats.org/officeDocument/2006/relationships/hyperlink" Target="http://warehouse.orhideja.net/images/products/198-147%20black.jpeg" TargetMode="External"/><Relationship Id="rId417" Type="http://schemas.openxmlformats.org/officeDocument/2006/relationships/hyperlink" Target="http://warehouse.orhideja.net/images/products/180-208-IVORY.jpg" TargetMode="External"/><Relationship Id="rId831" Type="http://schemas.openxmlformats.org/officeDocument/2006/relationships/hyperlink" Target="http://warehouse.orhideja.net/images/products/110-208_2.jpg" TargetMode="External"/><Relationship Id="rId1047" Type="http://schemas.openxmlformats.org/officeDocument/2006/relationships/hyperlink" Target="http://warehouse.orhideja.net/images/products/181-208_creme-brulee.jpg" TargetMode="External"/><Relationship Id="rId1461" Type="http://schemas.openxmlformats.org/officeDocument/2006/relationships/hyperlink" Target="http://warehouse.orhideja.net/images/products/180-000,-638-007-moloko_1.jpg" TargetMode="External"/><Relationship Id="rId2512" Type="http://schemas.openxmlformats.org/officeDocument/2006/relationships/hyperlink" Target="http://warehouse.orhideja.net/images/products/196-338.jpg" TargetMode="External"/><Relationship Id="rId5668" Type="http://schemas.openxmlformats.org/officeDocument/2006/relationships/hyperlink" Target="http://warehouse.orhideja.net/images/products/587-546.jpg" TargetMode="External"/><Relationship Id="rId1114" Type="http://schemas.openxmlformats.org/officeDocument/2006/relationships/hyperlink" Target="http://warehouse.orhideja.net/images/products/207-146_3.jpg" TargetMode="External"/><Relationship Id="rId4684" Type="http://schemas.openxmlformats.org/officeDocument/2006/relationships/hyperlink" Target="http://warehouse.orhideja.net/images/products/557-438-vinograd-pion,-210-438-vinograd_6.jpg" TargetMode="External"/><Relationship Id="rId5735" Type="http://schemas.openxmlformats.org/officeDocument/2006/relationships/hyperlink" Target="http://warehouse.orhideja.net/images/products/192-680%20white.jpg" TargetMode="External"/><Relationship Id="rId3286" Type="http://schemas.openxmlformats.org/officeDocument/2006/relationships/hyperlink" Target="http://warehouse.orhideja.net/images/products/189-437,%20231-007%20.jpg" TargetMode="External"/><Relationship Id="rId4337" Type="http://schemas.openxmlformats.org/officeDocument/2006/relationships/hyperlink" Target="http://warehouse.orhideja.net/images/products/782-592.jpg" TargetMode="External"/><Relationship Id="rId3353" Type="http://schemas.openxmlformats.org/officeDocument/2006/relationships/hyperlink" Target="http://warehouse.orhideja.net/images/products/581-437-pion_3.jpg" TargetMode="External"/><Relationship Id="rId4751" Type="http://schemas.openxmlformats.org/officeDocument/2006/relationships/hyperlink" Target="http://warehouse.orhideja.net/images/products/263-438%20moloko.jpg" TargetMode="External"/><Relationship Id="rId5802" Type="http://schemas.openxmlformats.org/officeDocument/2006/relationships/hyperlink" Target="http://warehouse.orhideja.net/images/products/159-628,-733-628-pion_1_2.jpg" TargetMode="External"/><Relationship Id="rId274" Type="http://schemas.openxmlformats.org/officeDocument/2006/relationships/hyperlink" Target="http://warehouse.orhideja.net/images/products/116-208-coffee-rose.jpg" TargetMode="External"/><Relationship Id="rId3006" Type="http://schemas.openxmlformats.org/officeDocument/2006/relationships/hyperlink" Target="http://warehouse.orhideja.net/images/products/180-001%20ivory.jpg" TargetMode="External"/><Relationship Id="rId4404" Type="http://schemas.openxmlformats.org/officeDocument/2006/relationships/hyperlink" Target="http://warehouse.orhideja.net/images/products/1_15.jpg" TargetMode="External"/><Relationship Id="rId3420" Type="http://schemas.openxmlformats.org/officeDocument/2006/relationships/hyperlink" Target="http://warehouse.orhideja.net/images/products/646-437.jpg" TargetMode="External"/><Relationship Id="rId341" Type="http://schemas.openxmlformats.org/officeDocument/2006/relationships/hyperlink" Target="http://warehouse.orhideja.net/images/products/652-208_ivory.jpg" TargetMode="External"/><Relationship Id="rId2022" Type="http://schemas.openxmlformats.org/officeDocument/2006/relationships/hyperlink" Target="http://warehouse.orhideja.net/images/products/291-299_2.jpg" TargetMode="External"/><Relationship Id="rId5178" Type="http://schemas.openxmlformats.org/officeDocument/2006/relationships/hyperlink" Target="http://warehouse.orhideja.net/images/products/123-213%20black-nude.jpg" TargetMode="External"/><Relationship Id="rId5592" Type="http://schemas.openxmlformats.org/officeDocument/2006/relationships/hyperlink" Target="http://warehouse.orhideja.net/images/products/103-000-655-000_1.jpg" TargetMode="External"/><Relationship Id="rId6229" Type="http://schemas.openxmlformats.org/officeDocument/2006/relationships/hyperlink" Target="http://warehouse.orhideja.net/images/products/114-267%20nude.jpg" TargetMode="External"/><Relationship Id="rId1788" Type="http://schemas.openxmlformats.org/officeDocument/2006/relationships/hyperlink" Target="http://warehouse.orhideja.net/images/products/1_10.jpg" TargetMode="External"/><Relationship Id="rId2839" Type="http://schemas.openxmlformats.org/officeDocument/2006/relationships/hyperlink" Target="http://warehouse.orhideja.net/images/products/180-003,-672-003-pion_6.jpg" TargetMode="External"/><Relationship Id="rId4194" Type="http://schemas.openxmlformats.org/officeDocument/2006/relationships/hyperlink" Target="http://warehouse.orhideja.net/images/products/195-187-662-187-pion_6.jpg" TargetMode="External"/><Relationship Id="rId5245" Type="http://schemas.openxmlformats.org/officeDocument/2006/relationships/hyperlink" Target="http://warehouse.orhideja.net/images/products/123-213%20ivory.jpg" TargetMode="External"/><Relationship Id="rId4261" Type="http://schemas.openxmlformats.org/officeDocument/2006/relationships/hyperlink" Target="http://warehouse.orhideja.net/images/products/195-187-662-187-pion_1.jpg" TargetMode="External"/><Relationship Id="rId5312" Type="http://schemas.openxmlformats.org/officeDocument/2006/relationships/hyperlink" Target="http://warehouse.orhideja.net/images/products/803-428,%20293-428%20flowe%20rose%20b.jpg" TargetMode="External"/><Relationship Id="rId1508" Type="http://schemas.openxmlformats.org/officeDocument/2006/relationships/hyperlink" Target="http://warehouse.orhideja.net/images/products/124-894_2.jpg" TargetMode="External"/><Relationship Id="rId1855" Type="http://schemas.openxmlformats.org/officeDocument/2006/relationships/hyperlink" Target="http://warehouse.orhideja.net/images/products/175-290%20white_2.jpg" TargetMode="External"/><Relationship Id="rId2906" Type="http://schemas.openxmlformats.org/officeDocument/2006/relationships/hyperlink" Target="http://warehouse.orhideja.net/images/products/180-003_ivory.jpg" TargetMode="External"/><Relationship Id="rId1922" Type="http://schemas.openxmlformats.org/officeDocument/2006/relationships/hyperlink" Target="http://warehouse.orhideja.net/images/products/563-390.jpg" TargetMode="External"/><Relationship Id="rId6086" Type="http://schemas.openxmlformats.org/officeDocument/2006/relationships/hyperlink" Target="http://warehouse.orhideja.net/images/products/107-267,-246-267-black-peony_6.jpg" TargetMode="External"/><Relationship Id="rId2696" Type="http://schemas.openxmlformats.org/officeDocument/2006/relationships/hyperlink" Target="http://warehouse.orhideja.net/images/products/199-795-ivory%20copy.jpg" TargetMode="External"/><Relationship Id="rId3747" Type="http://schemas.openxmlformats.org/officeDocument/2006/relationships/hyperlink" Target="http://warehouse.orhideja.net/images/products/506-147%20moloko.JPG" TargetMode="External"/><Relationship Id="rId6153" Type="http://schemas.openxmlformats.org/officeDocument/2006/relationships/hyperlink" Target="http://warehouse.orhideja.net/images/products/587-267.jpg" TargetMode="External"/><Relationship Id="rId668" Type="http://schemas.openxmlformats.org/officeDocument/2006/relationships/hyperlink" Target="http://warehouse.orhideja.net/images/products/110-208-black.jpg" TargetMode="External"/><Relationship Id="rId1298" Type="http://schemas.openxmlformats.org/officeDocument/2006/relationships/hyperlink" Target="http://warehouse.orhideja.net/images/products/181-894,-283-894-moloko_1.jpg" TargetMode="External"/><Relationship Id="rId2349" Type="http://schemas.openxmlformats.org/officeDocument/2006/relationships/hyperlink" Target="http://warehouse.orhideja.net/images/products/103-003,-671-003-black_1.jpg" TargetMode="External"/><Relationship Id="rId2763" Type="http://schemas.openxmlformats.org/officeDocument/2006/relationships/hyperlink" Target="http://warehouse.orhideja.net/images/products/199-795_2.jpg" TargetMode="External"/><Relationship Id="rId3814" Type="http://schemas.openxmlformats.org/officeDocument/2006/relationships/hyperlink" Target="http://warehouse.orhideja.net/images/products/166-147,%20289-147%20black_6.jpg" TargetMode="External"/><Relationship Id="rId6220" Type="http://schemas.openxmlformats.org/officeDocument/2006/relationships/hyperlink" Target="http://warehouse.orhideja.net/images/products/246-267%20nude.jpg" TargetMode="External"/><Relationship Id="rId735" Type="http://schemas.openxmlformats.org/officeDocument/2006/relationships/hyperlink" Target="http://warehouse.orhideja.net/images/products/613-208-dark-blue.jpg" TargetMode="External"/><Relationship Id="rId1365" Type="http://schemas.openxmlformats.org/officeDocument/2006/relationships/hyperlink" Target="http://warehouse.orhideja.net/images/products/517-894,-217-894-black_6.jpg" TargetMode="External"/><Relationship Id="rId2416" Type="http://schemas.openxmlformats.org/officeDocument/2006/relationships/hyperlink" Target="http://warehouse.orhideja.net/images/products/181-000,-231-000-krem-brule_1.jpg" TargetMode="External"/><Relationship Id="rId1018" Type="http://schemas.openxmlformats.org/officeDocument/2006/relationships/hyperlink" Target="http://warehouse.orhideja.net/images/products/613-208-krem-brule.jpg" TargetMode="External"/><Relationship Id="rId1432" Type="http://schemas.openxmlformats.org/officeDocument/2006/relationships/hyperlink" Target="http://warehouse.orhideja.net/images/products/124-894-pion.jpg" TargetMode="External"/><Relationship Id="rId2830" Type="http://schemas.openxmlformats.org/officeDocument/2006/relationships/hyperlink" Target="http://warehouse.orhideja.net/images/products/180-003,-672-003-black_6.jpg" TargetMode="External"/><Relationship Id="rId4588" Type="http://schemas.openxmlformats.org/officeDocument/2006/relationships/hyperlink" Target="http://warehouse.orhideja.net/images/products/508-170,-225-170-white_6.jpg" TargetMode="External"/><Relationship Id="rId5639" Type="http://schemas.openxmlformats.org/officeDocument/2006/relationships/hyperlink" Target="http://warehouse.orhideja.net/images/products/152-830,-799-830_1.jpg" TargetMode="External"/><Relationship Id="rId5986" Type="http://schemas.openxmlformats.org/officeDocument/2006/relationships/hyperlink" Target="http://warehouse.orhideja.net/images/products/695-991%20black-peony.jpg" TargetMode="External"/><Relationship Id="rId71" Type="http://schemas.openxmlformats.org/officeDocument/2006/relationships/hyperlink" Target="http://warehouse.orhideja.net/images/products/181-000,%20681-007%20pion%20_6.jpg" TargetMode="External"/><Relationship Id="rId802" Type="http://schemas.openxmlformats.org/officeDocument/2006/relationships/hyperlink" Target="http://warehouse.orhideja.net/images/products/180-208,-210-208-kvarc_1.jpg" TargetMode="External"/><Relationship Id="rId4655" Type="http://schemas.openxmlformats.org/officeDocument/2006/relationships/hyperlink" Target="http://warehouse.orhideja.net/images/products/263-438%20t.-sinij.jpg" TargetMode="External"/><Relationship Id="rId5706" Type="http://schemas.openxmlformats.org/officeDocument/2006/relationships/hyperlink" Target="http://warehouse.orhideja.net/images/products/733-680%20white.jpg" TargetMode="External"/><Relationship Id="rId178" Type="http://schemas.openxmlformats.org/officeDocument/2006/relationships/hyperlink" Target="http://warehouse.orhideja.net/images/products/180-000,-904-000-black_6.jpg" TargetMode="External"/><Relationship Id="rId3257" Type="http://schemas.openxmlformats.org/officeDocument/2006/relationships/hyperlink" Target="http://warehouse.orhideja.net/images/products/581-437,%20299-437.jpg" TargetMode="External"/><Relationship Id="rId3671" Type="http://schemas.openxmlformats.org/officeDocument/2006/relationships/hyperlink" Target="http://warehouse.orhideja.net/images/products/558-147%20_7.jpg" TargetMode="External"/><Relationship Id="rId4308" Type="http://schemas.openxmlformats.org/officeDocument/2006/relationships/hyperlink" Target="http://warehouse.orhideja.net/images/products/161-000-904-000_1.jpg" TargetMode="External"/><Relationship Id="rId4722" Type="http://schemas.openxmlformats.org/officeDocument/2006/relationships/hyperlink" Target="http://warehouse.orhideja.net/images/products/125-438%20grape%20wine%20NEW.jpg" TargetMode="External"/><Relationship Id="rId592" Type="http://schemas.openxmlformats.org/officeDocument/2006/relationships/hyperlink" Target="http://warehouse.orhideja.net/images/products/210-208%20&#208;&#167;&#208;&#181;&#204;&#136;&#209;&#128;&#208;&#189;&#209;&#139;&#208;&#184;&#204;&#134;.jpg" TargetMode="External"/><Relationship Id="rId2273" Type="http://schemas.openxmlformats.org/officeDocument/2006/relationships/hyperlink" Target="http://warehouse.orhideja.net/images/products/188-000%20kofejno-rozovij.jpg" TargetMode="External"/><Relationship Id="rId3324" Type="http://schemas.openxmlformats.org/officeDocument/2006/relationships/hyperlink" Target="http://warehouse.orhideja.net/images/products/646-437-pion.jpg" TargetMode="External"/><Relationship Id="rId245" Type="http://schemas.openxmlformats.org/officeDocument/2006/relationships/hyperlink" Target="http://warehouse.orhideja.net/images/products/180-208,-210-208-kofejno-roz._1.jpg" TargetMode="External"/><Relationship Id="rId2340" Type="http://schemas.openxmlformats.org/officeDocument/2006/relationships/hyperlink" Target="http://warehouse.orhideja.net/images/products/103-003,-671-003-black_1.jpg" TargetMode="External"/><Relationship Id="rId5496" Type="http://schemas.openxmlformats.org/officeDocument/2006/relationships/hyperlink" Target="http://warehouse.orhideja.net/images/products/653-000-white.jpg" TargetMode="External"/><Relationship Id="rId312" Type="http://schemas.openxmlformats.org/officeDocument/2006/relationships/hyperlink" Target="http://warehouse.orhideja.net/images/products/210-208-pepper.jpg" TargetMode="External"/><Relationship Id="rId4098" Type="http://schemas.openxmlformats.org/officeDocument/2006/relationships/hyperlink" Target="http://warehouse.orhideja.net/images/products/516-147,-624-147-kofejno-rozovij_1.jpg" TargetMode="External"/><Relationship Id="rId5149" Type="http://schemas.openxmlformats.org/officeDocument/2006/relationships/hyperlink" Target="http://warehouse.orhideja.net/images/products/802-213%20black.jpg" TargetMode="External"/><Relationship Id="rId5563" Type="http://schemas.openxmlformats.org/officeDocument/2006/relationships/hyperlink" Target="http://warehouse.orhideja.net/images/products/103-000-655-000_1.jpg" TargetMode="External"/><Relationship Id="rId4165" Type="http://schemas.openxmlformats.org/officeDocument/2006/relationships/hyperlink" Target="http://warehouse.orhideja.net/images/products/195-187,%20223-187.jpg" TargetMode="External"/><Relationship Id="rId5216" Type="http://schemas.openxmlformats.org/officeDocument/2006/relationships/hyperlink" Target="http://warehouse.orhideja.net/images/products/123-213%20ivory.jpg" TargetMode="External"/><Relationship Id="rId1759" Type="http://schemas.openxmlformats.org/officeDocument/2006/relationships/hyperlink" Target="http://warehouse.orhideja.net/images/products/1_10.jpg" TargetMode="External"/><Relationship Id="rId3181" Type="http://schemas.openxmlformats.org/officeDocument/2006/relationships/hyperlink" Target="http://warehouse.orhideja.net/images/products/182-437,-733-437-black_1.jpg" TargetMode="External"/><Relationship Id="rId5630" Type="http://schemas.openxmlformats.org/officeDocument/2006/relationships/hyperlink" Target="http://warehouse.orhideja.net/images/products/152-830,-799-830_1.jpg" TargetMode="External"/><Relationship Id="rId1826" Type="http://schemas.openxmlformats.org/officeDocument/2006/relationships/hyperlink" Target="http://warehouse.orhideja.net/images/products/553-290-white_2.jpg" TargetMode="External"/><Relationship Id="rId4232" Type="http://schemas.openxmlformats.org/officeDocument/2006/relationships/hyperlink" Target="http://warehouse.orhideja.net/images/products/195-187-662-187-pion_1.jpg" TargetMode="External"/><Relationship Id="rId3998" Type="http://schemas.openxmlformats.org/officeDocument/2006/relationships/hyperlink" Target="http://warehouse.orhideja.net/images/products/557-147,%20289-147%20pion_1.jpg" TargetMode="External"/><Relationship Id="rId6057" Type="http://schemas.openxmlformats.org/officeDocument/2006/relationships/hyperlink" Target="http://warehouse.orhideja.net/images/products/255-991%20peony.jpg" TargetMode="External"/><Relationship Id="rId986" Type="http://schemas.openxmlformats.org/officeDocument/2006/relationships/hyperlink" Target="http://warehouse.orhideja.net/images/products/180-208%20&#194;&#176;&#226;&#128;&#158;&#226;&#128;&#161;&#194;&#163;&#226;&#128;&#158;&#226;&#137;&#160;&#194;&#167;&#194;&#174;.jpg" TargetMode="External"/><Relationship Id="rId2667" Type="http://schemas.openxmlformats.org/officeDocument/2006/relationships/hyperlink" Target="http://warehouse.orhideja.net/images/products/192-338%20pion.JPG" TargetMode="External"/><Relationship Id="rId3718" Type="http://schemas.openxmlformats.org/officeDocument/2006/relationships/hyperlink" Target="http://warehouse.orhideja.net/images/products/516-147,-625-147-moloko_1.jpg" TargetMode="External"/><Relationship Id="rId5073" Type="http://schemas.openxmlformats.org/officeDocument/2006/relationships/hyperlink" Target="http://warehouse.orhideja.net/images/products/587-429.jpg" TargetMode="External"/><Relationship Id="rId6124" Type="http://schemas.openxmlformats.org/officeDocument/2006/relationships/hyperlink" Target="http://warehouse.orhideja.net/images/products/114-267,-733-267-black-peony_1.jpg" TargetMode="External"/><Relationship Id="rId639" Type="http://schemas.openxmlformats.org/officeDocument/2006/relationships/hyperlink" Target="http://warehouse.orhideja.net/images/products/132-208%20&#209;&#135;&#208;&#181;&#209;&#128;&#208;&#189;&#209;&#139;&#208;&#184;&#204;&#134;_2.jpg" TargetMode="External"/><Relationship Id="rId1269" Type="http://schemas.openxmlformats.org/officeDocument/2006/relationships/hyperlink" Target="http://warehouse.orhideja.net/images/products/535-146,%20207-146.jpg" TargetMode="External"/><Relationship Id="rId5140" Type="http://schemas.openxmlformats.org/officeDocument/2006/relationships/hyperlink" Target="http://warehouse.orhideja.net/images/products/802-213%20black.jpg" TargetMode="External"/><Relationship Id="rId1683" Type="http://schemas.openxmlformats.org/officeDocument/2006/relationships/hyperlink" Target="http://warehouse.orhideja.net/images/products/531-290,%20703-290%20pion.jpg" TargetMode="External"/><Relationship Id="rId2734" Type="http://schemas.openxmlformats.org/officeDocument/2006/relationships/hyperlink" Target="http://warehouse.orhideja.net/images/products/260-856.jpg" TargetMode="External"/><Relationship Id="rId706" Type="http://schemas.openxmlformats.org/officeDocument/2006/relationships/hyperlink" Target="http://warehouse.orhideja.net/images/products/124-208%20&#208;&#186;&#209;&#128;&#208;&#176;&#209;&#129;&#208;&#189;&#209;&#139;&#208;&#184;&#204;&#134;_2.jpg" TargetMode="External"/><Relationship Id="rId1336" Type="http://schemas.openxmlformats.org/officeDocument/2006/relationships/hyperlink" Target="http://warehouse.orhideja.net/images/products/181-000,-231-000-t-sinij_1.jpg" TargetMode="External"/><Relationship Id="rId1750" Type="http://schemas.openxmlformats.org/officeDocument/2006/relationships/hyperlink" Target="http://warehouse.orhideja.net/images/products/531-290_2.jpg" TargetMode="External"/><Relationship Id="rId2801" Type="http://schemas.openxmlformats.org/officeDocument/2006/relationships/hyperlink" Target="http://warehouse.orhideja.net/images/products/199-795-pion_2.jpg" TargetMode="External"/><Relationship Id="rId5957" Type="http://schemas.openxmlformats.org/officeDocument/2006/relationships/hyperlink" Target="http://warehouse.orhideja.net/images/products/159-628,-733-628-white_1.jpg" TargetMode="External"/><Relationship Id="rId42" Type="http://schemas.openxmlformats.org/officeDocument/2006/relationships/hyperlink" Target="http://warehouse.orhideja.net/images/products/543-007.jpg" TargetMode="External"/><Relationship Id="rId1403" Type="http://schemas.openxmlformats.org/officeDocument/2006/relationships/hyperlink" Target="http://warehouse.orhideja.net/images/products/180-000,-904-000-black_1.jpg" TargetMode="External"/><Relationship Id="rId4559" Type="http://schemas.openxmlformats.org/officeDocument/2006/relationships/hyperlink" Target="http://warehouse.orhideja.net/images/products/508-170,-225-170-black_1.jpg" TargetMode="External"/><Relationship Id="rId4973" Type="http://schemas.openxmlformats.org/officeDocument/2006/relationships/hyperlink" Target="http://warehouse.orhideja.net/images/products/123-438%20peony.jpg" TargetMode="External"/><Relationship Id="rId3575" Type="http://schemas.openxmlformats.org/officeDocument/2006/relationships/hyperlink" Target="http://warehouse.orhideja.net/images/products/539-385%20&#208;&#188;&#208;&#190;&#208;&#187;&#208;&#190;&#208;&#186;&#208;&#190;-&#208;&#191;&#208;&#184;&#208;&#190;&#208;&#189;_2.jpg" TargetMode="External"/><Relationship Id="rId4626" Type="http://schemas.openxmlformats.org/officeDocument/2006/relationships/hyperlink" Target="http://warehouse.orhideja.net/images/products/557-438.jpg" TargetMode="External"/><Relationship Id="rId496" Type="http://schemas.openxmlformats.org/officeDocument/2006/relationships/hyperlink" Target="http://warehouse.orhideja.net/images/products/180-208,-260-208-white_1.jpg" TargetMode="External"/><Relationship Id="rId2177" Type="http://schemas.openxmlformats.org/officeDocument/2006/relationships/hyperlink" Target="http://warehouse.orhideja.net/images/products/677-525_black.jpg" TargetMode="External"/><Relationship Id="rId2591" Type="http://schemas.openxmlformats.org/officeDocument/2006/relationships/hyperlink" Target="http://warehouse.orhideja.net/images/products/196-338%20&#194;&#168;&#195;&#134;&#194;&#180;&#195;&#134;&#226;&#132;&#162;&#195;&#134;.jpg" TargetMode="External"/><Relationship Id="rId3228" Type="http://schemas.openxmlformats.org/officeDocument/2006/relationships/hyperlink" Target="http://warehouse.orhideja.net/images/products/201-437%20&#194;&#168;&#195;&#134;&#194;&#180;&#195;&#134;&#226;&#132;&#162;&#195;&#134;.jpg" TargetMode="External"/><Relationship Id="rId3642" Type="http://schemas.openxmlformats.org/officeDocument/2006/relationships/hyperlink" Target="http://warehouse.orhideja.net/images/products/430-115%20&#208;&#188;&#208;&#190;&#208;&#187;&#208;&#190;&#208;&#186;&#208;&#190;.jpg" TargetMode="External"/><Relationship Id="rId149" Type="http://schemas.openxmlformats.org/officeDocument/2006/relationships/hyperlink" Target="http://warehouse.orhideja.net/images/products/968-000_4.jpg" TargetMode="External"/><Relationship Id="rId563" Type="http://schemas.openxmlformats.org/officeDocument/2006/relationships/hyperlink" Target="http://warehouse.orhideja.net/images/products/532-208-piony_2.jpg" TargetMode="External"/><Relationship Id="rId1193" Type="http://schemas.openxmlformats.org/officeDocument/2006/relationships/hyperlink" Target="http://warehouse.orhideja.net/images/products/535-146,%20207-146%20black.jpg" TargetMode="External"/><Relationship Id="rId2244" Type="http://schemas.openxmlformats.org/officeDocument/2006/relationships/hyperlink" Target="http://warehouse.orhideja.net/images/products/101-506.jpg" TargetMode="External"/><Relationship Id="rId216" Type="http://schemas.openxmlformats.org/officeDocument/2006/relationships/hyperlink" Target="http://warehouse.orhideja.net/images/products/260-208-coffee-rose.jpg" TargetMode="External"/><Relationship Id="rId1260" Type="http://schemas.openxmlformats.org/officeDocument/2006/relationships/hyperlink" Target="http://warehouse.orhideja.net/images/products/535-146,%20207-146.jpg" TargetMode="External"/><Relationship Id="rId630" Type="http://schemas.openxmlformats.org/officeDocument/2006/relationships/hyperlink" Target="http://warehouse.orhideja.net/images/products/187-208%20&#208;&#167;&#208;&#181;&#204;&#136;&#209;&#128;&#208;&#189;&#209;&#139;&#208;&#184;&#204;&#134;_4.jpg" TargetMode="External"/><Relationship Id="rId2311" Type="http://schemas.openxmlformats.org/officeDocument/2006/relationships/hyperlink" Target="http://warehouse.orhideja.net/images/products/109-003%20red.jpg" TargetMode="External"/><Relationship Id="rId4069" Type="http://schemas.openxmlformats.org/officeDocument/2006/relationships/hyperlink" Target="http://warehouse.orhideja.net/images/products/557-147,-210-147-kofejno-rozovij_6.jpg" TargetMode="External"/><Relationship Id="rId5467" Type="http://schemas.openxmlformats.org/officeDocument/2006/relationships/hyperlink" Target="http://warehouse.orhideja.net/images/products/653-000%20black-peony.jpg" TargetMode="External"/><Relationship Id="rId5881" Type="http://schemas.openxmlformats.org/officeDocument/2006/relationships/hyperlink" Target="http://warehouse.orhideja.net/images/products/159-628,-733-628-black-pion_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432"/>
  <sheetViews>
    <sheetView tabSelected="1" showRuler="0" zoomScale="90" zoomScaleNormal="90" workbookViewId="0">
      <selection activeCell="O7" sqref="O7"/>
    </sheetView>
  </sheetViews>
  <sheetFormatPr defaultRowHeight="15" x14ac:dyDescent="0.25"/>
  <cols>
    <col min="1" max="1" width="34.85546875" style="1" customWidth="1"/>
    <col min="2" max="2" width="30.7109375" style="2" customWidth="1"/>
    <col min="3" max="3" width="15" style="2" customWidth="1"/>
    <col min="4" max="4" width="18.28515625" style="2" customWidth="1"/>
    <col min="5" max="5" width="9.140625" style="2" customWidth="1"/>
    <col min="6" max="6" width="20" style="2" hidden="1" customWidth="1"/>
    <col min="7" max="7" width="12" style="2" customWidth="1"/>
    <col min="8" max="8" width="13.85546875" style="8" customWidth="1"/>
    <col min="9" max="10" width="9.140625" style="1"/>
  </cols>
  <sheetData>
    <row r="2" spans="1:15" s="14" customFormat="1" ht="16.5" customHeight="1" x14ac:dyDescent="0.25">
      <c r="A2" s="42" t="s">
        <v>280</v>
      </c>
      <c r="B2" s="42"/>
      <c r="C2" s="42"/>
      <c r="D2" s="42"/>
      <c r="E2" s="9"/>
      <c r="F2" s="10"/>
      <c r="G2" s="9"/>
      <c r="H2" s="11"/>
      <c r="I2" s="18"/>
      <c r="J2" s="18"/>
      <c r="K2" s="9"/>
      <c r="L2" s="9"/>
      <c r="M2" s="12"/>
      <c r="N2" s="13"/>
      <c r="O2" s="12"/>
    </row>
    <row r="3" spans="1:15" s="14" customFormat="1" ht="16.5" customHeight="1" x14ac:dyDescent="0.25">
      <c r="A3" s="43" t="s">
        <v>281</v>
      </c>
      <c r="B3" s="43"/>
      <c r="C3" s="43"/>
      <c r="D3" s="43"/>
      <c r="E3" s="15"/>
      <c r="F3" s="16"/>
      <c r="G3" s="15"/>
      <c r="H3" s="17"/>
      <c r="I3" s="19"/>
      <c r="J3" s="20"/>
      <c r="K3" s="15"/>
      <c r="L3" s="15"/>
      <c r="M3" s="12"/>
      <c r="N3" s="13"/>
      <c r="O3" s="12"/>
    </row>
    <row r="4" spans="1:15" ht="15.75" thickBot="1" x14ac:dyDescent="0.3"/>
    <row r="5" spans="1:15" x14ac:dyDescent="0.25">
      <c r="I5" s="21">
        <f>SUM(I7:I6948)</f>
        <v>0</v>
      </c>
      <c r="J5" s="22">
        <f>SUM(J7:J6948)</f>
        <v>0</v>
      </c>
    </row>
    <row r="6" spans="1:15" x14ac:dyDescent="0.25">
      <c r="A6" s="7" t="s">
        <v>274</v>
      </c>
      <c r="B6" s="28" t="s">
        <v>0</v>
      </c>
      <c r="C6" s="29" t="s">
        <v>1</v>
      </c>
      <c r="D6" s="30" t="s">
        <v>282</v>
      </c>
      <c r="E6" s="29" t="s">
        <v>278</v>
      </c>
      <c r="F6" s="29" t="s">
        <v>2</v>
      </c>
      <c r="G6" s="29" t="s">
        <v>277</v>
      </c>
      <c r="H6" s="31" t="s">
        <v>279</v>
      </c>
      <c r="I6" s="23" t="s">
        <v>3</v>
      </c>
      <c r="J6" s="24" t="s">
        <v>4</v>
      </c>
    </row>
    <row r="7" spans="1:15" x14ac:dyDescent="0.25">
      <c r="A7" s="35"/>
      <c r="B7" s="32" t="s">
        <v>5</v>
      </c>
      <c r="C7" s="32" t="str">
        <f t="shared" ref="C7:C23" si="0">HYPERLINK("http://warehouse.orhideja.net//images/products/101-215.jpg","101-215")</f>
        <v>101-215</v>
      </c>
      <c r="D7" s="32" t="s">
        <v>6</v>
      </c>
      <c r="E7" s="32" t="s">
        <v>7</v>
      </c>
      <c r="F7" s="32"/>
      <c r="G7" s="32">
        <v>4</v>
      </c>
      <c r="H7" s="34">
        <v>1606.9724999999999</v>
      </c>
      <c r="I7" s="3"/>
      <c r="J7" s="26">
        <f>H7*I7</f>
        <v>0</v>
      </c>
    </row>
    <row r="8" spans="1:15" x14ac:dyDescent="0.25">
      <c r="A8" s="36"/>
      <c r="B8" s="32" t="s">
        <v>5</v>
      </c>
      <c r="C8" s="32" t="str">
        <f t="shared" si="0"/>
        <v>101-215</v>
      </c>
      <c r="D8" s="32" t="s">
        <v>6</v>
      </c>
      <c r="E8" s="32" t="s">
        <v>8</v>
      </c>
      <c r="F8" s="32"/>
      <c r="G8" s="32">
        <v>2</v>
      </c>
      <c r="H8" s="34">
        <v>1606.9724999999999</v>
      </c>
      <c r="I8" s="3"/>
      <c r="J8" s="26">
        <f t="shared" ref="J8:J71" si="1">H8*I8</f>
        <v>0</v>
      </c>
    </row>
    <row r="9" spans="1:15" x14ac:dyDescent="0.25">
      <c r="A9" s="36"/>
      <c r="B9" s="32" t="s">
        <v>5</v>
      </c>
      <c r="C9" s="32" t="str">
        <f t="shared" si="0"/>
        <v>101-215</v>
      </c>
      <c r="D9" s="32" t="s">
        <v>6</v>
      </c>
      <c r="E9" s="32" t="s">
        <v>9</v>
      </c>
      <c r="F9" s="32"/>
      <c r="G9" s="32">
        <v>3</v>
      </c>
      <c r="H9" s="34">
        <v>1606.9724999999999</v>
      </c>
      <c r="I9" s="3"/>
      <c r="J9" s="26">
        <f t="shared" si="1"/>
        <v>0</v>
      </c>
    </row>
    <row r="10" spans="1:15" x14ac:dyDescent="0.25">
      <c r="A10" s="36"/>
      <c r="B10" s="32" t="s">
        <v>5</v>
      </c>
      <c r="C10" s="32" t="str">
        <f t="shared" si="0"/>
        <v>101-215</v>
      </c>
      <c r="D10" s="32" t="s">
        <v>6</v>
      </c>
      <c r="E10" s="32" t="s">
        <v>10</v>
      </c>
      <c r="F10" s="32"/>
      <c r="G10" s="32">
        <v>7</v>
      </c>
      <c r="H10" s="34">
        <v>1606.9724999999999</v>
      </c>
      <c r="I10" s="3"/>
      <c r="J10" s="26">
        <f t="shared" si="1"/>
        <v>0</v>
      </c>
    </row>
    <row r="11" spans="1:15" x14ac:dyDescent="0.25">
      <c r="A11" s="36"/>
      <c r="B11" s="32" t="s">
        <v>5</v>
      </c>
      <c r="C11" s="32" t="str">
        <f t="shared" si="0"/>
        <v>101-215</v>
      </c>
      <c r="D11" s="32" t="s">
        <v>6</v>
      </c>
      <c r="E11" s="32" t="s">
        <v>11</v>
      </c>
      <c r="F11" s="32"/>
      <c r="G11" s="32">
        <v>2</v>
      </c>
      <c r="H11" s="34">
        <v>1606.9724999999999</v>
      </c>
      <c r="I11" s="3"/>
      <c r="J11" s="26">
        <f t="shared" si="1"/>
        <v>0</v>
      </c>
    </row>
    <row r="12" spans="1:15" x14ac:dyDescent="0.25">
      <c r="A12" s="36"/>
      <c r="B12" s="32" t="s">
        <v>5</v>
      </c>
      <c r="C12" s="32" t="str">
        <f t="shared" si="0"/>
        <v>101-215</v>
      </c>
      <c r="D12" s="32" t="s">
        <v>6</v>
      </c>
      <c r="E12" s="32" t="s">
        <v>12</v>
      </c>
      <c r="F12" s="32"/>
      <c r="G12" s="32">
        <v>2</v>
      </c>
      <c r="H12" s="34">
        <v>1606.9724999999999</v>
      </c>
      <c r="I12" s="3"/>
      <c r="J12" s="26">
        <f t="shared" si="1"/>
        <v>0</v>
      </c>
    </row>
    <row r="13" spans="1:15" x14ac:dyDescent="0.25">
      <c r="A13" s="36"/>
      <c r="B13" s="32" t="s">
        <v>5</v>
      </c>
      <c r="C13" s="32" t="str">
        <f t="shared" si="0"/>
        <v>101-215</v>
      </c>
      <c r="D13" s="32" t="s">
        <v>6</v>
      </c>
      <c r="E13" s="32" t="s">
        <v>13</v>
      </c>
      <c r="F13" s="32"/>
      <c r="G13" s="32">
        <v>1</v>
      </c>
      <c r="H13" s="34">
        <v>1606.9724999999999</v>
      </c>
      <c r="I13" s="3"/>
      <c r="J13" s="26">
        <f t="shared" si="1"/>
        <v>0</v>
      </c>
    </row>
    <row r="14" spans="1:15" x14ac:dyDescent="0.25">
      <c r="A14" s="36"/>
      <c r="B14" s="32" t="s">
        <v>5</v>
      </c>
      <c r="C14" s="32" t="str">
        <f t="shared" si="0"/>
        <v>101-215</v>
      </c>
      <c r="D14" s="32" t="s">
        <v>6</v>
      </c>
      <c r="E14" s="32" t="s">
        <v>14</v>
      </c>
      <c r="F14" s="32"/>
      <c r="G14" s="32">
        <v>7</v>
      </c>
      <c r="H14" s="34">
        <v>1606.9724999999999</v>
      </c>
      <c r="I14" s="3"/>
      <c r="J14" s="26">
        <f t="shared" si="1"/>
        <v>0</v>
      </c>
    </row>
    <row r="15" spans="1:15" x14ac:dyDescent="0.25">
      <c r="A15" s="36"/>
      <c r="B15" s="32" t="s">
        <v>5</v>
      </c>
      <c r="C15" s="32" t="str">
        <f t="shared" si="0"/>
        <v>101-215</v>
      </c>
      <c r="D15" s="32" t="s">
        <v>6</v>
      </c>
      <c r="E15" s="32" t="s">
        <v>15</v>
      </c>
      <c r="F15" s="32"/>
      <c r="G15" s="32">
        <v>10</v>
      </c>
      <c r="H15" s="34">
        <v>1606.9724999999999</v>
      </c>
      <c r="I15" s="3"/>
      <c r="J15" s="26">
        <f t="shared" si="1"/>
        <v>0</v>
      </c>
    </row>
    <row r="16" spans="1:15" x14ac:dyDescent="0.25">
      <c r="A16" s="36"/>
      <c r="B16" s="32" t="s">
        <v>5</v>
      </c>
      <c r="C16" s="32" t="str">
        <f t="shared" si="0"/>
        <v>101-215</v>
      </c>
      <c r="D16" s="32" t="s">
        <v>6</v>
      </c>
      <c r="E16" s="32" t="s">
        <v>16</v>
      </c>
      <c r="F16" s="32"/>
      <c r="G16" s="32">
        <v>9</v>
      </c>
      <c r="H16" s="34">
        <v>1606.9724999999999</v>
      </c>
      <c r="I16" s="3"/>
      <c r="J16" s="26">
        <f t="shared" si="1"/>
        <v>0</v>
      </c>
    </row>
    <row r="17" spans="1:10" x14ac:dyDescent="0.25">
      <c r="A17" s="36"/>
      <c r="B17" s="32" t="s">
        <v>5</v>
      </c>
      <c r="C17" s="32" t="str">
        <f t="shared" si="0"/>
        <v>101-215</v>
      </c>
      <c r="D17" s="32" t="s">
        <v>6</v>
      </c>
      <c r="E17" s="32" t="s">
        <v>17</v>
      </c>
      <c r="F17" s="32"/>
      <c r="G17" s="32">
        <v>3</v>
      </c>
      <c r="H17" s="34">
        <v>1606.9724999999999</v>
      </c>
      <c r="I17" s="3"/>
      <c r="J17" s="26">
        <f t="shared" si="1"/>
        <v>0</v>
      </c>
    </row>
    <row r="18" spans="1:10" x14ac:dyDescent="0.25">
      <c r="A18" s="36"/>
      <c r="B18" s="32" t="s">
        <v>5</v>
      </c>
      <c r="C18" s="32" t="str">
        <f t="shared" si="0"/>
        <v>101-215</v>
      </c>
      <c r="D18" s="32" t="s">
        <v>6</v>
      </c>
      <c r="E18" s="32" t="s">
        <v>18</v>
      </c>
      <c r="F18" s="32"/>
      <c r="G18" s="32">
        <v>4</v>
      </c>
      <c r="H18" s="34">
        <v>1606.9724999999999</v>
      </c>
      <c r="I18" s="3"/>
      <c r="J18" s="26">
        <f t="shared" si="1"/>
        <v>0</v>
      </c>
    </row>
    <row r="19" spans="1:10" x14ac:dyDescent="0.25">
      <c r="A19" s="36"/>
      <c r="B19" s="32" t="s">
        <v>5</v>
      </c>
      <c r="C19" s="32" t="str">
        <f t="shared" si="0"/>
        <v>101-215</v>
      </c>
      <c r="D19" s="32" t="s">
        <v>6</v>
      </c>
      <c r="E19" s="32" t="s">
        <v>19</v>
      </c>
      <c r="F19" s="32"/>
      <c r="G19" s="32">
        <v>3</v>
      </c>
      <c r="H19" s="34">
        <v>1606.9724999999999</v>
      </c>
      <c r="I19" s="3"/>
      <c r="J19" s="26">
        <f t="shared" si="1"/>
        <v>0</v>
      </c>
    </row>
    <row r="20" spans="1:10" x14ac:dyDescent="0.25">
      <c r="A20" s="36"/>
      <c r="B20" s="32" t="s">
        <v>5</v>
      </c>
      <c r="C20" s="32" t="str">
        <f t="shared" si="0"/>
        <v>101-215</v>
      </c>
      <c r="D20" s="32" t="s">
        <v>6</v>
      </c>
      <c r="E20" s="32" t="s">
        <v>20</v>
      </c>
      <c r="F20" s="32"/>
      <c r="G20" s="32">
        <v>3</v>
      </c>
      <c r="H20" s="34">
        <v>1606.9724999999999</v>
      </c>
      <c r="I20" s="3"/>
      <c r="J20" s="26">
        <f t="shared" si="1"/>
        <v>0</v>
      </c>
    </row>
    <row r="21" spans="1:10" x14ac:dyDescent="0.25">
      <c r="A21" s="36"/>
      <c r="B21" s="32" t="s">
        <v>5</v>
      </c>
      <c r="C21" s="32" t="str">
        <f t="shared" si="0"/>
        <v>101-215</v>
      </c>
      <c r="D21" s="32" t="s">
        <v>6</v>
      </c>
      <c r="E21" s="32" t="s">
        <v>21</v>
      </c>
      <c r="F21" s="32"/>
      <c r="G21" s="32">
        <v>6</v>
      </c>
      <c r="H21" s="34">
        <v>1606.9724999999999</v>
      </c>
      <c r="I21" s="3"/>
      <c r="J21" s="26">
        <f t="shared" si="1"/>
        <v>0</v>
      </c>
    </row>
    <row r="22" spans="1:10" x14ac:dyDescent="0.25">
      <c r="A22" s="36"/>
      <c r="B22" s="32" t="s">
        <v>5</v>
      </c>
      <c r="C22" s="32" t="str">
        <f t="shared" si="0"/>
        <v>101-215</v>
      </c>
      <c r="D22" s="32" t="s">
        <v>6</v>
      </c>
      <c r="E22" s="32" t="s">
        <v>22</v>
      </c>
      <c r="F22" s="32"/>
      <c r="G22" s="32">
        <v>1</v>
      </c>
      <c r="H22" s="34">
        <v>1606.9724999999999</v>
      </c>
      <c r="I22" s="3"/>
      <c r="J22" s="26">
        <f t="shared" si="1"/>
        <v>0</v>
      </c>
    </row>
    <row r="23" spans="1:10" x14ac:dyDescent="0.25">
      <c r="A23" s="37"/>
      <c r="B23" s="32" t="s">
        <v>5</v>
      </c>
      <c r="C23" s="32" t="str">
        <f t="shared" si="0"/>
        <v>101-215</v>
      </c>
      <c r="D23" s="32" t="s">
        <v>6</v>
      </c>
      <c r="E23" s="32" t="s">
        <v>23</v>
      </c>
      <c r="F23" s="32"/>
      <c r="G23" s="32">
        <v>4</v>
      </c>
      <c r="H23" s="34">
        <v>1606.9724999999999</v>
      </c>
      <c r="I23" s="3"/>
      <c r="J23" s="26">
        <f t="shared" si="1"/>
        <v>0</v>
      </c>
    </row>
    <row r="24" spans="1:10" x14ac:dyDescent="0.25">
      <c r="A24" s="35"/>
      <c r="B24" s="32" t="s">
        <v>5</v>
      </c>
      <c r="C24" s="32" t="str">
        <f t="shared" ref="C24:C45" si="2">HYPERLINK("http://warehouse.orhideja.net//images/products/104-215.jpg","104-215")</f>
        <v>104-215</v>
      </c>
      <c r="D24" s="32" t="s">
        <v>6</v>
      </c>
      <c r="E24" s="32" t="s">
        <v>24</v>
      </c>
      <c r="F24" s="32"/>
      <c r="G24" s="32">
        <v>1</v>
      </c>
      <c r="H24" s="34">
        <v>1939.14</v>
      </c>
      <c r="I24" s="3"/>
      <c r="J24" s="26">
        <f t="shared" si="1"/>
        <v>0</v>
      </c>
    </row>
    <row r="25" spans="1:10" x14ac:dyDescent="0.25">
      <c r="A25" s="36"/>
      <c r="B25" s="32" t="s">
        <v>5</v>
      </c>
      <c r="C25" s="32" t="str">
        <f t="shared" si="2"/>
        <v>104-215</v>
      </c>
      <c r="D25" s="32" t="s">
        <v>6</v>
      </c>
      <c r="E25" s="32" t="s">
        <v>9</v>
      </c>
      <c r="F25" s="32"/>
      <c r="G25" s="32">
        <v>4</v>
      </c>
      <c r="H25" s="34">
        <v>1939.14</v>
      </c>
      <c r="I25" s="3"/>
      <c r="J25" s="26">
        <f t="shared" si="1"/>
        <v>0</v>
      </c>
    </row>
    <row r="26" spans="1:10" x14ac:dyDescent="0.25">
      <c r="A26" s="36"/>
      <c r="B26" s="32" t="s">
        <v>5</v>
      </c>
      <c r="C26" s="32" t="str">
        <f t="shared" si="2"/>
        <v>104-215</v>
      </c>
      <c r="D26" s="32" t="s">
        <v>6</v>
      </c>
      <c r="E26" s="32" t="s">
        <v>10</v>
      </c>
      <c r="F26" s="32"/>
      <c r="G26" s="32">
        <v>7</v>
      </c>
      <c r="H26" s="34">
        <v>1939.14</v>
      </c>
      <c r="I26" s="3"/>
      <c r="J26" s="26">
        <f t="shared" si="1"/>
        <v>0</v>
      </c>
    </row>
    <row r="27" spans="1:10" x14ac:dyDescent="0.25">
      <c r="A27" s="36"/>
      <c r="B27" s="32" t="s">
        <v>5</v>
      </c>
      <c r="C27" s="32" t="str">
        <f t="shared" si="2"/>
        <v>104-215</v>
      </c>
      <c r="D27" s="32" t="s">
        <v>6</v>
      </c>
      <c r="E27" s="32" t="s">
        <v>11</v>
      </c>
      <c r="F27" s="32"/>
      <c r="G27" s="32">
        <v>7</v>
      </c>
      <c r="H27" s="34">
        <v>1939.14</v>
      </c>
      <c r="I27" s="3"/>
      <c r="J27" s="26">
        <f t="shared" si="1"/>
        <v>0</v>
      </c>
    </row>
    <row r="28" spans="1:10" x14ac:dyDescent="0.25">
      <c r="A28" s="36"/>
      <c r="B28" s="32" t="s">
        <v>5</v>
      </c>
      <c r="C28" s="32" t="str">
        <f t="shared" si="2"/>
        <v>104-215</v>
      </c>
      <c r="D28" s="32" t="s">
        <v>6</v>
      </c>
      <c r="E28" s="32" t="s">
        <v>25</v>
      </c>
      <c r="F28" s="32"/>
      <c r="G28" s="32">
        <v>2</v>
      </c>
      <c r="H28" s="34">
        <v>1939.14</v>
      </c>
      <c r="I28" s="3"/>
      <c r="J28" s="26">
        <f t="shared" si="1"/>
        <v>0</v>
      </c>
    </row>
    <row r="29" spans="1:10" x14ac:dyDescent="0.25">
      <c r="A29" s="36"/>
      <c r="B29" s="32" t="s">
        <v>5</v>
      </c>
      <c r="C29" s="32" t="str">
        <f t="shared" si="2"/>
        <v>104-215</v>
      </c>
      <c r="D29" s="32" t="s">
        <v>6</v>
      </c>
      <c r="E29" s="32" t="s">
        <v>12</v>
      </c>
      <c r="F29" s="32"/>
      <c r="G29" s="32">
        <v>1</v>
      </c>
      <c r="H29" s="34">
        <v>1939.14</v>
      </c>
      <c r="I29" s="3"/>
      <c r="J29" s="26">
        <f t="shared" si="1"/>
        <v>0</v>
      </c>
    </row>
    <row r="30" spans="1:10" x14ac:dyDescent="0.25">
      <c r="A30" s="36"/>
      <c r="B30" s="32" t="s">
        <v>5</v>
      </c>
      <c r="C30" s="32" t="str">
        <f t="shared" si="2"/>
        <v>104-215</v>
      </c>
      <c r="D30" s="32" t="s">
        <v>6</v>
      </c>
      <c r="E30" s="32" t="s">
        <v>13</v>
      </c>
      <c r="F30" s="32"/>
      <c r="G30" s="32">
        <v>3</v>
      </c>
      <c r="H30" s="34">
        <v>1939.14</v>
      </c>
      <c r="I30" s="3"/>
      <c r="J30" s="26">
        <f t="shared" si="1"/>
        <v>0</v>
      </c>
    </row>
    <row r="31" spans="1:10" x14ac:dyDescent="0.25">
      <c r="A31" s="36"/>
      <c r="B31" s="32" t="s">
        <v>5</v>
      </c>
      <c r="C31" s="32" t="str">
        <f t="shared" si="2"/>
        <v>104-215</v>
      </c>
      <c r="D31" s="32" t="s">
        <v>6</v>
      </c>
      <c r="E31" s="32" t="s">
        <v>14</v>
      </c>
      <c r="F31" s="32"/>
      <c r="G31" s="32">
        <v>3</v>
      </c>
      <c r="H31" s="34">
        <v>1939.14</v>
      </c>
      <c r="I31" s="3"/>
      <c r="J31" s="26">
        <f t="shared" si="1"/>
        <v>0</v>
      </c>
    </row>
    <row r="32" spans="1:10" x14ac:dyDescent="0.25">
      <c r="A32" s="36"/>
      <c r="B32" s="32" t="s">
        <v>5</v>
      </c>
      <c r="C32" s="32" t="str">
        <f t="shared" si="2"/>
        <v>104-215</v>
      </c>
      <c r="D32" s="32" t="s">
        <v>6</v>
      </c>
      <c r="E32" s="32" t="s">
        <v>15</v>
      </c>
      <c r="F32" s="32"/>
      <c r="G32" s="32">
        <v>5</v>
      </c>
      <c r="H32" s="34">
        <v>1939.14</v>
      </c>
      <c r="I32" s="3"/>
      <c r="J32" s="26">
        <f t="shared" si="1"/>
        <v>0</v>
      </c>
    </row>
    <row r="33" spans="1:10" x14ac:dyDescent="0.25">
      <c r="A33" s="36"/>
      <c r="B33" s="32" t="s">
        <v>5</v>
      </c>
      <c r="C33" s="32" t="str">
        <f t="shared" si="2"/>
        <v>104-215</v>
      </c>
      <c r="D33" s="32" t="s">
        <v>6</v>
      </c>
      <c r="E33" s="32" t="s">
        <v>16</v>
      </c>
      <c r="F33" s="32"/>
      <c r="G33" s="32">
        <v>7</v>
      </c>
      <c r="H33" s="34">
        <v>1939.14</v>
      </c>
      <c r="I33" s="3"/>
      <c r="J33" s="26">
        <f t="shared" si="1"/>
        <v>0</v>
      </c>
    </row>
    <row r="34" spans="1:10" x14ac:dyDescent="0.25">
      <c r="A34" s="36"/>
      <c r="B34" s="32" t="s">
        <v>5</v>
      </c>
      <c r="C34" s="32" t="str">
        <f t="shared" si="2"/>
        <v>104-215</v>
      </c>
      <c r="D34" s="32" t="s">
        <v>6</v>
      </c>
      <c r="E34" s="32" t="s">
        <v>17</v>
      </c>
      <c r="F34" s="32"/>
      <c r="G34" s="32">
        <v>2</v>
      </c>
      <c r="H34" s="34">
        <v>1939.14</v>
      </c>
      <c r="I34" s="3"/>
      <c r="J34" s="26">
        <f t="shared" si="1"/>
        <v>0</v>
      </c>
    </row>
    <row r="35" spans="1:10" x14ac:dyDescent="0.25">
      <c r="A35" s="36"/>
      <c r="B35" s="32" t="s">
        <v>5</v>
      </c>
      <c r="C35" s="32" t="str">
        <f t="shared" si="2"/>
        <v>104-215</v>
      </c>
      <c r="D35" s="32" t="s">
        <v>6</v>
      </c>
      <c r="E35" s="32" t="s">
        <v>18</v>
      </c>
      <c r="F35" s="32"/>
      <c r="G35" s="32">
        <v>2</v>
      </c>
      <c r="H35" s="34">
        <v>1939.14</v>
      </c>
      <c r="I35" s="3"/>
      <c r="J35" s="26">
        <f t="shared" si="1"/>
        <v>0</v>
      </c>
    </row>
    <row r="36" spans="1:10" x14ac:dyDescent="0.25">
      <c r="A36" s="36"/>
      <c r="B36" s="32" t="s">
        <v>5</v>
      </c>
      <c r="C36" s="32" t="str">
        <f t="shared" si="2"/>
        <v>104-215</v>
      </c>
      <c r="D36" s="32" t="s">
        <v>6</v>
      </c>
      <c r="E36" s="32" t="s">
        <v>26</v>
      </c>
      <c r="F36" s="32"/>
      <c r="G36" s="32">
        <v>2</v>
      </c>
      <c r="H36" s="34">
        <v>1939.14</v>
      </c>
      <c r="I36" s="3"/>
      <c r="J36" s="26">
        <f t="shared" si="1"/>
        <v>0</v>
      </c>
    </row>
    <row r="37" spans="1:10" x14ac:dyDescent="0.25">
      <c r="A37" s="36"/>
      <c r="B37" s="32" t="s">
        <v>5</v>
      </c>
      <c r="C37" s="32" t="str">
        <f t="shared" si="2"/>
        <v>104-215</v>
      </c>
      <c r="D37" s="32" t="s">
        <v>6</v>
      </c>
      <c r="E37" s="32" t="s">
        <v>19</v>
      </c>
      <c r="F37" s="32"/>
      <c r="G37" s="32">
        <v>6</v>
      </c>
      <c r="H37" s="34">
        <v>1939.14</v>
      </c>
      <c r="I37" s="3"/>
      <c r="J37" s="26">
        <f t="shared" si="1"/>
        <v>0</v>
      </c>
    </row>
    <row r="38" spans="1:10" x14ac:dyDescent="0.25">
      <c r="A38" s="36"/>
      <c r="B38" s="32" t="s">
        <v>5</v>
      </c>
      <c r="C38" s="32" t="str">
        <f t="shared" si="2"/>
        <v>104-215</v>
      </c>
      <c r="D38" s="32" t="s">
        <v>6</v>
      </c>
      <c r="E38" s="32" t="s">
        <v>20</v>
      </c>
      <c r="F38" s="32"/>
      <c r="G38" s="32">
        <v>8</v>
      </c>
      <c r="H38" s="34">
        <v>1939.14</v>
      </c>
      <c r="I38" s="3"/>
      <c r="J38" s="26">
        <f t="shared" si="1"/>
        <v>0</v>
      </c>
    </row>
    <row r="39" spans="1:10" x14ac:dyDescent="0.25">
      <c r="A39" s="36"/>
      <c r="B39" s="32" t="s">
        <v>5</v>
      </c>
      <c r="C39" s="32" t="str">
        <f t="shared" si="2"/>
        <v>104-215</v>
      </c>
      <c r="D39" s="32" t="s">
        <v>6</v>
      </c>
      <c r="E39" s="32" t="s">
        <v>21</v>
      </c>
      <c r="F39" s="32"/>
      <c r="G39" s="32">
        <v>9</v>
      </c>
      <c r="H39" s="34">
        <v>1939.14</v>
      </c>
      <c r="I39" s="3"/>
      <c r="J39" s="26">
        <f t="shared" si="1"/>
        <v>0</v>
      </c>
    </row>
    <row r="40" spans="1:10" x14ac:dyDescent="0.25">
      <c r="A40" s="36"/>
      <c r="B40" s="32" t="s">
        <v>5</v>
      </c>
      <c r="C40" s="32" t="str">
        <f t="shared" si="2"/>
        <v>104-215</v>
      </c>
      <c r="D40" s="32" t="s">
        <v>6</v>
      </c>
      <c r="E40" s="32" t="s">
        <v>22</v>
      </c>
      <c r="F40" s="32"/>
      <c r="G40" s="32">
        <v>4</v>
      </c>
      <c r="H40" s="34">
        <v>1939.14</v>
      </c>
      <c r="I40" s="3"/>
      <c r="J40" s="26">
        <f t="shared" si="1"/>
        <v>0</v>
      </c>
    </row>
    <row r="41" spans="1:10" x14ac:dyDescent="0.25">
      <c r="A41" s="36"/>
      <c r="B41" s="32" t="s">
        <v>5</v>
      </c>
      <c r="C41" s="32" t="str">
        <f t="shared" si="2"/>
        <v>104-215</v>
      </c>
      <c r="D41" s="32" t="s">
        <v>6</v>
      </c>
      <c r="E41" s="32" t="s">
        <v>23</v>
      </c>
      <c r="F41" s="32"/>
      <c r="G41" s="32">
        <v>4</v>
      </c>
      <c r="H41" s="34">
        <v>1939.14</v>
      </c>
      <c r="I41" s="3"/>
      <c r="J41" s="26">
        <f t="shared" si="1"/>
        <v>0</v>
      </c>
    </row>
    <row r="42" spans="1:10" x14ac:dyDescent="0.25">
      <c r="A42" s="36"/>
      <c r="B42" s="32" t="s">
        <v>5</v>
      </c>
      <c r="C42" s="32" t="str">
        <f t="shared" si="2"/>
        <v>104-215</v>
      </c>
      <c r="D42" s="32" t="s">
        <v>6</v>
      </c>
      <c r="E42" s="32" t="s">
        <v>27</v>
      </c>
      <c r="F42" s="32"/>
      <c r="G42" s="32">
        <v>4</v>
      </c>
      <c r="H42" s="34">
        <v>1939.14</v>
      </c>
      <c r="I42" s="3"/>
      <c r="J42" s="26">
        <f t="shared" si="1"/>
        <v>0</v>
      </c>
    </row>
    <row r="43" spans="1:10" x14ac:dyDescent="0.25">
      <c r="A43" s="36"/>
      <c r="B43" s="32" t="s">
        <v>5</v>
      </c>
      <c r="C43" s="32" t="str">
        <f t="shared" si="2"/>
        <v>104-215</v>
      </c>
      <c r="D43" s="32" t="s">
        <v>6</v>
      </c>
      <c r="E43" s="32" t="s">
        <v>28</v>
      </c>
      <c r="F43" s="32"/>
      <c r="G43" s="32">
        <v>2</v>
      </c>
      <c r="H43" s="34">
        <v>1939.14</v>
      </c>
      <c r="I43" s="3"/>
      <c r="J43" s="26">
        <f t="shared" si="1"/>
        <v>0</v>
      </c>
    </row>
    <row r="44" spans="1:10" x14ac:dyDescent="0.25">
      <c r="A44" s="36"/>
      <c r="B44" s="32" t="s">
        <v>5</v>
      </c>
      <c r="C44" s="32" t="str">
        <f t="shared" si="2"/>
        <v>104-215</v>
      </c>
      <c r="D44" s="32" t="s">
        <v>6</v>
      </c>
      <c r="E44" s="32" t="s">
        <v>29</v>
      </c>
      <c r="F44" s="32"/>
      <c r="G44" s="32">
        <v>1</v>
      </c>
      <c r="H44" s="34">
        <v>1939.14</v>
      </c>
      <c r="I44" s="3"/>
      <c r="J44" s="26">
        <f t="shared" si="1"/>
        <v>0</v>
      </c>
    </row>
    <row r="45" spans="1:10" x14ac:dyDescent="0.25">
      <c r="A45" s="37"/>
      <c r="B45" s="32" t="s">
        <v>5</v>
      </c>
      <c r="C45" s="32" t="str">
        <f t="shared" si="2"/>
        <v>104-215</v>
      </c>
      <c r="D45" s="32" t="s">
        <v>6</v>
      </c>
      <c r="E45" s="32" t="s">
        <v>30</v>
      </c>
      <c r="F45" s="32"/>
      <c r="G45" s="32">
        <v>2</v>
      </c>
      <c r="H45" s="34">
        <v>1939.14</v>
      </c>
      <c r="I45" s="3"/>
      <c r="J45" s="26">
        <f t="shared" si="1"/>
        <v>0</v>
      </c>
    </row>
    <row r="46" spans="1:10" ht="25.5" customHeight="1" x14ac:dyDescent="0.25">
      <c r="A46" s="35"/>
      <c r="B46" s="32" t="s">
        <v>31</v>
      </c>
      <c r="C46" s="32" t="str">
        <f t="shared" ref="C46:C52" si="3">HYPERLINK("http://warehouse.orhideja.net//images/products/696-215.jpg","696-215")</f>
        <v>696-215</v>
      </c>
      <c r="D46" s="32" t="s">
        <v>6</v>
      </c>
      <c r="E46" s="32">
        <v>36</v>
      </c>
      <c r="F46" s="32"/>
      <c r="G46" s="32">
        <v>3</v>
      </c>
      <c r="H46" s="34">
        <v>1068.3225</v>
      </c>
      <c r="I46" s="3"/>
      <c r="J46" s="26">
        <f t="shared" si="1"/>
        <v>0</v>
      </c>
    </row>
    <row r="47" spans="1:10" ht="25.5" customHeight="1" x14ac:dyDescent="0.25">
      <c r="A47" s="36"/>
      <c r="B47" s="32" t="s">
        <v>31</v>
      </c>
      <c r="C47" s="32" t="str">
        <f t="shared" si="3"/>
        <v>696-215</v>
      </c>
      <c r="D47" s="32" t="s">
        <v>6</v>
      </c>
      <c r="E47" s="32">
        <v>38</v>
      </c>
      <c r="F47" s="32"/>
      <c r="G47" s="32">
        <v>12</v>
      </c>
      <c r="H47" s="34">
        <v>1068.3225</v>
      </c>
      <c r="I47" s="3"/>
      <c r="J47" s="26">
        <f t="shared" si="1"/>
        <v>0</v>
      </c>
    </row>
    <row r="48" spans="1:10" ht="25.5" customHeight="1" x14ac:dyDescent="0.25">
      <c r="A48" s="36"/>
      <c r="B48" s="32" t="s">
        <v>31</v>
      </c>
      <c r="C48" s="32" t="str">
        <f t="shared" si="3"/>
        <v>696-215</v>
      </c>
      <c r="D48" s="32" t="s">
        <v>6</v>
      </c>
      <c r="E48" s="32">
        <v>40</v>
      </c>
      <c r="F48" s="32"/>
      <c r="G48" s="32">
        <v>8</v>
      </c>
      <c r="H48" s="34">
        <v>1068.3225</v>
      </c>
      <c r="I48" s="3"/>
      <c r="J48" s="26">
        <f t="shared" si="1"/>
        <v>0</v>
      </c>
    </row>
    <row r="49" spans="1:10" ht="25.5" customHeight="1" x14ac:dyDescent="0.25">
      <c r="A49" s="36"/>
      <c r="B49" s="32" t="s">
        <v>31</v>
      </c>
      <c r="C49" s="32" t="str">
        <f t="shared" si="3"/>
        <v>696-215</v>
      </c>
      <c r="D49" s="32" t="s">
        <v>6</v>
      </c>
      <c r="E49" s="32">
        <v>42</v>
      </c>
      <c r="F49" s="32"/>
      <c r="G49" s="32">
        <v>8</v>
      </c>
      <c r="H49" s="34">
        <v>1068.3225</v>
      </c>
      <c r="I49" s="3"/>
      <c r="J49" s="26">
        <f t="shared" si="1"/>
        <v>0</v>
      </c>
    </row>
    <row r="50" spans="1:10" ht="25.5" customHeight="1" x14ac:dyDescent="0.25">
      <c r="A50" s="36"/>
      <c r="B50" s="32" t="s">
        <v>31</v>
      </c>
      <c r="C50" s="32" t="str">
        <f t="shared" si="3"/>
        <v>696-215</v>
      </c>
      <c r="D50" s="32" t="s">
        <v>6</v>
      </c>
      <c r="E50" s="32">
        <v>44</v>
      </c>
      <c r="F50" s="32"/>
      <c r="G50" s="32">
        <v>9</v>
      </c>
      <c r="H50" s="34">
        <v>1068.3225</v>
      </c>
      <c r="I50" s="3"/>
      <c r="J50" s="26">
        <f t="shared" si="1"/>
        <v>0</v>
      </c>
    </row>
    <row r="51" spans="1:10" ht="25.5" customHeight="1" x14ac:dyDescent="0.25">
      <c r="A51" s="36"/>
      <c r="B51" s="32" t="s">
        <v>31</v>
      </c>
      <c r="C51" s="32" t="str">
        <f t="shared" si="3"/>
        <v>696-215</v>
      </c>
      <c r="D51" s="32" t="s">
        <v>6</v>
      </c>
      <c r="E51" s="32">
        <v>46</v>
      </c>
      <c r="F51" s="32"/>
      <c r="G51" s="32">
        <v>12</v>
      </c>
      <c r="H51" s="34">
        <v>1068.3225</v>
      </c>
      <c r="I51" s="3"/>
      <c r="J51" s="26">
        <f t="shared" si="1"/>
        <v>0</v>
      </c>
    </row>
    <row r="52" spans="1:10" ht="25.5" customHeight="1" x14ac:dyDescent="0.25">
      <c r="A52" s="37"/>
      <c r="B52" s="32" t="s">
        <v>31</v>
      </c>
      <c r="C52" s="32" t="str">
        <f t="shared" si="3"/>
        <v>696-215</v>
      </c>
      <c r="D52" s="32" t="s">
        <v>6</v>
      </c>
      <c r="E52" s="32">
        <v>48</v>
      </c>
      <c r="F52" s="32"/>
      <c r="G52" s="32">
        <v>9</v>
      </c>
      <c r="H52" s="34">
        <v>1068.3225</v>
      </c>
      <c r="I52" s="3"/>
      <c r="J52" s="26">
        <f t="shared" si="1"/>
        <v>0</v>
      </c>
    </row>
    <row r="53" spans="1:10" ht="24" customHeight="1" x14ac:dyDescent="0.25">
      <c r="A53" s="35"/>
      <c r="B53" s="32" t="s">
        <v>32</v>
      </c>
      <c r="C53" s="32" t="str">
        <f t="shared" ref="C53:C60" si="4">HYPERLINK("http://warehouse.orhideja.net//images/products/698-215.jpg","698-215")</f>
        <v>698-215</v>
      </c>
      <c r="D53" s="32" t="s">
        <v>6</v>
      </c>
      <c r="E53" s="32">
        <v>36</v>
      </c>
      <c r="F53" s="32"/>
      <c r="G53" s="32">
        <v>3</v>
      </c>
      <c r="H53" s="34">
        <v>1113.21</v>
      </c>
      <c r="I53" s="3"/>
      <c r="J53" s="26">
        <f t="shared" si="1"/>
        <v>0</v>
      </c>
    </row>
    <row r="54" spans="1:10" ht="24" customHeight="1" x14ac:dyDescent="0.25">
      <c r="A54" s="36"/>
      <c r="B54" s="32" t="s">
        <v>32</v>
      </c>
      <c r="C54" s="32" t="str">
        <f t="shared" si="4"/>
        <v>698-215</v>
      </c>
      <c r="D54" s="32" t="s">
        <v>6</v>
      </c>
      <c r="E54" s="32">
        <v>38</v>
      </c>
      <c r="F54" s="32"/>
      <c r="G54" s="32">
        <v>7</v>
      </c>
      <c r="H54" s="34">
        <v>1113.21</v>
      </c>
      <c r="I54" s="3"/>
      <c r="J54" s="26">
        <f t="shared" si="1"/>
        <v>0</v>
      </c>
    </row>
    <row r="55" spans="1:10" ht="24" customHeight="1" x14ac:dyDescent="0.25">
      <c r="A55" s="36"/>
      <c r="B55" s="32" t="s">
        <v>32</v>
      </c>
      <c r="C55" s="32" t="str">
        <f t="shared" si="4"/>
        <v>698-215</v>
      </c>
      <c r="D55" s="32" t="s">
        <v>6</v>
      </c>
      <c r="E55" s="32">
        <v>40</v>
      </c>
      <c r="F55" s="32"/>
      <c r="G55" s="32">
        <v>10</v>
      </c>
      <c r="H55" s="34">
        <v>1113.21</v>
      </c>
      <c r="I55" s="3"/>
      <c r="J55" s="26">
        <f t="shared" si="1"/>
        <v>0</v>
      </c>
    </row>
    <row r="56" spans="1:10" ht="24" customHeight="1" x14ac:dyDescent="0.25">
      <c r="A56" s="36"/>
      <c r="B56" s="32" t="s">
        <v>32</v>
      </c>
      <c r="C56" s="32" t="str">
        <f t="shared" si="4"/>
        <v>698-215</v>
      </c>
      <c r="D56" s="32" t="s">
        <v>6</v>
      </c>
      <c r="E56" s="32">
        <v>42</v>
      </c>
      <c r="F56" s="32"/>
      <c r="G56" s="32">
        <v>13</v>
      </c>
      <c r="H56" s="34">
        <v>1113.21</v>
      </c>
      <c r="I56" s="3"/>
      <c r="J56" s="26">
        <f t="shared" si="1"/>
        <v>0</v>
      </c>
    </row>
    <row r="57" spans="1:10" ht="24" customHeight="1" x14ac:dyDescent="0.25">
      <c r="A57" s="36"/>
      <c r="B57" s="32" t="s">
        <v>32</v>
      </c>
      <c r="C57" s="32" t="str">
        <f t="shared" si="4"/>
        <v>698-215</v>
      </c>
      <c r="D57" s="32" t="s">
        <v>6</v>
      </c>
      <c r="E57" s="32">
        <v>44</v>
      </c>
      <c r="F57" s="32"/>
      <c r="G57" s="32">
        <v>16</v>
      </c>
      <c r="H57" s="34">
        <v>1113.21</v>
      </c>
      <c r="I57" s="3"/>
      <c r="J57" s="26">
        <f t="shared" si="1"/>
        <v>0</v>
      </c>
    </row>
    <row r="58" spans="1:10" ht="24" customHeight="1" x14ac:dyDescent="0.25">
      <c r="A58" s="36"/>
      <c r="B58" s="32" t="s">
        <v>32</v>
      </c>
      <c r="C58" s="32" t="str">
        <f t="shared" si="4"/>
        <v>698-215</v>
      </c>
      <c r="D58" s="32" t="s">
        <v>6</v>
      </c>
      <c r="E58" s="32">
        <v>46</v>
      </c>
      <c r="F58" s="32"/>
      <c r="G58" s="32">
        <v>9</v>
      </c>
      <c r="H58" s="34">
        <v>1113.21</v>
      </c>
      <c r="I58" s="3"/>
      <c r="J58" s="26">
        <f t="shared" si="1"/>
        <v>0</v>
      </c>
    </row>
    <row r="59" spans="1:10" ht="24" customHeight="1" x14ac:dyDescent="0.25">
      <c r="A59" s="36"/>
      <c r="B59" s="32" t="s">
        <v>32</v>
      </c>
      <c r="C59" s="32" t="str">
        <f t="shared" si="4"/>
        <v>698-215</v>
      </c>
      <c r="D59" s="32" t="s">
        <v>6</v>
      </c>
      <c r="E59" s="32">
        <v>48</v>
      </c>
      <c r="F59" s="32"/>
      <c r="G59" s="32">
        <v>9</v>
      </c>
      <c r="H59" s="34">
        <v>1113.21</v>
      </c>
      <c r="I59" s="3"/>
      <c r="J59" s="26">
        <f t="shared" si="1"/>
        <v>0</v>
      </c>
    </row>
    <row r="60" spans="1:10" ht="24" customHeight="1" x14ac:dyDescent="0.25">
      <c r="A60" s="37"/>
      <c r="B60" s="32" t="s">
        <v>32</v>
      </c>
      <c r="C60" s="32" t="str">
        <f t="shared" si="4"/>
        <v>698-215</v>
      </c>
      <c r="D60" s="32" t="s">
        <v>6</v>
      </c>
      <c r="E60" s="32">
        <v>50</v>
      </c>
      <c r="F60" s="32"/>
      <c r="G60" s="32">
        <v>5</v>
      </c>
      <c r="H60" s="34">
        <v>1113.21</v>
      </c>
      <c r="I60" s="3"/>
      <c r="J60" s="26">
        <f t="shared" si="1"/>
        <v>0</v>
      </c>
    </row>
    <row r="61" spans="1:10" x14ac:dyDescent="0.25">
      <c r="A61" s="35"/>
      <c r="B61" s="32" t="s">
        <v>5</v>
      </c>
      <c r="C61" s="32" t="str">
        <f t="shared" ref="C61:C77" si="5">HYPERLINK("http://warehouse.orhideja.net//images/products/129-000 nude _1.jpg","129-000")</f>
        <v>129-000</v>
      </c>
      <c r="D61" s="32" t="s">
        <v>33</v>
      </c>
      <c r="E61" s="32" t="s">
        <v>17</v>
      </c>
      <c r="F61" s="32">
        <v>7427259466860</v>
      </c>
      <c r="G61" s="32">
        <v>2</v>
      </c>
      <c r="H61" s="34">
        <v>1876.2974999999999</v>
      </c>
      <c r="I61" s="3"/>
      <c r="J61" s="26">
        <f t="shared" si="1"/>
        <v>0</v>
      </c>
    </row>
    <row r="62" spans="1:10" x14ac:dyDescent="0.25">
      <c r="A62" s="36"/>
      <c r="B62" s="32" t="s">
        <v>5</v>
      </c>
      <c r="C62" s="32" t="str">
        <f t="shared" si="5"/>
        <v>129-000</v>
      </c>
      <c r="D62" s="32" t="s">
        <v>33</v>
      </c>
      <c r="E62" s="32" t="s">
        <v>18</v>
      </c>
      <c r="F62" s="32">
        <v>7427259466877</v>
      </c>
      <c r="G62" s="32">
        <v>1</v>
      </c>
      <c r="H62" s="34">
        <v>1876.2974999999999</v>
      </c>
      <c r="I62" s="3"/>
      <c r="J62" s="26">
        <f t="shared" si="1"/>
        <v>0</v>
      </c>
    </row>
    <row r="63" spans="1:10" x14ac:dyDescent="0.25">
      <c r="A63" s="36"/>
      <c r="B63" s="32" t="s">
        <v>5</v>
      </c>
      <c r="C63" s="32" t="str">
        <f t="shared" si="5"/>
        <v>129-000</v>
      </c>
      <c r="D63" s="32" t="s">
        <v>33</v>
      </c>
      <c r="E63" s="32" t="s">
        <v>21</v>
      </c>
      <c r="F63" s="32">
        <v>7427259466921</v>
      </c>
      <c r="G63" s="32">
        <v>1</v>
      </c>
      <c r="H63" s="34">
        <v>1876.2974999999999</v>
      </c>
      <c r="I63" s="3"/>
      <c r="J63" s="26">
        <f t="shared" si="1"/>
        <v>0</v>
      </c>
    </row>
    <row r="64" spans="1:10" x14ac:dyDescent="0.25">
      <c r="A64" s="36"/>
      <c r="B64" s="32" t="s">
        <v>5</v>
      </c>
      <c r="C64" s="32" t="str">
        <f t="shared" si="5"/>
        <v>129-000</v>
      </c>
      <c r="D64" s="32" t="s">
        <v>33</v>
      </c>
      <c r="E64" s="32" t="s">
        <v>22</v>
      </c>
      <c r="F64" s="32">
        <v>7427259466938</v>
      </c>
      <c r="G64" s="32">
        <v>5</v>
      </c>
      <c r="H64" s="34">
        <v>1876.2974999999999</v>
      </c>
      <c r="I64" s="3"/>
      <c r="J64" s="26">
        <f t="shared" si="1"/>
        <v>0</v>
      </c>
    </row>
    <row r="65" spans="1:10" x14ac:dyDescent="0.25">
      <c r="A65" s="36"/>
      <c r="B65" s="32" t="s">
        <v>5</v>
      </c>
      <c r="C65" s="32" t="str">
        <f t="shared" si="5"/>
        <v>129-000</v>
      </c>
      <c r="D65" s="32" t="s">
        <v>33</v>
      </c>
      <c r="E65" s="32" t="s">
        <v>23</v>
      </c>
      <c r="F65" s="32">
        <v>7427259466945</v>
      </c>
      <c r="G65" s="32">
        <v>5</v>
      </c>
      <c r="H65" s="34">
        <v>1876.2974999999999</v>
      </c>
      <c r="I65" s="3"/>
      <c r="J65" s="26">
        <f t="shared" si="1"/>
        <v>0</v>
      </c>
    </row>
    <row r="66" spans="1:10" x14ac:dyDescent="0.25">
      <c r="A66" s="36"/>
      <c r="B66" s="32" t="s">
        <v>5</v>
      </c>
      <c r="C66" s="32" t="str">
        <f t="shared" si="5"/>
        <v>129-000</v>
      </c>
      <c r="D66" s="32" t="s">
        <v>33</v>
      </c>
      <c r="E66" s="32" t="s">
        <v>27</v>
      </c>
      <c r="F66" s="32">
        <v>7427259466952</v>
      </c>
      <c r="G66" s="32">
        <v>6</v>
      </c>
      <c r="H66" s="34">
        <v>1876.2974999999999</v>
      </c>
      <c r="I66" s="3"/>
      <c r="J66" s="26">
        <f t="shared" si="1"/>
        <v>0</v>
      </c>
    </row>
    <row r="67" spans="1:10" x14ac:dyDescent="0.25">
      <c r="A67" s="36"/>
      <c r="B67" s="32" t="s">
        <v>5</v>
      </c>
      <c r="C67" s="32" t="str">
        <f t="shared" si="5"/>
        <v>129-000</v>
      </c>
      <c r="D67" s="32" t="s">
        <v>33</v>
      </c>
      <c r="E67" s="32" t="s">
        <v>34</v>
      </c>
      <c r="F67" s="32">
        <v>7427259466969</v>
      </c>
      <c r="G67" s="32">
        <v>3</v>
      </c>
      <c r="H67" s="34">
        <v>1876.2974999999999</v>
      </c>
      <c r="I67" s="3"/>
      <c r="J67" s="26">
        <f t="shared" si="1"/>
        <v>0</v>
      </c>
    </row>
    <row r="68" spans="1:10" x14ac:dyDescent="0.25">
      <c r="A68" s="36"/>
      <c r="B68" s="32" t="s">
        <v>5</v>
      </c>
      <c r="C68" s="32" t="str">
        <f t="shared" si="5"/>
        <v>129-000</v>
      </c>
      <c r="D68" s="32" t="s">
        <v>33</v>
      </c>
      <c r="E68" s="32" t="s">
        <v>28</v>
      </c>
      <c r="F68" s="32">
        <v>7427259466976</v>
      </c>
      <c r="G68" s="32">
        <v>2</v>
      </c>
      <c r="H68" s="34">
        <v>1876.2974999999999</v>
      </c>
      <c r="I68" s="3"/>
      <c r="J68" s="26">
        <f t="shared" si="1"/>
        <v>0</v>
      </c>
    </row>
    <row r="69" spans="1:10" x14ac:dyDescent="0.25">
      <c r="A69" s="36"/>
      <c r="B69" s="32" t="s">
        <v>5</v>
      </c>
      <c r="C69" s="32" t="str">
        <f t="shared" si="5"/>
        <v>129-000</v>
      </c>
      <c r="D69" s="32" t="s">
        <v>33</v>
      </c>
      <c r="E69" s="32" t="s">
        <v>29</v>
      </c>
      <c r="F69" s="32">
        <v>7427259466983</v>
      </c>
      <c r="G69" s="32">
        <v>5</v>
      </c>
      <c r="H69" s="34">
        <v>1876.2974999999999</v>
      </c>
      <c r="I69" s="3"/>
      <c r="J69" s="26">
        <f t="shared" si="1"/>
        <v>0</v>
      </c>
    </row>
    <row r="70" spans="1:10" x14ac:dyDescent="0.25">
      <c r="A70" s="36"/>
      <c r="B70" s="32" t="s">
        <v>5</v>
      </c>
      <c r="C70" s="32" t="str">
        <f t="shared" si="5"/>
        <v>129-000</v>
      </c>
      <c r="D70" s="32" t="s">
        <v>33</v>
      </c>
      <c r="E70" s="32" t="s">
        <v>30</v>
      </c>
      <c r="F70" s="32">
        <v>7427259466990</v>
      </c>
      <c r="G70" s="32">
        <v>1</v>
      </c>
      <c r="H70" s="34">
        <v>1876.2974999999999</v>
      </c>
      <c r="I70" s="3"/>
      <c r="J70" s="26">
        <f t="shared" si="1"/>
        <v>0</v>
      </c>
    </row>
    <row r="71" spans="1:10" x14ac:dyDescent="0.25">
      <c r="A71" s="36"/>
      <c r="B71" s="32" t="s">
        <v>5</v>
      </c>
      <c r="C71" s="32" t="str">
        <f t="shared" si="5"/>
        <v>129-000</v>
      </c>
      <c r="D71" s="32" t="s">
        <v>33</v>
      </c>
      <c r="E71" s="32" t="s">
        <v>35</v>
      </c>
      <c r="F71" s="32">
        <v>7427259467010</v>
      </c>
      <c r="G71" s="32">
        <v>1</v>
      </c>
      <c r="H71" s="34">
        <v>1876.2974999999999</v>
      </c>
      <c r="I71" s="3"/>
      <c r="J71" s="26">
        <f t="shared" si="1"/>
        <v>0</v>
      </c>
    </row>
    <row r="72" spans="1:10" x14ac:dyDescent="0.25">
      <c r="A72" s="36"/>
      <c r="B72" s="32" t="s">
        <v>5</v>
      </c>
      <c r="C72" s="32" t="str">
        <f t="shared" si="5"/>
        <v>129-000</v>
      </c>
      <c r="D72" s="32" t="s">
        <v>33</v>
      </c>
      <c r="E72" s="32" t="s">
        <v>36</v>
      </c>
      <c r="F72" s="32">
        <v>7427259467027</v>
      </c>
      <c r="G72" s="32">
        <v>5</v>
      </c>
      <c r="H72" s="34">
        <v>1876.2974999999999</v>
      </c>
      <c r="I72" s="3"/>
      <c r="J72" s="26">
        <f t="shared" ref="J72:J135" si="6">H72*I72</f>
        <v>0</v>
      </c>
    </row>
    <row r="73" spans="1:10" x14ac:dyDescent="0.25">
      <c r="A73" s="36"/>
      <c r="B73" s="32" t="s">
        <v>5</v>
      </c>
      <c r="C73" s="32" t="str">
        <f t="shared" si="5"/>
        <v>129-000</v>
      </c>
      <c r="D73" s="32" t="s">
        <v>33</v>
      </c>
      <c r="E73" s="32" t="s">
        <v>37</v>
      </c>
      <c r="F73" s="32">
        <v>7427259467034</v>
      </c>
      <c r="G73" s="32">
        <v>2</v>
      </c>
      <c r="H73" s="34">
        <v>1876.2974999999999</v>
      </c>
      <c r="I73" s="3"/>
      <c r="J73" s="26">
        <f t="shared" si="6"/>
        <v>0</v>
      </c>
    </row>
    <row r="74" spans="1:10" x14ac:dyDescent="0.25">
      <c r="A74" s="36"/>
      <c r="B74" s="32" t="s">
        <v>5</v>
      </c>
      <c r="C74" s="32" t="str">
        <f t="shared" si="5"/>
        <v>129-000</v>
      </c>
      <c r="D74" s="32" t="s">
        <v>33</v>
      </c>
      <c r="E74" s="32" t="s">
        <v>38</v>
      </c>
      <c r="F74" s="32">
        <v>7427259467041</v>
      </c>
      <c r="G74" s="32">
        <v>1</v>
      </c>
      <c r="H74" s="34">
        <v>1876.2974999999999</v>
      </c>
      <c r="I74" s="3"/>
      <c r="J74" s="26">
        <f t="shared" si="6"/>
        <v>0</v>
      </c>
    </row>
    <row r="75" spans="1:10" x14ac:dyDescent="0.25">
      <c r="A75" s="36"/>
      <c r="B75" s="32" t="s">
        <v>5</v>
      </c>
      <c r="C75" s="32" t="str">
        <f t="shared" si="5"/>
        <v>129-000</v>
      </c>
      <c r="D75" s="32" t="s">
        <v>33</v>
      </c>
      <c r="E75" s="32" t="s">
        <v>39</v>
      </c>
      <c r="F75" s="32">
        <v>7427259467065</v>
      </c>
      <c r="G75" s="32">
        <v>3</v>
      </c>
      <c r="H75" s="34">
        <v>1876.2974999999999</v>
      </c>
      <c r="I75" s="3"/>
      <c r="J75" s="26">
        <f t="shared" si="6"/>
        <v>0</v>
      </c>
    </row>
    <row r="76" spans="1:10" x14ac:dyDescent="0.25">
      <c r="A76" s="36"/>
      <c r="B76" s="32" t="s">
        <v>5</v>
      </c>
      <c r="C76" s="32" t="str">
        <f t="shared" si="5"/>
        <v>129-000</v>
      </c>
      <c r="D76" s="32" t="s">
        <v>33</v>
      </c>
      <c r="E76" s="32" t="s">
        <v>40</v>
      </c>
      <c r="F76" s="32">
        <v>7427259467072</v>
      </c>
      <c r="G76" s="32">
        <v>2</v>
      </c>
      <c r="H76" s="34">
        <v>1876.2974999999999</v>
      </c>
      <c r="I76" s="3"/>
      <c r="J76" s="26">
        <f t="shared" si="6"/>
        <v>0</v>
      </c>
    </row>
    <row r="77" spans="1:10" x14ac:dyDescent="0.25">
      <c r="A77" s="37"/>
      <c r="B77" s="32" t="s">
        <v>5</v>
      </c>
      <c r="C77" s="32" t="str">
        <f t="shared" si="5"/>
        <v>129-000</v>
      </c>
      <c r="D77" s="32" t="s">
        <v>33</v>
      </c>
      <c r="E77" s="32" t="s">
        <v>41</v>
      </c>
      <c r="F77" s="32">
        <v>7427259467089</v>
      </c>
      <c r="G77" s="32">
        <v>2</v>
      </c>
      <c r="H77" s="34">
        <v>1876.2974999999999</v>
      </c>
      <c r="I77" s="3"/>
      <c r="J77" s="26">
        <f t="shared" si="6"/>
        <v>0</v>
      </c>
    </row>
    <row r="78" spans="1:10" x14ac:dyDescent="0.25">
      <c r="A78" s="35"/>
      <c r="B78" s="32" t="s">
        <v>5</v>
      </c>
      <c r="C78" s="32" t="str">
        <f t="shared" ref="C78:C108" si="7">HYPERLINK("http://warehouse.orhideja.net//images/products/129-000,-659-000-moloko-nude_1.jpg","129-000")</f>
        <v>129-000</v>
      </c>
      <c r="D78" s="32" t="s">
        <v>42</v>
      </c>
      <c r="E78" s="32" t="s">
        <v>10</v>
      </c>
      <c r="F78" s="32">
        <v>7427259461636</v>
      </c>
      <c r="G78" s="32">
        <v>2</v>
      </c>
      <c r="H78" s="34">
        <v>1876.2974999999999</v>
      </c>
      <c r="I78" s="3"/>
      <c r="J78" s="26">
        <f t="shared" si="6"/>
        <v>0</v>
      </c>
    </row>
    <row r="79" spans="1:10" x14ac:dyDescent="0.25">
      <c r="A79" s="36"/>
      <c r="B79" s="32" t="s">
        <v>5</v>
      </c>
      <c r="C79" s="32" t="str">
        <f t="shared" si="7"/>
        <v>129-000</v>
      </c>
      <c r="D79" s="32" t="s">
        <v>42</v>
      </c>
      <c r="E79" s="32" t="s">
        <v>11</v>
      </c>
      <c r="F79" s="32">
        <v>7427259461643</v>
      </c>
      <c r="G79" s="32">
        <v>2</v>
      </c>
      <c r="H79" s="34">
        <v>1876.2974999999999</v>
      </c>
      <c r="I79" s="3"/>
      <c r="J79" s="26">
        <f t="shared" si="6"/>
        <v>0</v>
      </c>
    </row>
    <row r="80" spans="1:10" x14ac:dyDescent="0.25">
      <c r="A80" s="36"/>
      <c r="B80" s="32" t="s">
        <v>5</v>
      </c>
      <c r="C80" s="32" t="str">
        <f t="shared" si="7"/>
        <v>129-000</v>
      </c>
      <c r="D80" s="32" t="s">
        <v>42</v>
      </c>
      <c r="E80" s="32" t="s">
        <v>12</v>
      </c>
      <c r="F80" s="32">
        <v>7427259461667</v>
      </c>
      <c r="G80" s="32">
        <v>4</v>
      </c>
      <c r="H80" s="34">
        <v>1876.2974999999999</v>
      </c>
      <c r="I80" s="3"/>
      <c r="J80" s="26">
        <f t="shared" si="6"/>
        <v>0</v>
      </c>
    </row>
    <row r="81" spans="1:10" x14ac:dyDescent="0.25">
      <c r="A81" s="36"/>
      <c r="B81" s="32" t="s">
        <v>5</v>
      </c>
      <c r="C81" s="32" t="str">
        <f t="shared" si="7"/>
        <v>129-000</v>
      </c>
      <c r="D81" s="32" t="s">
        <v>42</v>
      </c>
      <c r="E81" s="32" t="s">
        <v>13</v>
      </c>
      <c r="F81" s="32">
        <v>7427259461674</v>
      </c>
      <c r="G81" s="32">
        <v>5</v>
      </c>
      <c r="H81" s="34">
        <v>1876.2974999999999</v>
      </c>
      <c r="I81" s="3"/>
      <c r="J81" s="26">
        <f t="shared" si="6"/>
        <v>0</v>
      </c>
    </row>
    <row r="82" spans="1:10" x14ac:dyDescent="0.25">
      <c r="A82" s="36"/>
      <c r="B82" s="32" t="s">
        <v>5</v>
      </c>
      <c r="C82" s="32" t="str">
        <f t="shared" si="7"/>
        <v>129-000</v>
      </c>
      <c r="D82" s="32" t="s">
        <v>42</v>
      </c>
      <c r="E82" s="32" t="s">
        <v>43</v>
      </c>
      <c r="F82" s="32">
        <v>7427259461681</v>
      </c>
      <c r="G82" s="32">
        <v>7</v>
      </c>
      <c r="H82" s="34">
        <v>1876.2974999999999</v>
      </c>
      <c r="I82" s="3"/>
      <c r="J82" s="26">
        <f t="shared" si="6"/>
        <v>0</v>
      </c>
    </row>
    <row r="83" spans="1:10" x14ac:dyDescent="0.25">
      <c r="A83" s="36"/>
      <c r="B83" s="32" t="s">
        <v>5</v>
      </c>
      <c r="C83" s="32" t="str">
        <f t="shared" si="7"/>
        <v>129-000</v>
      </c>
      <c r="D83" s="32" t="s">
        <v>42</v>
      </c>
      <c r="E83" s="32" t="s">
        <v>44</v>
      </c>
      <c r="F83" s="32">
        <v>7427259461698</v>
      </c>
      <c r="G83" s="32">
        <v>4</v>
      </c>
      <c r="H83" s="34">
        <v>1876.2974999999999</v>
      </c>
      <c r="I83" s="3"/>
      <c r="J83" s="26">
        <f t="shared" si="6"/>
        <v>0</v>
      </c>
    </row>
    <row r="84" spans="1:10" x14ac:dyDescent="0.25">
      <c r="A84" s="36"/>
      <c r="B84" s="32" t="s">
        <v>5</v>
      </c>
      <c r="C84" s="32" t="str">
        <f t="shared" si="7"/>
        <v>129-000</v>
      </c>
      <c r="D84" s="32" t="s">
        <v>42</v>
      </c>
      <c r="E84" s="32" t="s">
        <v>45</v>
      </c>
      <c r="F84" s="32">
        <v>7427259461704</v>
      </c>
      <c r="G84" s="32">
        <v>5</v>
      </c>
      <c r="H84" s="34">
        <v>1876.2974999999999</v>
      </c>
      <c r="I84" s="3"/>
      <c r="J84" s="26">
        <f t="shared" si="6"/>
        <v>0</v>
      </c>
    </row>
    <row r="85" spans="1:10" x14ac:dyDescent="0.25">
      <c r="A85" s="36"/>
      <c r="B85" s="32" t="s">
        <v>5</v>
      </c>
      <c r="C85" s="32" t="str">
        <f t="shared" si="7"/>
        <v>129-000</v>
      </c>
      <c r="D85" s="32" t="s">
        <v>42</v>
      </c>
      <c r="E85" s="32" t="s">
        <v>16</v>
      </c>
      <c r="F85" s="32">
        <v>7427259461728</v>
      </c>
      <c r="G85" s="32">
        <v>4</v>
      </c>
      <c r="H85" s="34">
        <v>1876.2974999999999</v>
      </c>
      <c r="I85" s="3"/>
      <c r="J85" s="26">
        <f t="shared" si="6"/>
        <v>0</v>
      </c>
    </row>
    <row r="86" spans="1:10" x14ac:dyDescent="0.25">
      <c r="A86" s="36"/>
      <c r="B86" s="32" t="s">
        <v>5</v>
      </c>
      <c r="C86" s="32" t="str">
        <f t="shared" si="7"/>
        <v>129-000</v>
      </c>
      <c r="D86" s="32" t="s">
        <v>42</v>
      </c>
      <c r="E86" s="32" t="s">
        <v>17</v>
      </c>
      <c r="F86" s="32">
        <v>7427259461735</v>
      </c>
      <c r="G86" s="32">
        <v>3</v>
      </c>
      <c r="H86" s="34">
        <v>1876.2974999999999</v>
      </c>
      <c r="I86" s="3"/>
      <c r="J86" s="26">
        <f t="shared" si="6"/>
        <v>0</v>
      </c>
    </row>
    <row r="87" spans="1:10" x14ac:dyDescent="0.25">
      <c r="A87" s="36"/>
      <c r="B87" s="32" t="s">
        <v>5</v>
      </c>
      <c r="C87" s="32" t="str">
        <f t="shared" si="7"/>
        <v>129-000</v>
      </c>
      <c r="D87" s="32" t="s">
        <v>42</v>
      </c>
      <c r="E87" s="32" t="s">
        <v>18</v>
      </c>
      <c r="F87" s="32">
        <v>7427259461742</v>
      </c>
      <c r="G87" s="32">
        <v>7</v>
      </c>
      <c r="H87" s="34">
        <v>1876.2974999999999</v>
      </c>
      <c r="I87" s="3"/>
      <c r="J87" s="26">
        <f t="shared" si="6"/>
        <v>0</v>
      </c>
    </row>
    <row r="88" spans="1:10" x14ac:dyDescent="0.25">
      <c r="A88" s="36"/>
      <c r="B88" s="32" t="s">
        <v>5</v>
      </c>
      <c r="C88" s="32" t="str">
        <f t="shared" si="7"/>
        <v>129-000</v>
      </c>
      <c r="D88" s="32" t="s">
        <v>42</v>
      </c>
      <c r="E88" s="32" t="s">
        <v>26</v>
      </c>
      <c r="F88" s="32">
        <v>7427259461759</v>
      </c>
      <c r="G88" s="32">
        <v>8</v>
      </c>
      <c r="H88" s="34">
        <v>1876.2974999999999</v>
      </c>
      <c r="I88" s="3"/>
      <c r="J88" s="26">
        <f t="shared" si="6"/>
        <v>0</v>
      </c>
    </row>
    <row r="89" spans="1:10" x14ac:dyDescent="0.25">
      <c r="A89" s="36"/>
      <c r="B89" s="32" t="s">
        <v>5</v>
      </c>
      <c r="C89" s="32" t="str">
        <f t="shared" si="7"/>
        <v>129-000</v>
      </c>
      <c r="D89" s="32" t="s">
        <v>42</v>
      </c>
      <c r="E89" s="32" t="s">
        <v>46</v>
      </c>
      <c r="F89" s="32">
        <v>7427259461766</v>
      </c>
      <c r="G89" s="32">
        <v>10</v>
      </c>
      <c r="H89" s="34">
        <v>1876.2974999999999</v>
      </c>
      <c r="I89" s="3"/>
      <c r="J89" s="26">
        <f t="shared" si="6"/>
        <v>0</v>
      </c>
    </row>
    <row r="90" spans="1:10" x14ac:dyDescent="0.25">
      <c r="A90" s="36"/>
      <c r="B90" s="32" t="s">
        <v>5</v>
      </c>
      <c r="C90" s="32" t="str">
        <f t="shared" si="7"/>
        <v>129-000</v>
      </c>
      <c r="D90" s="32" t="s">
        <v>42</v>
      </c>
      <c r="E90" s="32" t="s">
        <v>47</v>
      </c>
      <c r="F90" s="32">
        <v>7427259461773</v>
      </c>
      <c r="G90" s="32">
        <v>5</v>
      </c>
      <c r="H90" s="34">
        <v>1876.2974999999999</v>
      </c>
      <c r="I90" s="3"/>
      <c r="J90" s="26">
        <f t="shared" si="6"/>
        <v>0</v>
      </c>
    </row>
    <row r="91" spans="1:10" x14ac:dyDescent="0.25">
      <c r="A91" s="36"/>
      <c r="B91" s="32" t="s">
        <v>5</v>
      </c>
      <c r="C91" s="32" t="str">
        <f t="shared" si="7"/>
        <v>129-000</v>
      </c>
      <c r="D91" s="32" t="s">
        <v>42</v>
      </c>
      <c r="E91" s="32" t="s">
        <v>20</v>
      </c>
      <c r="F91" s="32">
        <v>7427259461780</v>
      </c>
      <c r="G91" s="32">
        <v>7</v>
      </c>
      <c r="H91" s="34">
        <v>1876.2974999999999</v>
      </c>
      <c r="I91" s="3"/>
      <c r="J91" s="26">
        <f t="shared" si="6"/>
        <v>0</v>
      </c>
    </row>
    <row r="92" spans="1:10" x14ac:dyDescent="0.25">
      <c r="A92" s="36"/>
      <c r="B92" s="32" t="s">
        <v>5</v>
      </c>
      <c r="C92" s="32" t="str">
        <f t="shared" si="7"/>
        <v>129-000</v>
      </c>
      <c r="D92" s="32" t="s">
        <v>42</v>
      </c>
      <c r="E92" s="32" t="s">
        <v>21</v>
      </c>
      <c r="F92" s="32">
        <v>7427259461797</v>
      </c>
      <c r="G92" s="32">
        <v>10</v>
      </c>
      <c r="H92" s="34">
        <v>1876.2974999999999</v>
      </c>
      <c r="I92" s="3"/>
      <c r="J92" s="26">
        <f t="shared" si="6"/>
        <v>0</v>
      </c>
    </row>
    <row r="93" spans="1:10" x14ac:dyDescent="0.25">
      <c r="A93" s="36"/>
      <c r="B93" s="32" t="s">
        <v>5</v>
      </c>
      <c r="C93" s="32" t="str">
        <f t="shared" si="7"/>
        <v>129-000</v>
      </c>
      <c r="D93" s="32" t="s">
        <v>42</v>
      </c>
      <c r="E93" s="32" t="s">
        <v>22</v>
      </c>
      <c r="F93" s="32">
        <v>7427259461803</v>
      </c>
      <c r="G93" s="32">
        <v>12</v>
      </c>
      <c r="H93" s="34">
        <v>1876.2974999999999</v>
      </c>
      <c r="I93" s="3"/>
      <c r="J93" s="26">
        <f t="shared" si="6"/>
        <v>0</v>
      </c>
    </row>
    <row r="94" spans="1:10" x14ac:dyDescent="0.25">
      <c r="A94" s="36"/>
      <c r="B94" s="32" t="s">
        <v>5</v>
      </c>
      <c r="C94" s="32" t="str">
        <f t="shared" si="7"/>
        <v>129-000</v>
      </c>
      <c r="D94" s="32" t="s">
        <v>42</v>
      </c>
      <c r="E94" s="32" t="s">
        <v>23</v>
      </c>
      <c r="F94" s="32">
        <v>7427259461810</v>
      </c>
      <c r="G94" s="32">
        <v>7</v>
      </c>
      <c r="H94" s="34">
        <v>1876.2974999999999</v>
      </c>
      <c r="I94" s="3"/>
      <c r="J94" s="26">
        <f t="shared" si="6"/>
        <v>0</v>
      </c>
    </row>
    <row r="95" spans="1:10" x14ac:dyDescent="0.25">
      <c r="A95" s="36"/>
      <c r="B95" s="32" t="s">
        <v>5</v>
      </c>
      <c r="C95" s="32" t="str">
        <f t="shared" si="7"/>
        <v>129-000</v>
      </c>
      <c r="D95" s="32" t="s">
        <v>42</v>
      </c>
      <c r="E95" s="32" t="s">
        <v>27</v>
      </c>
      <c r="F95" s="32">
        <v>7427259461827</v>
      </c>
      <c r="G95" s="32">
        <v>9</v>
      </c>
      <c r="H95" s="34">
        <v>1876.2974999999999</v>
      </c>
      <c r="I95" s="3"/>
      <c r="J95" s="26">
        <f t="shared" si="6"/>
        <v>0</v>
      </c>
    </row>
    <row r="96" spans="1:10" x14ac:dyDescent="0.25">
      <c r="A96" s="36"/>
      <c r="B96" s="32" t="s">
        <v>5</v>
      </c>
      <c r="C96" s="32" t="str">
        <f t="shared" si="7"/>
        <v>129-000</v>
      </c>
      <c r="D96" s="32" t="s">
        <v>42</v>
      </c>
      <c r="E96" s="32" t="s">
        <v>34</v>
      </c>
      <c r="F96" s="32">
        <v>7427259461834</v>
      </c>
      <c r="G96" s="32">
        <v>11</v>
      </c>
      <c r="H96" s="34">
        <v>1876.2974999999999</v>
      </c>
      <c r="I96" s="3"/>
      <c r="J96" s="26">
        <f t="shared" si="6"/>
        <v>0</v>
      </c>
    </row>
    <row r="97" spans="1:10" x14ac:dyDescent="0.25">
      <c r="A97" s="36"/>
      <c r="B97" s="32" t="s">
        <v>5</v>
      </c>
      <c r="C97" s="32" t="str">
        <f t="shared" si="7"/>
        <v>129-000</v>
      </c>
      <c r="D97" s="32" t="s">
        <v>42</v>
      </c>
      <c r="E97" s="32" t="s">
        <v>28</v>
      </c>
      <c r="F97" s="32">
        <v>7427259461841</v>
      </c>
      <c r="G97" s="32">
        <v>11</v>
      </c>
      <c r="H97" s="34">
        <v>1876.2974999999999</v>
      </c>
      <c r="I97" s="3"/>
      <c r="J97" s="26">
        <f t="shared" si="6"/>
        <v>0</v>
      </c>
    </row>
    <row r="98" spans="1:10" x14ac:dyDescent="0.25">
      <c r="A98" s="36"/>
      <c r="B98" s="32" t="s">
        <v>5</v>
      </c>
      <c r="C98" s="32" t="str">
        <f t="shared" si="7"/>
        <v>129-000</v>
      </c>
      <c r="D98" s="32" t="s">
        <v>42</v>
      </c>
      <c r="E98" s="32" t="s">
        <v>29</v>
      </c>
      <c r="F98" s="32">
        <v>7427259461858</v>
      </c>
      <c r="G98" s="32">
        <v>6</v>
      </c>
      <c r="H98" s="34">
        <v>1876.2974999999999</v>
      </c>
      <c r="I98" s="3"/>
      <c r="J98" s="26">
        <f t="shared" si="6"/>
        <v>0</v>
      </c>
    </row>
    <row r="99" spans="1:10" x14ac:dyDescent="0.25">
      <c r="A99" s="36"/>
      <c r="B99" s="32" t="s">
        <v>5</v>
      </c>
      <c r="C99" s="32" t="str">
        <f t="shared" si="7"/>
        <v>129-000</v>
      </c>
      <c r="D99" s="32" t="s">
        <v>42</v>
      </c>
      <c r="E99" s="32" t="s">
        <v>30</v>
      </c>
      <c r="F99" s="32">
        <v>7427259461865</v>
      </c>
      <c r="G99" s="32">
        <v>8</v>
      </c>
      <c r="H99" s="34">
        <v>1876.2974999999999</v>
      </c>
      <c r="I99" s="3"/>
      <c r="J99" s="26">
        <f t="shared" si="6"/>
        <v>0</v>
      </c>
    </row>
    <row r="100" spans="1:10" x14ac:dyDescent="0.25">
      <c r="A100" s="36"/>
      <c r="B100" s="32" t="s">
        <v>5</v>
      </c>
      <c r="C100" s="32" t="str">
        <f t="shared" si="7"/>
        <v>129-000</v>
      </c>
      <c r="D100" s="32" t="s">
        <v>42</v>
      </c>
      <c r="E100" s="32" t="s">
        <v>48</v>
      </c>
      <c r="F100" s="32">
        <v>7427259461872</v>
      </c>
      <c r="G100" s="32">
        <v>3</v>
      </c>
      <c r="H100" s="34">
        <v>1876.2974999999999</v>
      </c>
      <c r="I100" s="3"/>
      <c r="J100" s="26">
        <f t="shared" si="6"/>
        <v>0</v>
      </c>
    </row>
    <row r="101" spans="1:10" x14ac:dyDescent="0.25">
      <c r="A101" s="36"/>
      <c r="B101" s="32" t="s">
        <v>5</v>
      </c>
      <c r="C101" s="32" t="str">
        <f t="shared" si="7"/>
        <v>129-000</v>
      </c>
      <c r="D101" s="32" t="s">
        <v>42</v>
      </c>
      <c r="E101" s="32" t="s">
        <v>35</v>
      </c>
      <c r="F101" s="32">
        <v>7427259461889</v>
      </c>
      <c r="G101" s="32">
        <v>5</v>
      </c>
      <c r="H101" s="34">
        <v>1876.2974999999999</v>
      </c>
      <c r="I101" s="3"/>
      <c r="J101" s="26">
        <f t="shared" si="6"/>
        <v>0</v>
      </c>
    </row>
    <row r="102" spans="1:10" x14ac:dyDescent="0.25">
      <c r="A102" s="36"/>
      <c r="B102" s="32" t="s">
        <v>5</v>
      </c>
      <c r="C102" s="32" t="str">
        <f t="shared" si="7"/>
        <v>129-000</v>
      </c>
      <c r="D102" s="32" t="s">
        <v>42</v>
      </c>
      <c r="E102" s="32" t="s">
        <v>36</v>
      </c>
      <c r="F102" s="32">
        <v>7427259461896</v>
      </c>
      <c r="G102" s="32">
        <v>13</v>
      </c>
      <c r="H102" s="34">
        <v>1876.2974999999999</v>
      </c>
      <c r="I102" s="3"/>
      <c r="J102" s="26">
        <f t="shared" si="6"/>
        <v>0</v>
      </c>
    </row>
    <row r="103" spans="1:10" x14ac:dyDescent="0.25">
      <c r="A103" s="36"/>
      <c r="B103" s="32" t="s">
        <v>5</v>
      </c>
      <c r="C103" s="32" t="str">
        <f t="shared" si="7"/>
        <v>129-000</v>
      </c>
      <c r="D103" s="32" t="s">
        <v>42</v>
      </c>
      <c r="E103" s="32" t="s">
        <v>37</v>
      </c>
      <c r="F103" s="32">
        <v>7427259461902</v>
      </c>
      <c r="G103" s="32">
        <v>10</v>
      </c>
      <c r="H103" s="34">
        <v>1876.2974999999999</v>
      </c>
      <c r="I103" s="3"/>
      <c r="J103" s="26">
        <f t="shared" si="6"/>
        <v>0</v>
      </c>
    </row>
    <row r="104" spans="1:10" x14ac:dyDescent="0.25">
      <c r="A104" s="36"/>
      <c r="B104" s="32" t="s">
        <v>5</v>
      </c>
      <c r="C104" s="32" t="str">
        <f t="shared" si="7"/>
        <v>129-000</v>
      </c>
      <c r="D104" s="32" t="s">
        <v>42</v>
      </c>
      <c r="E104" s="32" t="s">
        <v>38</v>
      </c>
      <c r="F104" s="32">
        <v>7427259461919</v>
      </c>
      <c r="G104" s="32">
        <v>8</v>
      </c>
      <c r="H104" s="34">
        <v>1876.2974999999999</v>
      </c>
      <c r="I104" s="3"/>
      <c r="J104" s="26">
        <f t="shared" si="6"/>
        <v>0</v>
      </c>
    </row>
    <row r="105" spans="1:10" x14ac:dyDescent="0.25">
      <c r="A105" s="36"/>
      <c r="B105" s="32" t="s">
        <v>5</v>
      </c>
      <c r="C105" s="32" t="str">
        <f t="shared" si="7"/>
        <v>129-000</v>
      </c>
      <c r="D105" s="32" t="s">
        <v>42</v>
      </c>
      <c r="E105" s="32" t="s">
        <v>49</v>
      </c>
      <c r="F105" s="32">
        <v>7427259461926</v>
      </c>
      <c r="G105" s="32">
        <v>6</v>
      </c>
      <c r="H105" s="34">
        <v>1876.2974999999999</v>
      </c>
      <c r="I105" s="3"/>
      <c r="J105" s="26">
        <f t="shared" si="6"/>
        <v>0</v>
      </c>
    </row>
    <row r="106" spans="1:10" x14ac:dyDescent="0.25">
      <c r="A106" s="36"/>
      <c r="B106" s="32" t="s">
        <v>5</v>
      </c>
      <c r="C106" s="32" t="str">
        <f t="shared" si="7"/>
        <v>129-000</v>
      </c>
      <c r="D106" s="32" t="s">
        <v>42</v>
      </c>
      <c r="E106" s="32" t="s">
        <v>39</v>
      </c>
      <c r="F106" s="32">
        <v>7427259461933</v>
      </c>
      <c r="G106" s="32">
        <v>3</v>
      </c>
      <c r="H106" s="34">
        <v>1876.2974999999999</v>
      </c>
      <c r="I106" s="3"/>
      <c r="J106" s="26">
        <f t="shared" si="6"/>
        <v>0</v>
      </c>
    </row>
    <row r="107" spans="1:10" x14ac:dyDescent="0.25">
      <c r="A107" s="36"/>
      <c r="B107" s="32" t="s">
        <v>5</v>
      </c>
      <c r="C107" s="32" t="str">
        <f t="shared" si="7"/>
        <v>129-000</v>
      </c>
      <c r="D107" s="32" t="s">
        <v>42</v>
      </c>
      <c r="E107" s="32" t="s">
        <v>40</v>
      </c>
      <c r="F107" s="32">
        <v>7427259461940</v>
      </c>
      <c r="G107" s="32">
        <v>3</v>
      </c>
      <c r="H107" s="34">
        <v>1876.2974999999999</v>
      </c>
      <c r="I107" s="3"/>
      <c r="J107" s="26">
        <f t="shared" si="6"/>
        <v>0</v>
      </c>
    </row>
    <row r="108" spans="1:10" x14ac:dyDescent="0.25">
      <c r="A108" s="37"/>
      <c r="B108" s="32" t="s">
        <v>5</v>
      </c>
      <c r="C108" s="32" t="str">
        <f t="shared" si="7"/>
        <v>129-000</v>
      </c>
      <c r="D108" s="32" t="s">
        <v>42</v>
      </c>
      <c r="E108" s="32" t="s">
        <v>41</v>
      </c>
      <c r="F108" s="32">
        <v>7427259461957</v>
      </c>
      <c r="G108" s="32">
        <v>3</v>
      </c>
      <c r="H108" s="34">
        <v>1876.2974999999999</v>
      </c>
      <c r="I108" s="3"/>
      <c r="J108" s="26">
        <f t="shared" si="6"/>
        <v>0</v>
      </c>
    </row>
    <row r="109" spans="1:10" ht="110.25" customHeight="1" x14ac:dyDescent="0.25">
      <c r="A109" s="35"/>
      <c r="B109" s="32" t="s">
        <v>50</v>
      </c>
      <c r="C109" s="32" t="str">
        <f>HYPERLINK("http://warehouse.orhideja.net//images/products/658-000.jpg","658-000")</f>
        <v>658-000</v>
      </c>
      <c r="D109" s="32" t="s">
        <v>42</v>
      </c>
      <c r="E109" s="32">
        <v>40</v>
      </c>
      <c r="F109" s="32">
        <v>7427259462077</v>
      </c>
      <c r="G109" s="32">
        <v>29</v>
      </c>
      <c r="H109" s="34">
        <v>816.95249999999999</v>
      </c>
      <c r="I109" s="3"/>
      <c r="J109" s="26">
        <f t="shared" si="6"/>
        <v>0</v>
      </c>
    </row>
    <row r="110" spans="1:10" ht="110.25" customHeight="1" x14ac:dyDescent="0.25">
      <c r="A110" s="37"/>
      <c r="B110" s="32" t="s">
        <v>50</v>
      </c>
      <c r="C110" s="32" t="str">
        <f>HYPERLINK("http://warehouse.orhideja.net//images/products/658-000.jpg","658-000")</f>
        <v>658-000</v>
      </c>
      <c r="D110" s="32" t="s">
        <v>42</v>
      </c>
      <c r="E110" s="32">
        <v>42</v>
      </c>
      <c r="F110" s="32">
        <v>7427259462084</v>
      </c>
      <c r="G110" s="32">
        <v>7</v>
      </c>
      <c r="H110" s="34">
        <v>816.95249999999999</v>
      </c>
      <c r="I110" s="3"/>
      <c r="J110" s="26">
        <f t="shared" si="6"/>
        <v>0</v>
      </c>
    </row>
    <row r="111" spans="1:10" ht="91.5" customHeight="1" x14ac:dyDescent="0.25">
      <c r="A111" s="35"/>
      <c r="B111" s="32" t="s">
        <v>51</v>
      </c>
      <c r="C111" s="32" t="str">
        <f>HYPERLINK("http://warehouse.orhideja.net//images/products/129-000,-659-000-moloko-nude_6.jpg","659-000")</f>
        <v>659-000</v>
      </c>
      <c r="D111" s="32" t="s">
        <v>42</v>
      </c>
      <c r="E111" s="32">
        <v>40</v>
      </c>
      <c r="F111" s="32">
        <v>7427259461575</v>
      </c>
      <c r="G111" s="32">
        <v>4</v>
      </c>
      <c r="H111" s="34">
        <v>1211.9625000000001</v>
      </c>
      <c r="I111" s="3"/>
      <c r="J111" s="26">
        <f t="shared" si="6"/>
        <v>0</v>
      </c>
    </row>
    <row r="112" spans="1:10" ht="91.5" customHeight="1" x14ac:dyDescent="0.25">
      <c r="A112" s="36"/>
      <c r="B112" s="32" t="s">
        <v>51</v>
      </c>
      <c r="C112" s="32" t="str">
        <f>HYPERLINK("http://warehouse.orhideja.net//images/products/129-000,-659-000-moloko-nude_6.jpg","659-000")</f>
        <v>659-000</v>
      </c>
      <c r="D112" s="32" t="s">
        <v>42</v>
      </c>
      <c r="E112" s="32">
        <v>44</v>
      </c>
      <c r="F112" s="32">
        <v>7427259461599</v>
      </c>
      <c r="G112" s="32">
        <v>3</v>
      </c>
      <c r="H112" s="34">
        <v>1211.9625000000001</v>
      </c>
      <c r="I112" s="3"/>
      <c r="J112" s="26">
        <f t="shared" si="6"/>
        <v>0</v>
      </c>
    </row>
    <row r="113" spans="1:10" ht="91.5" customHeight="1" x14ac:dyDescent="0.25">
      <c r="A113" s="37"/>
      <c r="B113" s="32" t="s">
        <v>51</v>
      </c>
      <c r="C113" s="32" t="str">
        <f>HYPERLINK("http://warehouse.orhideja.net//images/products/129-000,-659-000-moloko-nude_6.jpg","659-000")</f>
        <v>659-000</v>
      </c>
      <c r="D113" s="32" t="s">
        <v>42</v>
      </c>
      <c r="E113" s="32">
        <v>46</v>
      </c>
      <c r="F113" s="32">
        <v>7427259461605</v>
      </c>
      <c r="G113" s="32">
        <v>10</v>
      </c>
      <c r="H113" s="34">
        <v>1211.9625000000001</v>
      </c>
      <c r="I113" s="3"/>
      <c r="J113" s="26">
        <f t="shared" si="6"/>
        <v>0</v>
      </c>
    </row>
    <row r="114" spans="1:10" x14ac:dyDescent="0.25">
      <c r="A114" s="35"/>
      <c r="B114" s="32" t="s">
        <v>5</v>
      </c>
      <c r="C114" s="32" t="str">
        <f t="shared" ref="C114:C145" si="8">HYPERLINK("http://warehouse.orhideja.net//images/products/129-000,-658-000-black-nud_1.jpg","129-000")</f>
        <v>129-000</v>
      </c>
      <c r="D114" s="32" t="s">
        <v>52</v>
      </c>
      <c r="E114" s="32" t="s">
        <v>53</v>
      </c>
      <c r="F114" s="32">
        <v>7427259425980</v>
      </c>
      <c r="G114" s="32">
        <v>4</v>
      </c>
      <c r="H114" s="34">
        <v>1876.2974999999999</v>
      </c>
      <c r="I114" s="3"/>
      <c r="J114" s="26">
        <f t="shared" si="6"/>
        <v>0</v>
      </c>
    </row>
    <row r="115" spans="1:10" x14ac:dyDescent="0.25">
      <c r="A115" s="36"/>
      <c r="B115" s="32" t="s">
        <v>5</v>
      </c>
      <c r="C115" s="32" t="str">
        <f t="shared" si="8"/>
        <v>129-000</v>
      </c>
      <c r="D115" s="32" t="s">
        <v>52</v>
      </c>
      <c r="E115" s="32" t="s">
        <v>7</v>
      </c>
      <c r="F115" s="32">
        <v>7427259426062</v>
      </c>
      <c r="G115" s="32">
        <v>5</v>
      </c>
      <c r="H115" s="34">
        <v>1876.2974999999999</v>
      </c>
      <c r="I115" s="3"/>
      <c r="J115" s="26">
        <f t="shared" si="6"/>
        <v>0</v>
      </c>
    </row>
    <row r="116" spans="1:10" x14ac:dyDescent="0.25">
      <c r="A116" s="36"/>
      <c r="B116" s="32" t="s">
        <v>5</v>
      </c>
      <c r="C116" s="32" t="str">
        <f t="shared" si="8"/>
        <v>129-000</v>
      </c>
      <c r="D116" s="32" t="s">
        <v>52</v>
      </c>
      <c r="E116" s="32" t="s">
        <v>8</v>
      </c>
      <c r="F116" s="32">
        <v>7427259426079</v>
      </c>
      <c r="G116" s="32">
        <v>2</v>
      </c>
      <c r="H116" s="34">
        <v>1876.2974999999999</v>
      </c>
      <c r="I116" s="3"/>
      <c r="J116" s="26">
        <f t="shared" si="6"/>
        <v>0</v>
      </c>
    </row>
    <row r="117" spans="1:10" x14ac:dyDescent="0.25">
      <c r="A117" s="36"/>
      <c r="B117" s="32" t="s">
        <v>5</v>
      </c>
      <c r="C117" s="32" t="str">
        <f t="shared" si="8"/>
        <v>129-000</v>
      </c>
      <c r="D117" s="32" t="s">
        <v>52</v>
      </c>
      <c r="E117" s="32" t="s">
        <v>54</v>
      </c>
      <c r="F117" s="32">
        <v>7427259426086</v>
      </c>
      <c r="G117" s="32">
        <v>6</v>
      </c>
      <c r="H117" s="34">
        <v>1876.2974999999999</v>
      </c>
      <c r="I117" s="3"/>
      <c r="J117" s="26">
        <f t="shared" si="6"/>
        <v>0</v>
      </c>
    </row>
    <row r="118" spans="1:10" x14ac:dyDescent="0.25">
      <c r="A118" s="36"/>
      <c r="B118" s="32" t="s">
        <v>5</v>
      </c>
      <c r="C118" s="32" t="str">
        <f t="shared" si="8"/>
        <v>129-000</v>
      </c>
      <c r="D118" s="32" t="s">
        <v>52</v>
      </c>
      <c r="E118" s="32" t="s">
        <v>24</v>
      </c>
      <c r="F118" s="32">
        <v>7427259426093</v>
      </c>
      <c r="G118" s="32">
        <v>3</v>
      </c>
      <c r="H118" s="34">
        <v>1876.2974999999999</v>
      </c>
      <c r="I118" s="3"/>
      <c r="J118" s="26">
        <f t="shared" si="6"/>
        <v>0</v>
      </c>
    </row>
    <row r="119" spans="1:10" x14ac:dyDescent="0.25">
      <c r="A119" s="36"/>
      <c r="B119" s="32" t="s">
        <v>5</v>
      </c>
      <c r="C119" s="32" t="str">
        <f t="shared" si="8"/>
        <v>129-000</v>
      </c>
      <c r="D119" s="32" t="s">
        <v>52</v>
      </c>
      <c r="E119" s="32" t="s">
        <v>55</v>
      </c>
      <c r="F119" s="32">
        <v>7427259426109</v>
      </c>
      <c r="G119" s="32">
        <v>7</v>
      </c>
      <c r="H119" s="34">
        <v>1876.2974999999999</v>
      </c>
      <c r="I119" s="3"/>
      <c r="J119" s="26">
        <f t="shared" si="6"/>
        <v>0</v>
      </c>
    </row>
    <row r="120" spans="1:10" x14ac:dyDescent="0.25">
      <c r="A120" s="36"/>
      <c r="B120" s="32" t="s">
        <v>5</v>
      </c>
      <c r="C120" s="32" t="str">
        <f t="shared" si="8"/>
        <v>129-000</v>
      </c>
      <c r="D120" s="32" t="s">
        <v>52</v>
      </c>
      <c r="E120" s="32" t="s">
        <v>56</v>
      </c>
      <c r="F120" s="32">
        <v>7427259426116</v>
      </c>
      <c r="G120" s="32">
        <v>4</v>
      </c>
      <c r="H120" s="34">
        <v>1876.2974999999999</v>
      </c>
      <c r="I120" s="3"/>
      <c r="J120" s="26">
        <f t="shared" si="6"/>
        <v>0</v>
      </c>
    </row>
    <row r="121" spans="1:10" x14ac:dyDescent="0.25">
      <c r="A121" s="36"/>
      <c r="B121" s="32" t="s">
        <v>5</v>
      </c>
      <c r="C121" s="32" t="str">
        <f t="shared" si="8"/>
        <v>129-000</v>
      </c>
      <c r="D121" s="32" t="s">
        <v>52</v>
      </c>
      <c r="E121" s="32" t="s">
        <v>57</v>
      </c>
      <c r="F121" s="32">
        <v>7427259426123</v>
      </c>
      <c r="G121" s="32">
        <v>2</v>
      </c>
      <c r="H121" s="34">
        <v>1876.2974999999999</v>
      </c>
      <c r="I121" s="3"/>
      <c r="J121" s="26">
        <f t="shared" si="6"/>
        <v>0</v>
      </c>
    </row>
    <row r="122" spans="1:10" x14ac:dyDescent="0.25">
      <c r="A122" s="36"/>
      <c r="B122" s="32" t="s">
        <v>5</v>
      </c>
      <c r="C122" s="32" t="str">
        <f t="shared" si="8"/>
        <v>129-000</v>
      </c>
      <c r="D122" s="32" t="s">
        <v>52</v>
      </c>
      <c r="E122" s="32" t="s">
        <v>58</v>
      </c>
      <c r="F122" s="32">
        <v>7427259426130</v>
      </c>
      <c r="G122" s="32">
        <v>6</v>
      </c>
      <c r="H122" s="34">
        <v>1876.2974999999999</v>
      </c>
      <c r="I122" s="3"/>
      <c r="J122" s="26">
        <f t="shared" si="6"/>
        <v>0</v>
      </c>
    </row>
    <row r="123" spans="1:10" x14ac:dyDescent="0.25">
      <c r="A123" s="36"/>
      <c r="B123" s="32" t="s">
        <v>5</v>
      </c>
      <c r="C123" s="32" t="str">
        <f t="shared" si="8"/>
        <v>129-000</v>
      </c>
      <c r="D123" s="32" t="s">
        <v>52</v>
      </c>
      <c r="E123" s="32" t="s">
        <v>10</v>
      </c>
      <c r="F123" s="32">
        <v>7427259425911</v>
      </c>
      <c r="G123" s="32">
        <v>13</v>
      </c>
      <c r="H123" s="34">
        <v>1876.2974999999999</v>
      </c>
      <c r="I123" s="3"/>
      <c r="J123" s="26">
        <f t="shared" si="6"/>
        <v>0</v>
      </c>
    </row>
    <row r="124" spans="1:10" x14ac:dyDescent="0.25">
      <c r="A124" s="36"/>
      <c r="B124" s="32" t="s">
        <v>5</v>
      </c>
      <c r="C124" s="32" t="str">
        <f t="shared" si="8"/>
        <v>129-000</v>
      </c>
      <c r="D124" s="32" t="s">
        <v>52</v>
      </c>
      <c r="E124" s="32" t="s">
        <v>11</v>
      </c>
      <c r="F124" s="32">
        <v>7427259425928</v>
      </c>
      <c r="G124" s="32">
        <v>4</v>
      </c>
      <c r="H124" s="34">
        <v>1876.2974999999999</v>
      </c>
      <c r="I124" s="3"/>
      <c r="J124" s="26">
        <f t="shared" si="6"/>
        <v>0</v>
      </c>
    </row>
    <row r="125" spans="1:10" x14ac:dyDescent="0.25">
      <c r="A125" s="36"/>
      <c r="B125" s="32" t="s">
        <v>5</v>
      </c>
      <c r="C125" s="32" t="str">
        <f t="shared" si="8"/>
        <v>129-000</v>
      </c>
      <c r="D125" s="32" t="s">
        <v>52</v>
      </c>
      <c r="E125" s="32" t="s">
        <v>44</v>
      </c>
      <c r="F125" s="32">
        <v>7427259426185</v>
      </c>
      <c r="G125" s="32">
        <v>5</v>
      </c>
      <c r="H125" s="34">
        <v>1876.2974999999999</v>
      </c>
      <c r="I125" s="3"/>
      <c r="J125" s="26">
        <f t="shared" si="6"/>
        <v>0</v>
      </c>
    </row>
    <row r="126" spans="1:10" x14ac:dyDescent="0.25">
      <c r="A126" s="36"/>
      <c r="B126" s="32" t="s">
        <v>5</v>
      </c>
      <c r="C126" s="32" t="str">
        <f t="shared" si="8"/>
        <v>129-000</v>
      </c>
      <c r="D126" s="32" t="s">
        <v>52</v>
      </c>
      <c r="E126" s="32" t="s">
        <v>15</v>
      </c>
      <c r="F126" s="32">
        <v>7427259426208</v>
      </c>
      <c r="G126" s="32">
        <v>10</v>
      </c>
      <c r="H126" s="34">
        <v>1876.2974999999999</v>
      </c>
      <c r="I126" s="3"/>
      <c r="J126" s="26">
        <f t="shared" si="6"/>
        <v>0</v>
      </c>
    </row>
    <row r="127" spans="1:10" x14ac:dyDescent="0.25">
      <c r="A127" s="36"/>
      <c r="B127" s="32" t="s">
        <v>5</v>
      </c>
      <c r="C127" s="32" t="str">
        <f t="shared" si="8"/>
        <v>129-000</v>
      </c>
      <c r="D127" s="32" t="s">
        <v>52</v>
      </c>
      <c r="E127" s="32" t="s">
        <v>16</v>
      </c>
      <c r="F127" s="32">
        <v>7427259426215</v>
      </c>
      <c r="G127" s="32">
        <v>18</v>
      </c>
      <c r="H127" s="34">
        <v>1876.2974999999999</v>
      </c>
      <c r="I127" s="3"/>
      <c r="J127" s="26">
        <f t="shared" si="6"/>
        <v>0</v>
      </c>
    </row>
    <row r="128" spans="1:10" x14ac:dyDescent="0.25">
      <c r="A128" s="36"/>
      <c r="B128" s="32" t="s">
        <v>5</v>
      </c>
      <c r="C128" s="32" t="str">
        <f t="shared" si="8"/>
        <v>129-000</v>
      </c>
      <c r="D128" s="32" t="s">
        <v>52</v>
      </c>
      <c r="E128" s="32" t="s">
        <v>17</v>
      </c>
      <c r="F128" s="32">
        <v>7427259425935</v>
      </c>
      <c r="G128" s="32">
        <v>9</v>
      </c>
      <c r="H128" s="34">
        <v>1876.2974999999999</v>
      </c>
      <c r="I128" s="3"/>
      <c r="J128" s="26">
        <f t="shared" si="6"/>
        <v>0</v>
      </c>
    </row>
    <row r="129" spans="1:10" x14ac:dyDescent="0.25">
      <c r="A129" s="36"/>
      <c r="B129" s="32" t="s">
        <v>5</v>
      </c>
      <c r="C129" s="32" t="str">
        <f t="shared" si="8"/>
        <v>129-000</v>
      </c>
      <c r="D129" s="32" t="s">
        <v>52</v>
      </c>
      <c r="E129" s="32" t="s">
        <v>18</v>
      </c>
      <c r="F129" s="32">
        <v>7427259425942</v>
      </c>
      <c r="G129" s="32">
        <v>12</v>
      </c>
      <c r="H129" s="34">
        <v>1876.2974999999999</v>
      </c>
      <c r="I129" s="3"/>
      <c r="J129" s="26">
        <f t="shared" si="6"/>
        <v>0</v>
      </c>
    </row>
    <row r="130" spans="1:10" x14ac:dyDescent="0.25">
      <c r="A130" s="36"/>
      <c r="B130" s="32" t="s">
        <v>5</v>
      </c>
      <c r="C130" s="32" t="str">
        <f t="shared" si="8"/>
        <v>129-000</v>
      </c>
      <c r="D130" s="32" t="s">
        <v>52</v>
      </c>
      <c r="E130" s="32" t="s">
        <v>26</v>
      </c>
      <c r="F130" s="32">
        <v>7427259425959</v>
      </c>
      <c r="G130" s="32">
        <v>8</v>
      </c>
      <c r="H130" s="34">
        <v>1876.2974999999999</v>
      </c>
      <c r="I130" s="3"/>
      <c r="J130" s="26">
        <f t="shared" si="6"/>
        <v>0</v>
      </c>
    </row>
    <row r="131" spans="1:10" x14ac:dyDescent="0.25">
      <c r="A131" s="36"/>
      <c r="B131" s="32" t="s">
        <v>5</v>
      </c>
      <c r="C131" s="32" t="str">
        <f t="shared" si="8"/>
        <v>129-000</v>
      </c>
      <c r="D131" s="32" t="s">
        <v>52</v>
      </c>
      <c r="E131" s="32" t="s">
        <v>46</v>
      </c>
      <c r="F131" s="32">
        <v>7427259426222</v>
      </c>
      <c r="G131" s="32">
        <v>2</v>
      </c>
      <c r="H131" s="34">
        <v>1876.2974999999999</v>
      </c>
      <c r="I131" s="3"/>
      <c r="J131" s="26">
        <f t="shared" si="6"/>
        <v>0</v>
      </c>
    </row>
    <row r="132" spans="1:10" x14ac:dyDescent="0.25">
      <c r="A132" s="36"/>
      <c r="B132" s="32" t="s">
        <v>5</v>
      </c>
      <c r="C132" s="32" t="str">
        <f t="shared" si="8"/>
        <v>129-000</v>
      </c>
      <c r="D132" s="32" t="s">
        <v>52</v>
      </c>
      <c r="E132" s="32" t="s">
        <v>20</v>
      </c>
      <c r="F132" s="32">
        <v>7427259426246</v>
      </c>
      <c r="G132" s="32">
        <v>8</v>
      </c>
      <c r="H132" s="34">
        <v>1876.2974999999999</v>
      </c>
      <c r="I132" s="3"/>
      <c r="J132" s="26">
        <f t="shared" si="6"/>
        <v>0</v>
      </c>
    </row>
    <row r="133" spans="1:10" x14ac:dyDescent="0.25">
      <c r="A133" s="36"/>
      <c r="B133" s="32" t="s">
        <v>5</v>
      </c>
      <c r="C133" s="32" t="str">
        <f t="shared" si="8"/>
        <v>129-000</v>
      </c>
      <c r="D133" s="32" t="s">
        <v>52</v>
      </c>
      <c r="E133" s="32" t="s">
        <v>21</v>
      </c>
      <c r="F133" s="32">
        <v>7427259426253</v>
      </c>
      <c r="G133" s="32">
        <v>21</v>
      </c>
      <c r="H133" s="34">
        <v>1876.2974999999999</v>
      </c>
      <c r="I133" s="3"/>
      <c r="J133" s="26">
        <f t="shared" si="6"/>
        <v>0</v>
      </c>
    </row>
    <row r="134" spans="1:10" x14ac:dyDescent="0.25">
      <c r="A134" s="36"/>
      <c r="B134" s="32" t="s">
        <v>5</v>
      </c>
      <c r="C134" s="32" t="str">
        <f t="shared" si="8"/>
        <v>129-000</v>
      </c>
      <c r="D134" s="32" t="s">
        <v>52</v>
      </c>
      <c r="E134" s="32" t="s">
        <v>22</v>
      </c>
      <c r="F134" s="32">
        <v>7427259426260</v>
      </c>
      <c r="G134" s="32">
        <v>18</v>
      </c>
      <c r="H134" s="34">
        <v>1876.2974999999999</v>
      </c>
      <c r="I134" s="3"/>
      <c r="J134" s="26">
        <f t="shared" si="6"/>
        <v>0</v>
      </c>
    </row>
    <row r="135" spans="1:10" x14ac:dyDescent="0.25">
      <c r="A135" s="36"/>
      <c r="B135" s="32" t="s">
        <v>5</v>
      </c>
      <c r="C135" s="32" t="str">
        <f t="shared" si="8"/>
        <v>129-000</v>
      </c>
      <c r="D135" s="32" t="s">
        <v>52</v>
      </c>
      <c r="E135" s="32" t="s">
        <v>23</v>
      </c>
      <c r="F135" s="32">
        <v>7427259426277</v>
      </c>
      <c r="G135" s="32">
        <v>14</v>
      </c>
      <c r="H135" s="34">
        <v>1876.2974999999999</v>
      </c>
      <c r="I135" s="3"/>
      <c r="J135" s="26">
        <f t="shared" si="6"/>
        <v>0</v>
      </c>
    </row>
    <row r="136" spans="1:10" x14ac:dyDescent="0.25">
      <c r="A136" s="36"/>
      <c r="B136" s="32" t="s">
        <v>5</v>
      </c>
      <c r="C136" s="32" t="str">
        <f t="shared" si="8"/>
        <v>129-000</v>
      </c>
      <c r="D136" s="32" t="s">
        <v>52</v>
      </c>
      <c r="E136" s="32" t="s">
        <v>29</v>
      </c>
      <c r="F136" s="32">
        <v>7427259426314</v>
      </c>
      <c r="G136" s="32">
        <v>4</v>
      </c>
      <c r="H136" s="34">
        <v>1876.2974999999999</v>
      </c>
      <c r="I136" s="3"/>
      <c r="J136" s="26">
        <f t="shared" ref="J136:J199" si="9">H136*I136</f>
        <v>0</v>
      </c>
    </row>
    <row r="137" spans="1:10" x14ac:dyDescent="0.25">
      <c r="A137" s="36"/>
      <c r="B137" s="32" t="s">
        <v>5</v>
      </c>
      <c r="C137" s="32" t="str">
        <f t="shared" si="8"/>
        <v>129-000</v>
      </c>
      <c r="D137" s="32" t="s">
        <v>52</v>
      </c>
      <c r="E137" s="32" t="s">
        <v>30</v>
      </c>
      <c r="F137" s="32">
        <v>7427259426321</v>
      </c>
      <c r="G137" s="32">
        <v>8</v>
      </c>
      <c r="H137" s="34">
        <v>1876.2974999999999</v>
      </c>
      <c r="I137" s="3"/>
      <c r="J137" s="26">
        <f t="shared" si="9"/>
        <v>0</v>
      </c>
    </row>
    <row r="138" spans="1:10" x14ac:dyDescent="0.25">
      <c r="A138" s="36"/>
      <c r="B138" s="32" t="s">
        <v>5</v>
      </c>
      <c r="C138" s="32" t="str">
        <f t="shared" si="8"/>
        <v>129-000</v>
      </c>
      <c r="D138" s="32" t="s">
        <v>52</v>
      </c>
      <c r="E138" s="32" t="s">
        <v>48</v>
      </c>
      <c r="F138" s="32">
        <v>7427259426338</v>
      </c>
      <c r="G138" s="32">
        <v>12</v>
      </c>
      <c r="H138" s="34">
        <v>1876.2974999999999</v>
      </c>
      <c r="I138" s="3"/>
      <c r="J138" s="26">
        <f t="shared" si="9"/>
        <v>0</v>
      </c>
    </row>
    <row r="139" spans="1:10" x14ac:dyDescent="0.25">
      <c r="A139" s="36"/>
      <c r="B139" s="32" t="s">
        <v>5</v>
      </c>
      <c r="C139" s="32" t="str">
        <f t="shared" si="8"/>
        <v>129-000</v>
      </c>
      <c r="D139" s="32" t="s">
        <v>52</v>
      </c>
      <c r="E139" s="32" t="s">
        <v>36</v>
      </c>
      <c r="F139" s="32">
        <v>7427259426352</v>
      </c>
      <c r="G139" s="32">
        <v>12</v>
      </c>
      <c r="H139" s="34">
        <v>1876.2974999999999</v>
      </c>
      <c r="I139" s="3"/>
      <c r="J139" s="26">
        <f t="shared" si="9"/>
        <v>0</v>
      </c>
    </row>
    <row r="140" spans="1:10" x14ac:dyDescent="0.25">
      <c r="A140" s="36"/>
      <c r="B140" s="32" t="s">
        <v>5</v>
      </c>
      <c r="C140" s="32" t="str">
        <f t="shared" si="8"/>
        <v>129-000</v>
      </c>
      <c r="D140" s="32" t="s">
        <v>52</v>
      </c>
      <c r="E140" s="32" t="s">
        <v>37</v>
      </c>
      <c r="F140" s="32">
        <v>7427259426369</v>
      </c>
      <c r="G140" s="32">
        <v>9</v>
      </c>
      <c r="H140" s="34">
        <v>1876.2974999999999</v>
      </c>
      <c r="I140" s="3"/>
      <c r="J140" s="26">
        <f t="shared" si="9"/>
        <v>0</v>
      </c>
    </row>
    <row r="141" spans="1:10" x14ac:dyDescent="0.25">
      <c r="A141" s="36"/>
      <c r="B141" s="32" t="s">
        <v>5</v>
      </c>
      <c r="C141" s="32" t="str">
        <f t="shared" si="8"/>
        <v>129-000</v>
      </c>
      <c r="D141" s="32" t="s">
        <v>52</v>
      </c>
      <c r="E141" s="32" t="s">
        <v>38</v>
      </c>
      <c r="F141" s="32">
        <v>7427259426376</v>
      </c>
      <c r="G141" s="32">
        <v>13</v>
      </c>
      <c r="H141" s="34">
        <v>1876.2974999999999</v>
      </c>
      <c r="I141" s="3"/>
      <c r="J141" s="26">
        <f t="shared" si="9"/>
        <v>0</v>
      </c>
    </row>
    <row r="142" spans="1:10" x14ac:dyDescent="0.25">
      <c r="A142" s="36"/>
      <c r="B142" s="32" t="s">
        <v>5</v>
      </c>
      <c r="C142" s="32" t="str">
        <f t="shared" si="8"/>
        <v>129-000</v>
      </c>
      <c r="D142" s="32" t="s">
        <v>52</v>
      </c>
      <c r="E142" s="32" t="s">
        <v>49</v>
      </c>
      <c r="F142" s="32">
        <v>7427259425966</v>
      </c>
      <c r="G142" s="32">
        <v>3</v>
      </c>
      <c r="H142" s="34">
        <v>1876.2974999999999</v>
      </c>
      <c r="I142" s="3"/>
      <c r="J142" s="26">
        <f t="shared" si="9"/>
        <v>0</v>
      </c>
    </row>
    <row r="143" spans="1:10" x14ac:dyDescent="0.25">
      <c r="A143" s="36"/>
      <c r="B143" s="32" t="s">
        <v>5</v>
      </c>
      <c r="C143" s="32" t="str">
        <f t="shared" si="8"/>
        <v>129-000</v>
      </c>
      <c r="D143" s="32" t="s">
        <v>52</v>
      </c>
      <c r="E143" s="32" t="s">
        <v>39</v>
      </c>
      <c r="F143" s="32">
        <v>7427259426383</v>
      </c>
      <c r="G143" s="32">
        <v>3</v>
      </c>
      <c r="H143" s="34">
        <v>1876.2974999999999</v>
      </c>
      <c r="I143" s="3"/>
      <c r="J143" s="26">
        <f t="shared" si="9"/>
        <v>0</v>
      </c>
    </row>
    <row r="144" spans="1:10" x14ac:dyDescent="0.25">
      <c r="A144" s="36"/>
      <c r="B144" s="32" t="s">
        <v>5</v>
      </c>
      <c r="C144" s="32" t="str">
        <f t="shared" si="8"/>
        <v>129-000</v>
      </c>
      <c r="D144" s="32" t="s">
        <v>52</v>
      </c>
      <c r="E144" s="32" t="s">
        <v>40</v>
      </c>
      <c r="F144" s="32">
        <v>7427259426390</v>
      </c>
      <c r="G144" s="32">
        <v>2</v>
      </c>
      <c r="H144" s="34">
        <v>1876.2974999999999</v>
      </c>
      <c r="I144" s="3"/>
      <c r="J144" s="26">
        <f t="shared" si="9"/>
        <v>0</v>
      </c>
    </row>
    <row r="145" spans="1:10" x14ac:dyDescent="0.25">
      <c r="A145" s="37"/>
      <c r="B145" s="32" t="s">
        <v>5</v>
      </c>
      <c r="C145" s="32" t="str">
        <f t="shared" si="8"/>
        <v>129-000</v>
      </c>
      <c r="D145" s="32" t="s">
        <v>52</v>
      </c>
      <c r="E145" s="32" t="s">
        <v>41</v>
      </c>
      <c r="F145" s="32">
        <v>7427259426406</v>
      </c>
      <c r="G145" s="32">
        <v>1</v>
      </c>
      <c r="H145" s="34">
        <v>1876.2974999999999</v>
      </c>
      <c r="I145" s="3"/>
      <c r="J145" s="26">
        <f t="shared" si="9"/>
        <v>0</v>
      </c>
    </row>
    <row r="146" spans="1:10" ht="35.25" customHeight="1" x14ac:dyDescent="0.25">
      <c r="A146" s="35"/>
      <c r="B146" s="32" t="s">
        <v>59</v>
      </c>
      <c r="C146" s="32" t="str">
        <f t="shared" ref="C146:C152" si="10">HYPERLINK("http://warehouse.orhideja.net//images/products/952-000_nude.jpg","952-000")</f>
        <v>952-000</v>
      </c>
      <c r="D146" s="32" t="s">
        <v>33</v>
      </c>
      <c r="E146" s="32" t="s">
        <v>60</v>
      </c>
      <c r="F146" s="32"/>
      <c r="G146" s="32">
        <v>60</v>
      </c>
      <c r="H146" s="34">
        <v>1939.14</v>
      </c>
      <c r="I146" s="3"/>
      <c r="J146" s="26">
        <f t="shared" si="9"/>
        <v>0</v>
      </c>
    </row>
    <row r="147" spans="1:10" ht="35.25" customHeight="1" x14ac:dyDescent="0.25">
      <c r="A147" s="36"/>
      <c r="B147" s="32" t="s">
        <v>59</v>
      </c>
      <c r="C147" s="32" t="str">
        <f t="shared" si="10"/>
        <v>952-000</v>
      </c>
      <c r="D147" s="32" t="s">
        <v>33</v>
      </c>
      <c r="E147" s="32" t="s">
        <v>61</v>
      </c>
      <c r="F147" s="32"/>
      <c r="G147" s="32">
        <v>44</v>
      </c>
      <c r="H147" s="34">
        <v>1939.14</v>
      </c>
      <c r="I147" s="3"/>
      <c r="J147" s="26">
        <f t="shared" si="9"/>
        <v>0</v>
      </c>
    </row>
    <row r="148" spans="1:10" ht="35.25" customHeight="1" x14ac:dyDescent="0.25">
      <c r="A148" s="36"/>
      <c r="B148" s="32" t="s">
        <v>59</v>
      </c>
      <c r="C148" s="32" t="str">
        <f t="shared" si="10"/>
        <v>952-000</v>
      </c>
      <c r="D148" s="32" t="s">
        <v>33</v>
      </c>
      <c r="E148" s="32" t="s">
        <v>62</v>
      </c>
      <c r="F148" s="32"/>
      <c r="G148" s="32">
        <v>30</v>
      </c>
      <c r="H148" s="34">
        <v>1939.14</v>
      </c>
      <c r="I148" s="3"/>
      <c r="J148" s="26">
        <f t="shared" si="9"/>
        <v>0</v>
      </c>
    </row>
    <row r="149" spans="1:10" ht="35.25" customHeight="1" x14ac:dyDescent="0.25">
      <c r="A149" s="36"/>
      <c r="B149" s="32" t="s">
        <v>59</v>
      </c>
      <c r="C149" s="32" t="str">
        <f t="shared" si="10"/>
        <v>952-000</v>
      </c>
      <c r="D149" s="32" t="s">
        <v>33</v>
      </c>
      <c r="E149" s="32" t="s">
        <v>63</v>
      </c>
      <c r="F149" s="32"/>
      <c r="G149" s="32">
        <v>41</v>
      </c>
      <c r="H149" s="34">
        <v>1939.14</v>
      </c>
      <c r="I149" s="3"/>
      <c r="J149" s="26">
        <f t="shared" si="9"/>
        <v>0</v>
      </c>
    </row>
    <row r="150" spans="1:10" ht="35.25" customHeight="1" x14ac:dyDescent="0.25">
      <c r="A150" s="36"/>
      <c r="B150" s="32" t="s">
        <v>59</v>
      </c>
      <c r="C150" s="32" t="str">
        <f t="shared" si="10"/>
        <v>952-000</v>
      </c>
      <c r="D150" s="32" t="s">
        <v>33</v>
      </c>
      <c r="E150" s="32" t="s">
        <v>64</v>
      </c>
      <c r="F150" s="32"/>
      <c r="G150" s="32">
        <v>26</v>
      </c>
      <c r="H150" s="34">
        <v>1939.14</v>
      </c>
      <c r="I150" s="3"/>
      <c r="J150" s="26">
        <f t="shared" si="9"/>
        <v>0</v>
      </c>
    </row>
    <row r="151" spans="1:10" ht="35.25" customHeight="1" x14ac:dyDescent="0.25">
      <c r="A151" s="36"/>
      <c r="B151" s="32" t="s">
        <v>59</v>
      </c>
      <c r="C151" s="32" t="str">
        <f t="shared" si="10"/>
        <v>952-000</v>
      </c>
      <c r="D151" s="32" t="s">
        <v>33</v>
      </c>
      <c r="E151" s="32" t="s">
        <v>65</v>
      </c>
      <c r="F151" s="32"/>
      <c r="G151" s="32">
        <v>12</v>
      </c>
      <c r="H151" s="34">
        <v>1939.14</v>
      </c>
      <c r="I151" s="3"/>
      <c r="J151" s="26">
        <f t="shared" si="9"/>
        <v>0</v>
      </c>
    </row>
    <row r="152" spans="1:10" ht="35.25" customHeight="1" x14ac:dyDescent="0.25">
      <c r="A152" s="37"/>
      <c r="B152" s="32" t="s">
        <v>59</v>
      </c>
      <c r="C152" s="32" t="str">
        <f t="shared" si="10"/>
        <v>952-000</v>
      </c>
      <c r="D152" s="32" t="s">
        <v>33</v>
      </c>
      <c r="E152" s="32" t="s">
        <v>66</v>
      </c>
      <c r="F152" s="32"/>
      <c r="G152" s="32">
        <v>103</v>
      </c>
      <c r="H152" s="34">
        <v>1939.14</v>
      </c>
      <c r="I152" s="3"/>
      <c r="J152" s="26">
        <f t="shared" si="9"/>
        <v>0</v>
      </c>
    </row>
    <row r="153" spans="1:10" ht="34.5" customHeight="1" x14ac:dyDescent="0.25">
      <c r="A153" s="35"/>
      <c r="B153" s="32" t="s">
        <v>59</v>
      </c>
      <c r="C153" s="32" t="str">
        <f t="shared" ref="C153:C159" si="11">HYPERLINK("http://warehouse.orhideja.net//images/products/952-000_black.jpg","952-000")</f>
        <v>952-000</v>
      </c>
      <c r="D153" s="32" t="s">
        <v>67</v>
      </c>
      <c r="E153" s="32" t="s">
        <v>60</v>
      </c>
      <c r="F153" s="32"/>
      <c r="G153" s="32">
        <v>106</v>
      </c>
      <c r="H153" s="34">
        <v>1939.14</v>
      </c>
      <c r="I153" s="3"/>
      <c r="J153" s="26">
        <f t="shared" si="9"/>
        <v>0</v>
      </c>
    </row>
    <row r="154" spans="1:10" ht="34.5" customHeight="1" x14ac:dyDescent="0.25">
      <c r="A154" s="36"/>
      <c r="B154" s="32" t="s">
        <v>59</v>
      </c>
      <c r="C154" s="32" t="str">
        <f t="shared" si="11"/>
        <v>952-000</v>
      </c>
      <c r="D154" s="32" t="s">
        <v>67</v>
      </c>
      <c r="E154" s="32" t="s">
        <v>61</v>
      </c>
      <c r="F154" s="32"/>
      <c r="G154" s="32">
        <v>122</v>
      </c>
      <c r="H154" s="34">
        <v>1939.14</v>
      </c>
      <c r="I154" s="3"/>
      <c r="J154" s="26">
        <f t="shared" si="9"/>
        <v>0</v>
      </c>
    </row>
    <row r="155" spans="1:10" ht="34.5" customHeight="1" x14ac:dyDescent="0.25">
      <c r="A155" s="36"/>
      <c r="B155" s="32" t="s">
        <v>59</v>
      </c>
      <c r="C155" s="32" t="str">
        <f t="shared" si="11"/>
        <v>952-000</v>
      </c>
      <c r="D155" s="32" t="s">
        <v>67</v>
      </c>
      <c r="E155" s="32" t="s">
        <v>62</v>
      </c>
      <c r="F155" s="32"/>
      <c r="G155" s="32">
        <v>22</v>
      </c>
      <c r="H155" s="34">
        <v>1939.14</v>
      </c>
      <c r="I155" s="3"/>
      <c r="J155" s="26">
        <f t="shared" si="9"/>
        <v>0</v>
      </c>
    </row>
    <row r="156" spans="1:10" ht="34.5" customHeight="1" x14ac:dyDescent="0.25">
      <c r="A156" s="36"/>
      <c r="B156" s="32" t="s">
        <v>59</v>
      </c>
      <c r="C156" s="32" t="str">
        <f t="shared" si="11"/>
        <v>952-000</v>
      </c>
      <c r="D156" s="32" t="s">
        <v>67</v>
      </c>
      <c r="E156" s="32" t="s">
        <v>63</v>
      </c>
      <c r="F156" s="32"/>
      <c r="G156" s="32">
        <v>119</v>
      </c>
      <c r="H156" s="34">
        <v>1939.14</v>
      </c>
      <c r="I156" s="3"/>
      <c r="J156" s="26">
        <f t="shared" si="9"/>
        <v>0</v>
      </c>
    </row>
    <row r="157" spans="1:10" ht="34.5" customHeight="1" x14ac:dyDescent="0.25">
      <c r="A157" s="36"/>
      <c r="B157" s="32" t="s">
        <v>59</v>
      </c>
      <c r="C157" s="32" t="str">
        <f t="shared" si="11"/>
        <v>952-000</v>
      </c>
      <c r="D157" s="32" t="s">
        <v>67</v>
      </c>
      <c r="E157" s="32" t="s">
        <v>64</v>
      </c>
      <c r="F157" s="32"/>
      <c r="G157" s="32">
        <v>143</v>
      </c>
      <c r="H157" s="34">
        <v>1939.14</v>
      </c>
      <c r="I157" s="3"/>
      <c r="J157" s="26">
        <f t="shared" si="9"/>
        <v>0</v>
      </c>
    </row>
    <row r="158" spans="1:10" ht="34.5" customHeight="1" x14ac:dyDescent="0.25">
      <c r="A158" s="36"/>
      <c r="B158" s="32" t="s">
        <v>59</v>
      </c>
      <c r="C158" s="32" t="str">
        <f t="shared" si="11"/>
        <v>952-000</v>
      </c>
      <c r="D158" s="32" t="s">
        <v>67</v>
      </c>
      <c r="E158" s="32" t="s">
        <v>65</v>
      </c>
      <c r="F158" s="32"/>
      <c r="G158" s="32">
        <v>65</v>
      </c>
      <c r="H158" s="34">
        <v>1939.14</v>
      </c>
      <c r="I158" s="3"/>
      <c r="J158" s="26">
        <f t="shared" si="9"/>
        <v>0</v>
      </c>
    </row>
    <row r="159" spans="1:10" ht="34.5" customHeight="1" x14ac:dyDescent="0.25">
      <c r="A159" s="37"/>
      <c r="B159" s="32" t="s">
        <v>59</v>
      </c>
      <c r="C159" s="32" t="str">
        <f t="shared" si="11"/>
        <v>952-000</v>
      </c>
      <c r="D159" s="32" t="s">
        <v>67</v>
      </c>
      <c r="E159" s="32" t="s">
        <v>66</v>
      </c>
      <c r="F159" s="32"/>
      <c r="G159" s="32">
        <v>95</v>
      </c>
      <c r="H159" s="34">
        <v>1939.14</v>
      </c>
      <c r="I159" s="3"/>
      <c r="J159" s="26">
        <f t="shared" si="9"/>
        <v>0</v>
      </c>
    </row>
    <row r="160" spans="1:10" ht="33.75" customHeight="1" x14ac:dyDescent="0.25">
      <c r="A160" s="35"/>
      <c r="B160" s="32" t="s">
        <v>5</v>
      </c>
      <c r="C160" s="32" t="str">
        <f t="shared" ref="C160:C167" si="12">HYPERLINK("http://warehouse.orhideja.net//images/products/105-515,-746-515_1.jpg","105-515")</f>
        <v>105-515</v>
      </c>
      <c r="D160" s="32" t="s">
        <v>33</v>
      </c>
      <c r="E160" s="32" t="s">
        <v>54</v>
      </c>
      <c r="F160" s="32">
        <v>5151050141771</v>
      </c>
      <c r="G160" s="32">
        <v>2</v>
      </c>
      <c r="H160" s="34">
        <v>2082.7799999999997</v>
      </c>
      <c r="I160" s="3"/>
      <c r="J160" s="26">
        <f t="shared" si="9"/>
        <v>0</v>
      </c>
    </row>
    <row r="161" spans="1:10" ht="33.75" customHeight="1" x14ac:dyDescent="0.25">
      <c r="A161" s="36"/>
      <c r="B161" s="32" t="s">
        <v>5</v>
      </c>
      <c r="C161" s="32" t="str">
        <f t="shared" si="12"/>
        <v>105-515</v>
      </c>
      <c r="D161" s="32" t="s">
        <v>33</v>
      </c>
      <c r="E161" s="32" t="s">
        <v>24</v>
      </c>
      <c r="F161" s="32">
        <v>5151050151770</v>
      </c>
      <c r="G161" s="32">
        <v>1</v>
      </c>
      <c r="H161" s="34">
        <v>2082.7799999999997</v>
      </c>
      <c r="I161" s="3"/>
      <c r="J161" s="26">
        <f t="shared" si="9"/>
        <v>0</v>
      </c>
    </row>
    <row r="162" spans="1:10" ht="33.75" customHeight="1" x14ac:dyDescent="0.25">
      <c r="A162" s="36"/>
      <c r="B162" s="32" t="s">
        <v>5</v>
      </c>
      <c r="C162" s="32" t="str">
        <f t="shared" si="12"/>
        <v>105-515</v>
      </c>
      <c r="D162" s="32" t="s">
        <v>33</v>
      </c>
      <c r="E162" s="32" t="s">
        <v>55</v>
      </c>
      <c r="F162" s="32">
        <v>5151050161779</v>
      </c>
      <c r="G162" s="32">
        <v>1</v>
      </c>
      <c r="H162" s="34">
        <v>2082.7799999999997</v>
      </c>
      <c r="I162" s="3"/>
      <c r="J162" s="26">
        <f t="shared" si="9"/>
        <v>0</v>
      </c>
    </row>
    <row r="163" spans="1:10" ht="33.75" customHeight="1" x14ac:dyDescent="0.25">
      <c r="A163" s="36"/>
      <c r="B163" s="32" t="s">
        <v>5</v>
      </c>
      <c r="C163" s="32" t="str">
        <f t="shared" si="12"/>
        <v>105-515</v>
      </c>
      <c r="D163" s="32" t="s">
        <v>33</v>
      </c>
      <c r="E163" s="32" t="s">
        <v>10</v>
      </c>
      <c r="F163" s="32">
        <v>5151050191776</v>
      </c>
      <c r="G163" s="32">
        <v>3</v>
      </c>
      <c r="H163" s="34">
        <v>2082.7799999999997</v>
      </c>
      <c r="I163" s="3"/>
      <c r="J163" s="26">
        <f t="shared" si="9"/>
        <v>0</v>
      </c>
    </row>
    <row r="164" spans="1:10" ht="33.75" customHeight="1" x14ac:dyDescent="0.25">
      <c r="A164" s="36"/>
      <c r="B164" s="32" t="s">
        <v>5</v>
      </c>
      <c r="C164" s="32" t="str">
        <f t="shared" si="12"/>
        <v>105-515</v>
      </c>
      <c r="D164" s="32" t="s">
        <v>33</v>
      </c>
      <c r="E164" s="32" t="s">
        <v>11</v>
      </c>
      <c r="F164" s="32">
        <v>5151050201772</v>
      </c>
      <c r="G164" s="32">
        <v>4</v>
      </c>
      <c r="H164" s="34">
        <v>2082.7799999999997</v>
      </c>
      <c r="I164" s="3"/>
      <c r="J164" s="26">
        <f t="shared" si="9"/>
        <v>0</v>
      </c>
    </row>
    <row r="165" spans="1:10" ht="33.75" customHeight="1" x14ac:dyDescent="0.25">
      <c r="A165" s="36"/>
      <c r="B165" s="32" t="s">
        <v>5</v>
      </c>
      <c r="C165" s="32" t="str">
        <f t="shared" si="12"/>
        <v>105-515</v>
      </c>
      <c r="D165" s="32" t="s">
        <v>33</v>
      </c>
      <c r="E165" s="32" t="s">
        <v>25</v>
      </c>
      <c r="F165" s="32">
        <v>5151050211771</v>
      </c>
      <c r="G165" s="32">
        <v>2</v>
      </c>
      <c r="H165" s="34">
        <v>2082.7799999999997</v>
      </c>
      <c r="I165" s="3"/>
      <c r="J165" s="26">
        <f t="shared" si="9"/>
        <v>0</v>
      </c>
    </row>
    <row r="166" spans="1:10" ht="33.75" customHeight="1" x14ac:dyDescent="0.25">
      <c r="A166" s="36"/>
      <c r="B166" s="32" t="s">
        <v>5</v>
      </c>
      <c r="C166" s="32" t="str">
        <f t="shared" si="12"/>
        <v>105-515</v>
      </c>
      <c r="D166" s="32" t="s">
        <v>33</v>
      </c>
      <c r="E166" s="32" t="s">
        <v>48</v>
      </c>
      <c r="F166" s="32">
        <v>5151050461770</v>
      </c>
      <c r="G166" s="32">
        <v>1</v>
      </c>
      <c r="H166" s="34">
        <v>2082.7799999999997</v>
      </c>
      <c r="I166" s="3"/>
      <c r="J166" s="26">
        <f t="shared" si="9"/>
        <v>0</v>
      </c>
    </row>
    <row r="167" spans="1:10" ht="33.75" customHeight="1" x14ac:dyDescent="0.25">
      <c r="A167" s="37"/>
      <c r="B167" s="32" t="s">
        <v>5</v>
      </c>
      <c r="C167" s="32" t="str">
        <f t="shared" si="12"/>
        <v>105-515</v>
      </c>
      <c r="D167" s="32" t="s">
        <v>33</v>
      </c>
      <c r="E167" s="32" t="s">
        <v>37</v>
      </c>
      <c r="F167" s="32">
        <v>5151050521771</v>
      </c>
      <c r="G167" s="32">
        <v>1</v>
      </c>
      <c r="H167" s="34">
        <v>2082.7799999999997</v>
      </c>
      <c r="I167" s="3"/>
      <c r="J167" s="26">
        <f t="shared" si="9"/>
        <v>0</v>
      </c>
    </row>
    <row r="168" spans="1:10" ht="42" customHeight="1" x14ac:dyDescent="0.25">
      <c r="A168" s="35"/>
      <c r="B168" s="32" t="s">
        <v>5</v>
      </c>
      <c r="C168" s="32" t="str">
        <f t="shared" ref="C168:C173" si="13">HYPERLINK("http://warehouse.orhideja.net//images/products/154-515,-296-515_1_2.jpg","154-515")</f>
        <v>154-515</v>
      </c>
      <c r="D168" s="32" t="s">
        <v>33</v>
      </c>
      <c r="E168" s="32" t="s">
        <v>10</v>
      </c>
      <c r="F168" s="32">
        <v>5151540191774</v>
      </c>
      <c r="G168" s="32">
        <v>3</v>
      </c>
      <c r="H168" s="34">
        <v>1966.0725</v>
      </c>
      <c r="I168" s="3"/>
      <c r="J168" s="26">
        <f t="shared" si="9"/>
        <v>0</v>
      </c>
    </row>
    <row r="169" spans="1:10" ht="42" customHeight="1" x14ac:dyDescent="0.25">
      <c r="A169" s="36"/>
      <c r="B169" s="32" t="s">
        <v>5</v>
      </c>
      <c r="C169" s="32" t="str">
        <f t="shared" si="13"/>
        <v>154-515</v>
      </c>
      <c r="D169" s="32" t="s">
        <v>33</v>
      </c>
      <c r="E169" s="32" t="s">
        <v>11</v>
      </c>
      <c r="F169" s="32">
        <v>5151540201770</v>
      </c>
      <c r="G169" s="32">
        <v>3</v>
      </c>
      <c r="H169" s="34">
        <v>1966.0725</v>
      </c>
      <c r="I169" s="3"/>
      <c r="J169" s="26">
        <f t="shared" si="9"/>
        <v>0</v>
      </c>
    </row>
    <row r="170" spans="1:10" ht="42" customHeight="1" x14ac:dyDescent="0.25">
      <c r="A170" s="36"/>
      <c r="B170" s="32" t="s">
        <v>5</v>
      </c>
      <c r="C170" s="32" t="str">
        <f t="shared" si="13"/>
        <v>154-515</v>
      </c>
      <c r="D170" s="32" t="s">
        <v>33</v>
      </c>
      <c r="E170" s="32" t="s">
        <v>15</v>
      </c>
      <c r="F170" s="32">
        <v>5151540271773</v>
      </c>
      <c r="G170" s="32">
        <v>1</v>
      </c>
      <c r="H170" s="34">
        <v>1966.0725</v>
      </c>
      <c r="I170" s="3"/>
      <c r="J170" s="26">
        <f t="shared" si="9"/>
        <v>0</v>
      </c>
    </row>
    <row r="171" spans="1:10" ht="42" customHeight="1" x14ac:dyDescent="0.25">
      <c r="A171" s="36"/>
      <c r="B171" s="32" t="s">
        <v>5</v>
      </c>
      <c r="C171" s="32" t="str">
        <f t="shared" si="13"/>
        <v>154-515</v>
      </c>
      <c r="D171" s="32" t="s">
        <v>33</v>
      </c>
      <c r="E171" s="32" t="s">
        <v>16</v>
      </c>
      <c r="F171" s="32">
        <v>5151540281772</v>
      </c>
      <c r="G171" s="32">
        <v>1</v>
      </c>
      <c r="H171" s="34">
        <v>1966.0725</v>
      </c>
      <c r="I171" s="3"/>
      <c r="J171" s="26">
        <f t="shared" si="9"/>
        <v>0</v>
      </c>
    </row>
    <row r="172" spans="1:10" ht="42" customHeight="1" x14ac:dyDescent="0.25">
      <c r="A172" s="36"/>
      <c r="B172" s="32" t="s">
        <v>5</v>
      </c>
      <c r="C172" s="32" t="str">
        <f t="shared" si="13"/>
        <v>154-515</v>
      </c>
      <c r="D172" s="32" t="s">
        <v>33</v>
      </c>
      <c r="E172" s="32" t="s">
        <v>20</v>
      </c>
      <c r="F172" s="32">
        <v>5151540351772</v>
      </c>
      <c r="G172" s="32">
        <v>2</v>
      </c>
      <c r="H172" s="34">
        <v>1966.0725</v>
      </c>
      <c r="I172" s="3"/>
      <c r="J172" s="26">
        <f t="shared" si="9"/>
        <v>0</v>
      </c>
    </row>
    <row r="173" spans="1:10" ht="42" customHeight="1" x14ac:dyDescent="0.25">
      <c r="A173" s="37"/>
      <c r="B173" s="32" t="s">
        <v>5</v>
      </c>
      <c r="C173" s="32" t="str">
        <f t="shared" si="13"/>
        <v>154-515</v>
      </c>
      <c r="D173" s="32" t="s">
        <v>33</v>
      </c>
      <c r="E173" s="32" t="s">
        <v>21</v>
      </c>
      <c r="F173" s="32">
        <v>5151540361771</v>
      </c>
      <c r="G173" s="32">
        <v>6</v>
      </c>
      <c r="H173" s="34">
        <v>1966.0725</v>
      </c>
      <c r="I173" s="3"/>
      <c r="J173" s="26">
        <f t="shared" si="9"/>
        <v>0</v>
      </c>
    </row>
    <row r="174" spans="1:10" ht="48" customHeight="1" x14ac:dyDescent="0.25">
      <c r="A174" s="38"/>
      <c r="B174" s="32" t="s">
        <v>50</v>
      </c>
      <c r="C174" s="32" t="str">
        <f>HYPERLINK("http://warehouse.orhideja.net//images/products/154-515,-296-515_6.jpg","296-515")</f>
        <v>296-515</v>
      </c>
      <c r="D174" s="32" t="s">
        <v>33</v>
      </c>
      <c r="E174" s="32">
        <v>36</v>
      </c>
      <c r="F174" s="32"/>
      <c r="G174" s="32">
        <v>3</v>
      </c>
      <c r="H174" s="34">
        <v>1068.3225</v>
      </c>
      <c r="I174" s="3"/>
      <c r="J174" s="26">
        <f t="shared" si="9"/>
        <v>0</v>
      </c>
    </row>
    <row r="175" spans="1:10" ht="48" customHeight="1" x14ac:dyDescent="0.25">
      <c r="A175" s="39"/>
      <c r="B175" s="32" t="s">
        <v>50</v>
      </c>
      <c r="C175" s="32" t="str">
        <f>HYPERLINK("http://warehouse.orhideja.net//images/products/154-515,-296-515_6.jpg","296-515")</f>
        <v>296-515</v>
      </c>
      <c r="D175" s="32" t="s">
        <v>33</v>
      </c>
      <c r="E175" s="32">
        <v>40</v>
      </c>
      <c r="F175" s="32">
        <v>5152961081774</v>
      </c>
      <c r="G175" s="32">
        <v>7</v>
      </c>
      <c r="H175" s="34">
        <v>1068.3225</v>
      </c>
      <c r="I175" s="3"/>
      <c r="J175" s="26">
        <f t="shared" si="9"/>
        <v>0</v>
      </c>
    </row>
    <row r="176" spans="1:10" ht="48" customHeight="1" x14ac:dyDescent="0.25">
      <c r="A176" s="39"/>
      <c r="B176" s="32" t="s">
        <v>50</v>
      </c>
      <c r="C176" s="32" t="str">
        <f>HYPERLINK("http://warehouse.orhideja.net//images/products/154-515,-296-515_6.jpg","296-515")</f>
        <v>296-515</v>
      </c>
      <c r="D176" s="32" t="s">
        <v>33</v>
      </c>
      <c r="E176" s="32">
        <v>42</v>
      </c>
      <c r="F176" s="32">
        <v>5152961091773</v>
      </c>
      <c r="G176" s="32">
        <v>9</v>
      </c>
      <c r="H176" s="34">
        <v>1068.3225</v>
      </c>
      <c r="I176" s="3"/>
      <c r="J176" s="26">
        <f t="shared" si="9"/>
        <v>0</v>
      </c>
    </row>
    <row r="177" spans="1:10" ht="48" customHeight="1" x14ac:dyDescent="0.25">
      <c r="A177" s="39"/>
      <c r="B177" s="32" t="s">
        <v>50</v>
      </c>
      <c r="C177" s="32" t="str">
        <f>HYPERLINK("http://warehouse.orhideja.net//images/products/154-515,-296-515_6.jpg","296-515")</f>
        <v>296-515</v>
      </c>
      <c r="D177" s="32" t="s">
        <v>33</v>
      </c>
      <c r="E177" s="32">
        <v>44</v>
      </c>
      <c r="F177" s="32">
        <v>5152961101779</v>
      </c>
      <c r="G177" s="32">
        <v>14</v>
      </c>
      <c r="H177" s="34">
        <v>1068.3225</v>
      </c>
      <c r="I177" s="3"/>
      <c r="J177" s="26">
        <f t="shared" si="9"/>
        <v>0</v>
      </c>
    </row>
    <row r="178" spans="1:10" ht="27" customHeight="1" x14ac:dyDescent="0.25">
      <c r="A178" s="39"/>
      <c r="B178" s="32" t="s">
        <v>51</v>
      </c>
      <c r="C178" s="32" t="str">
        <f t="shared" ref="C178:C184" si="14">HYPERLINK("http://warehouse.orhideja.net//images/products/105-515,-746-515_6.jpg","746-515")</f>
        <v>746-515</v>
      </c>
      <c r="D178" s="32" t="s">
        <v>33</v>
      </c>
      <c r="E178" s="32">
        <v>38</v>
      </c>
      <c r="F178" s="32">
        <v>5157461071775</v>
      </c>
      <c r="G178" s="32">
        <v>3</v>
      </c>
      <c r="H178" s="34">
        <v>1220.94</v>
      </c>
      <c r="I178" s="3"/>
      <c r="J178" s="26">
        <f t="shared" si="9"/>
        <v>0</v>
      </c>
    </row>
    <row r="179" spans="1:10" ht="27" customHeight="1" x14ac:dyDescent="0.25">
      <c r="A179" s="39"/>
      <c r="B179" s="32" t="s">
        <v>51</v>
      </c>
      <c r="C179" s="32" t="str">
        <f t="shared" si="14"/>
        <v>746-515</v>
      </c>
      <c r="D179" s="32" t="s">
        <v>33</v>
      </c>
      <c r="E179" s="32">
        <v>40</v>
      </c>
      <c r="F179" s="32">
        <v>5157461081774</v>
      </c>
      <c r="G179" s="32">
        <v>21</v>
      </c>
      <c r="H179" s="34">
        <v>1220.94</v>
      </c>
      <c r="I179" s="3"/>
      <c r="J179" s="26">
        <f t="shared" si="9"/>
        <v>0</v>
      </c>
    </row>
    <row r="180" spans="1:10" ht="27" customHeight="1" x14ac:dyDescent="0.25">
      <c r="A180" s="39"/>
      <c r="B180" s="32" t="s">
        <v>51</v>
      </c>
      <c r="C180" s="32" t="str">
        <f t="shared" si="14"/>
        <v>746-515</v>
      </c>
      <c r="D180" s="32" t="s">
        <v>33</v>
      </c>
      <c r="E180" s="32">
        <v>42</v>
      </c>
      <c r="F180" s="32">
        <v>5157461091773</v>
      </c>
      <c r="G180" s="32">
        <v>18</v>
      </c>
      <c r="H180" s="34">
        <v>1220.94</v>
      </c>
      <c r="I180" s="3"/>
      <c r="J180" s="26">
        <f t="shared" si="9"/>
        <v>0</v>
      </c>
    </row>
    <row r="181" spans="1:10" ht="27" customHeight="1" x14ac:dyDescent="0.25">
      <c r="A181" s="39"/>
      <c r="B181" s="32" t="s">
        <v>51</v>
      </c>
      <c r="C181" s="32" t="str">
        <f t="shared" si="14"/>
        <v>746-515</v>
      </c>
      <c r="D181" s="32" t="s">
        <v>33</v>
      </c>
      <c r="E181" s="32">
        <v>44</v>
      </c>
      <c r="F181" s="32">
        <v>5157461101779</v>
      </c>
      <c r="G181" s="32">
        <v>20</v>
      </c>
      <c r="H181" s="34">
        <v>1220.94</v>
      </c>
      <c r="I181" s="3"/>
      <c r="J181" s="26">
        <f t="shared" si="9"/>
        <v>0</v>
      </c>
    </row>
    <row r="182" spans="1:10" ht="27" customHeight="1" x14ac:dyDescent="0.25">
      <c r="A182" s="39"/>
      <c r="B182" s="32" t="s">
        <v>51</v>
      </c>
      <c r="C182" s="32" t="str">
        <f t="shared" si="14"/>
        <v>746-515</v>
      </c>
      <c r="D182" s="32" t="s">
        <v>33</v>
      </c>
      <c r="E182" s="32">
        <v>46</v>
      </c>
      <c r="F182" s="32">
        <v>5157461111778</v>
      </c>
      <c r="G182" s="32">
        <v>15</v>
      </c>
      <c r="H182" s="34">
        <v>1220.94</v>
      </c>
      <c r="I182" s="3"/>
      <c r="J182" s="26">
        <f t="shared" si="9"/>
        <v>0</v>
      </c>
    </row>
    <row r="183" spans="1:10" ht="27" customHeight="1" x14ac:dyDescent="0.25">
      <c r="A183" s="39"/>
      <c r="B183" s="32" t="s">
        <v>51</v>
      </c>
      <c r="C183" s="32" t="str">
        <f t="shared" si="14"/>
        <v>746-515</v>
      </c>
      <c r="D183" s="32" t="s">
        <v>33</v>
      </c>
      <c r="E183" s="32">
        <v>48</v>
      </c>
      <c r="F183" s="32">
        <v>5157461121777</v>
      </c>
      <c r="G183" s="32">
        <v>12</v>
      </c>
      <c r="H183" s="34">
        <v>1220.94</v>
      </c>
      <c r="I183" s="3"/>
      <c r="J183" s="26">
        <f t="shared" si="9"/>
        <v>0</v>
      </c>
    </row>
    <row r="184" spans="1:10" ht="27" customHeight="1" x14ac:dyDescent="0.25">
      <c r="A184" s="39"/>
      <c r="B184" s="32" t="s">
        <v>51</v>
      </c>
      <c r="C184" s="32" t="str">
        <f t="shared" si="14"/>
        <v>746-515</v>
      </c>
      <c r="D184" s="32" t="s">
        <v>33</v>
      </c>
      <c r="E184" s="32">
        <v>50</v>
      </c>
      <c r="F184" s="32">
        <v>5157461131776</v>
      </c>
      <c r="G184" s="32">
        <v>6</v>
      </c>
      <c r="H184" s="34">
        <v>1220.94</v>
      </c>
      <c r="I184" s="3"/>
      <c r="J184" s="26">
        <f t="shared" si="9"/>
        <v>0</v>
      </c>
    </row>
    <row r="185" spans="1:10" ht="27" customHeight="1" x14ac:dyDescent="0.25">
      <c r="A185" s="39"/>
      <c r="B185" s="32" t="s">
        <v>68</v>
      </c>
      <c r="C185" s="32" t="str">
        <f t="shared" ref="C185:C193" si="15">HYPERLINK("http://warehouse.orhideja.net//images/products/528-098,-241-098_1.jpg","528-098")</f>
        <v>528-098</v>
      </c>
      <c r="D185" s="32" t="s">
        <v>69</v>
      </c>
      <c r="E185" s="32" t="s">
        <v>70</v>
      </c>
      <c r="F185" s="32">
        <v>7427259464996</v>
      </c>
      <c r="G185" s="32">
        <v>2</v>
      </c>
      <c r="H185" s="34">
        <v>1597.9949999999999</v>
      </c>
      <c r="I185" s="3"/>
      <c r="J185" s="26">
        <f t="shared" si="9"/>
        <v>0</v>
      </c>
    </row>
    <row r="186" spans="1:10" ht="27" customHeight="1" x14ac:dyDescent="0.25">
      <c r="A186" s="39"/>
      <c r="B186" s="32" t="s">
        <v>68</v>
      </c>
      <c r="C186" s="32" t="str">
        <f t="shared" si="15"/>
        <v>528-098</v>
      </c>
      <c r="D186" s="32" t="s">
        <v>69</v>
      </c>
      <c r="E186" s="32" t="s">
        <v>7</v>
      </c>
      <c r="F186" s="32">
        <v>7427259465009</v>
      </c>
      <c r="G186" s="32">
        <v>1</v>
      </c>
      <c r="H186" s="34">
        <v>1597.9949999999999</v>
      </c>
      <c r="I186" s="3"/>
      <c r="J186" s="26">
        <f t="shared" si="9"/>
        <v>0</v>
      </c>
    </row>
    <row r="187" spans="1:10" ht="27" customHeight="1" x14ac:dyDescent="0.25">
      <c r="A187" s="39"/>
      <c r="B187" s="32" t="s">
        <v>68</v>
      </c>
      <c r="C187" s="32" t="str">
        <f t="shared" si="15"/>
        <v>528-098</v>
      </c>
      <c r="D187" s="32" t="s">
        <v>69</v>
      </c>
      <c r="E187" s="32" t="s">
        <v>10</v>
      </c>
      <c r="F187" s="32">
        <v>7427259465047</v>
      </c>
      <c r="G187" s="32">
        <v>6</v>
      </c>
      <c r="H187" s="34">
        <v>1597.9949999999999</v>
      </c>
      <c r="I187" s="3"/>
      <c r="J187" s="26">
        <f t="shared" si="9"/>
        <v>0</v>
      </c>
    </row>
    <row r="188" spans="1:10" ht="27" customHeight="1" x14ac:dyDescent="0.25">
      <c r="A188" s="39"/>
      <c r="B188" s="32" t="s">
        <v>68</v>
      </c>
      <c r="C188" s="32" t="str">
        <f t="shared" si="15"/>
        <v>528-098</v>
      </c>
      <c r="D188" s="32" t="s">
        <v>69</v>
      </c>
      <c r="E188" s="32" t="s">
        <v>11</v>
      </c>
      <c r="F188" s="32">
        <v>7427259465054</v>
      </c>
      <c r="G188" s="32">
        <v>5</v>
      </c>
      <c r="H188" s="34">
        <v>1597.9949999999999</v>
      </c>
      <c r="I188" s="3"/>
      <c r="J188" s="26">
        <f t="shared" si="9"/>
        <v>0</v>
      </c>
    </row>
    <row r="189" spans="1:10" ht="27" customHeight="1" x14ac:dyDescent="0.25">
      <c r="A189" s="39"/>
      <c r="B189" s="32" t="s">
        <v>68</v>
      </c>
      <c r="C189" s="32" t="str">
        <f t="shared" si="15"/>
        <v>528-098</v>
      </c>
      <c r="D189" s="32" t="s">
        <v>69</v>
      </c>
      <c r="E189" s="32" t="s">
        <v>25</v>
      </c>
      <c r="F189" s="32">
        <v>7427259465061</v>
      </c>
      <c r="G189" s="32">
        <v>2</v>
      </c>
      <c r="H189" s="34">
        <v>1597.9949999999999</v>
      </c>
      <c r="I189" s="3"/>
      <c r="J189" s="26">
        <f t="shared" si="9"/>
        <v>0</v>
      </c>
    </row>
    <row r="190" spans="1:10" ht="27" customHeight="1" x14ac:dyDescent="0.25">
      <c r="A190" s="39"/>
      <c r="B190" s="32" t="s">
        <v>68</v>
      </c>
      <c r="C190" s="32" t="str">
        <f t="shared" si="15"/>
        <v>528-098</v>
      </c>
      <c r="D190" s="32" t="s">
        <v>69</v>
      </c>
      <c r="E190" s="32" t="s">
        <v>71</v>
      </c>
      <c r="F190" s="32">
        <v>7427259465078</v>
      </c>
      <c r="G190" s="32">
        <v>1</v>
      </c>
      <c r="H190" s="34">
        <v>1597.9949999999999</v>
      </c>
      <c r="I190" s="3"/>
      <c r="J190" s="26">
        <f t="shared" si="9"/>
        <v>0</v>
      </c>
    </row>
    <row r="191" spans="1:10" ht="27" customHeight="1" x14ac:dyDescent="0.25">
      <c r="A191" s="39"/>
      <c r="B191" s="32" t="s">
        <v>68</v>
      </c>
      <c r="C191" s="32" t="str">
        <f t="shared" si="15"/>
        <v>528-098</v>
      </c>
      <c r="D191" s="32" t="s">
        <v>69</v>
      </c>
      <c r="E191" s="32" t="s">
        <v>14</v>
      </c>
      <c r="F191" s="32">
        <v>7427259465085</v>
      </c>
      <c r="G191" s="32">
        <v>2</v>
      </c>
      <c r="H191" s="34">
        <v>1597.9949999999999</v>
      </c>
      <c r="I191" s="3"/>
      <c r="J191" s="26">
        <f t="shared" si="9"/>
        <v>0</v>
      </c>
    </row>
    <row r="192" spans="1:10" ht="27" customHeight="1" x14ac:dyDescent="0.25">
      <c r="A192" s="39"/>
      <c r="B192" s="32" t="s">
        <v>68</v>
      </c>
      <c r="C192" s="32" t="str">
        <f t="shared" si="15"/>
        <v>528-098</v>
      </c>
      <c r="D192" s="32" t="s">
        <v>69</v>
      </c>
      <c r="E192" s="32" t="s">
        <v>16</v>
      </c>
      <c r="F192" s="32">
        <v>7427259465108</v>
      </c>
      <c r="G192" s="32">
        <v>2</v>
      </c>
      <c r="H192" s="34">
        <v>1597.9949999999999</v>
      </c>
      <c r="I192" s="3"/>
      <c r="J192" s="26">
        <f t="shared" si="9"/>
        <v>0</v>
      </c>
    </row>
    <row r="193" spans="1:10" ht="27" customHeight="1" x14ac:dyDescent="0.25">
      <c r="A193" s="39"/>
      <c r="B193" s="32" t="s">
        <v>68</v>
      </c>
      <c r="C193" s="32" t="str">
        <f t="shared" si="15"/>
        <v>528-098</v>
      </c>
      <c r="D193" s="32" t="s">
        <v>69</v>
      </c>
      <c r="E193" s="32" t="s">
        <v>19</v>
      </c>
      <c r="F193" s="32">
        <v>7427259465122</v>
      </c>
      <c r="G193" s="32">
        <v>3</v>
      </c>
      <c r="H193" s="34">
        <v>1597.9949999999999</v>
      </c>
      <c r="I193" s="3"/>
      <c r="J193" s="26">
        <f t="shared" si="9"/>
        <v>0</v>
      </c>
    </row>
    <row r="194" spans="1:10" ht="41.25" customHeight="1" x14ac:dyDescent="0.25">
      <c r="A194" s="35"/>
      <c r="B194" s="32" t="s">
        <v>50</v>
      </c>
      <c r="C194" s="32" t="str">
        <f>HYPERLINK("http://warehouse.orhideja.net//images/products/528-098,-241-098_6.jpg","241-098")</f>
        <v>241-098</v>
      </c>
      <c r="D194" s="32" t="s">
        <v>69</v>
      </c>
      <c r="E194" s="32">
        <v>36</v>
      </c>
      <c r="F194" s="32">
        <v>7427259464064</v>
      </c>
      <c r="G194" s="32">
        <v>4</v>
      </c>
      <c r="H194" s="34">
        <v>915.70500000000004</v>
      </c>
      <c r="I194" s="3"/>
      <c r="J194" s="26">
        <f t="shared" si="9"/>
        <v>0</v>
      </c>
    </row>
    <row r="195" spans="1:10" ht="41.25" customHeight="1" x14ac:dyDescent="0.25">
      <c r="A195" s="36"/>
      <c r="B195" s="32" t="s">
        <v>50</v>
      </c>
      <c r="C195" s="32" t="str">
        <f>HYPERLINK("http://warehouse.orhideja.net//images/products/528-098,-241-098_6.jpg","241-098")</f>
        <v>241-098</v>
      </c>
      <c r="D195" s="32" t="s">
        <v>69</v>
      </c>
      <c r="E195" s="32">
        <v>38</v>
      </c>
      <c r="F195" s="32">
        <v>7427259464071</v>
      </c>
      <c r="G195" s="32">
        <v>3</v>
      </c>
      <c r="H195" s="34">
        <v>915.70500000000004</v>
      </c>
      <c r="I195" s="3"/>
      <c r="J195" s="26">
        <f t="shared" si="9"/>
        <v>0</v>
      </c>
    </row>
    <row r="196" spans="1:10" ht="41.25" customHeight="1" x14ac:dyDescent="0.25">
      <c r="A196" s="36"/>
      <c r="B196" s="32" t="s">
        <v>50</v>
      </c>
      <c r="C196" s="32" t="str">
        <f>HYPERLINK("http://warehouse.orhideja.net//images/products/528-098,-241-098_6.jpg","241-098")</f>
        <v>241-098</v>
      </c>
      <c r="D196" s="32" t="s">
        <v>69</v>
      </c>
      <c r="E196" s="32">
        <v>40</v>
      </c>
      <c r="F196" s="32">
        <v>7427259464088</v>
      </c>
      <c r="G196" s="32">
        <v>10</v>
      </c>
      <c r="H196" s="34">
        <v>915.70500000000004</v>
      </c>
      <c r="I196" s="3"/>
      <c r="J196" s="26">
        <f t="shared" si="9"/>
        <v>0</v>
      </c>
    </row>
    <row r="197" spans="1:10" ht="41.25" customHeight="1" x14ac:dyDescent="0.25">
      <c r="A197" s="36"/>
      <c r="B197" s="32" t="s">
        <v>50</v>
      </c>
      <c r="C197" s="32" t="str">
        <f>HYPERLINK("http://warehouse.orhideja.net//images/products/528-098,-241-098_6.jpg","241-098")</f>
        <v>241-098</v>
      </c>
      <c r="D197" s="32" t="s">
        <v>69</v>
      </c>
      <c r="E197" s="32">
        <v>42</v>
      </c>
      <c r="F197" s="32">
        <v>7427259464095</v>
      </c>
      <c r="G197" s="32">
        <v>8</v>
      </c>
      <c r="H197" s="34">
        <v>915.70500000000004</v>
      </c>
      <c r="I197" s="3"/>
      <c r="J197" s="26">
        <f t="shared" si="9"/>
        <v>0</v>
      </c>
    </row>
    <row r="198" spans="1:10" ht="41.25" customHeight="1" x14ac:dyDescent="0.25">
      <c r="A198" s="37"/>
      <c r="B198" s="32" t="s">
        <v>50</v>
      </c>
      <c r="C198" s="32" t="str">
        <f>HYPERLINK("http://warehouse.orhideja.net//images/products/528-098,-241-098_6.jpg","241-098")</f>
        <v>241-098</v>
      </c>
      <c r="D198" s="32" t="s">
        <v>69</v>
      </c>
      <c r="E198" s="32">
        <v>44</v>
      </c>
      <c r="F198" s="32">
        <v>7427259464101</v>
      </c>
      <c r="G198" s="32">
        <v>2</v>
      </c>
      <c r="H198" s="34">
        <v>915.70500000000004</v>
      </c>
      <c r="I198" s="3"/>
      <c r="J198" s="26">
        <f t="shared" si="9"/>
        <v>0</v>
      </c>
    </row>
    <row r="199" spans="1:10" ht="27.75" customHeight="1" x14ac:dyDescent="0.25">
      <c r="A199" s="35"/>
      <c r="B199" s="32" t="s">
        <v>72</v>
      </c>
      <c r="C199" s="32" t="str">
        <f t="shared" ref="C199:C208" si="16">HYPERLINK("http://warehouse.orhideja.net//images/products/114-267 nude.jpg","114-267")</f>
        <v>114-267</v>
      </c>
      <c r="D199" s="32" t="s">
        <v>33</v>
      </c>
      <c r="E199" s="32" t="s">
        <v>10</v>
      </c>
      <c r="F199" s="32"/>
      <c r="G199" s="32">
        <v>6</v>
      </c>
      <c r="H199" s="34">
        <v>2064.8249999999998</v>
      </c>
      <c r="I199" s="3"/>
      <c r="J199" s="26">
        <f t="shared" si="9"/>
        <v>0</v>
      </c>
    </row>
    <row r="200" spans="1:10" ht="27.75" customHeight="1" x14ac:dyDescent="0.25">
      <c r="A200" s="36"/>
      <c r="B200" s="32" t="s">
        <v>72</v>
      </c>
      <c r="C200" s="32" t="str">
        <f t="shared" si="16"/>
        <v>114-267</v>
      </c>
      <c r="D200" s="32" t="s">
        <v>33</v>
      </c>
      <c r="E200" s="32" t="s">
        <v>11</v>
      </c>
      <c r="F200" s="32"/>
      <c r="G200" s="32">
        <v>6</v>
      </c>
      <c r="H200" s="34">
        <v>2064.8249999999998</v>
      </c>
      <c r="I200" s="3"/>
      <c r="J200" s="26">
        <f t="shared" ref="J200:J263" si="17">H200*I200</f>
        <v>0</v>
      </c>
    </row>
    <row r="201" spans="1:10" ht="27.75" customHeight="1" x14ac:dyDescent="0.25">
      <c r="A201" s="36"/>
      <c r="B201" s="32" t="s">
        <v>72</v>
      </c>
      <c r="C201" s="32" t="str">
        <f t="shared" si="16"/>
        <v>114-267</v>
      </c>
      <c r="D201" s="32" t="s">
        <v>33</v>
      </c>
      <c r="E201" s="32" t="s">
        <v>15</v>
      </c>
      <c r="F201" s="32"/>
      <c r="G201" s="32">
        <v>11</v>
      </c>
      <c r="H201" s="34">
        <v>2064.8249999999998</v>
      </c>
      <c r="I201" s="3"/>
      <c r="J201" s="26">
        <f t="shared" si="17"/>
        <v>0</v>
      </c>
    </row>
    <row r="202" spans="1:10" ht="27.75" customHeight="1" x14ac:dyDescent="0.25">
      <c r="A202" s="36"/>
      <c r="B202" s="32" t="s">
        <v>72</v>
      </c>
      <c r="C202" s="32" t="str">
        <f t="shared" si="16"/>
        <v>114-267</v>
      </c>
      <c r="D202" s="32" t="s">
        <v>33</v>
      </c>
      <c r="E202" s="32" t="s">
        <v>16</v>
      </c>
      <c r="F202" s="32"/>
      <c r="G202" s="32">
        <v>10</v>
      </c>
      <c r="H202" s="34">
        <v>2064.8249999999998</v>
      </c>
      <c r="I202" s="3"/>
      <c r="J202" s="26">
        <f t="shared" si="17"/>
        <v>0</v>
      </c>
    </row>
    <row r="203" spans="1:10" ht="27.75" customHeight="1" x14ac:dyDescent="0.25">
      <c r="A203" s="36"/>
      <c r="B203" s="32" t="s">
        <v>72</v>
      </c>
      <c r="C203" s="32" t="str">
        <f t="shared" si="16"/>
        <v>114-267</v>
      </c>
      <c r="D203" s="32" t="s">
        <v>33</v>
      </c>
      <c r="E203" s="32" t="s">
        <v>19</v>
      </c>
      <c r="F203" s="32"/>
      <c r="G203" s="32">
        <v>2</v>
      </c>
      <c r="H203" s="34">
        <v>2064.8249999999998</v>
      </c>
      <c r="I203" s="3"/>
      <c r="J203" s="26">
        <f t="shared" si="17"/>
        <v>0</v>
      </c>
    </row>
    <row r="204" spans="1:10" ht="27.75" customHeight="1" x14ac:dyDescent="0.25">
      <c r="A204" s="36"/>
      <c r="B204" s="32" t="s">
        <v>72</v>
      </c>
      <c r="C204" s="32" t="str">
        <f t="shared" si="16"/>
        <v>114-267</v>
      </c>
      <c r="D204" s="32" t="s">
        <v>33</v>
      </c>
      <c r="E204" s="32" t="s">
        <v>20</v>
      </c>
      <c r="F204" s="32"/>
      <c r="G204" s="32">
        <v>8</v>
      </c>
      <c r="H204" s="34">
        <v>2064.8249999999998</v>
      </c>
      <c r="I204" s="3"/>
      <c r="J204" s="26">
        <f t="shared" si="17"/>
        <v>0</v>
      </c>
    </row>
    <row r="205" spans="1:10" ht="27.75" customHeight="1" x14ac:dyDescent="0.25">
      <c r="A205" s="36"/>
      <c r="B205" s="32" t="s">
        <v>72</v>
      </c>
      <c r="C205" s="32" t="str">
        <f t="shared" si="16"/>
        <v>114-267</v>
      </c>
      <c r="D205" s="32" t="s">
        <v>33</v>
      </c>
      <c r="E205" s="32" t="s">
        <v>21</v>
      </c>
      <c r="F205" s="32"/>
      <c r="G205" s="32">
        <v>9</v>
      </c>
      <c r="H205" s="34">
        <v>2064.8249999999998</v>
      </c>
      <c r="I205" s="3"/>
      <c r="J205" s="26">
        <f t="shared" si="17"/>
        <v>0</v>
      </c>
    </row>
    <row r="206" spans="1:10" ht="27.75" customHeight="1" x14ac:dyDescent="0.25">
      <c r="A206" s="36"/>
      <c r="B206" s="32" t="s">
        <v>72</v>
      </c>
      <c r="C206" s="32" t="str">
        <f t="shared" si="16"/>
        <v>114-267</v>
      </c>
      <c r="D206" s="32" t="s">
        <v>33</v>
      </c>
      <c r="E206" s="32" t="s">
        <v>73</v>
      </c>
      <c r="F206" s="32"/>
      <c r="G206" s="32">
        <v>5</v>
      </c>
      <c r="H206" s="34">
        <v>2064.8249999999998</v>
      </c>
      <c r="I206" s="3"/>
      <c r="J206" s="26">
        <f t="shared" si="17"/>
        <v>0</v>
      </c>
    </row>
    <row r="207" spans="1:10" ht="27.75" customHeight="1" x14ac:dyDescent="0.25">
      <c r="A207" s="36"/>
      <c r="B207" s="32" t="s">
        <v>72</v>
      </c>
      <c r="C207" s="32" t="str">
        <f t="shared" si="16"/>
        <v>114-267</v>
      </c>
      <c r="D207" s="32" t="s">
        <v>33</v>
      </c>
      <c r="E207" s="32" t="s">
        <v>28</v>
      </c>
      <c r="F207" s="32"/>
      <c r="G207" s="32">
        <v>5</v>
      </c>
      <c r="H207" s="34">
        <v>2064.8249999999998</v>
      </c>
      <c r="I207" s="3"/>
      <c r="J207" s="26">
        <f t="shared" si="17"/>
        <v>0</v>
      </c>
    </row>
    <row r="208" spans="1:10" x14ac:dyDescent="0.25">
      <c r="A208" s="37"/>
      <c r="B208" s="32" t="s">
        <v>72</v>
      </c>
      <c r="C208" s="32" t="str">
        <f t="shared" si="16"/>
        <v>114-267</v>
      </c>
      <c r="D208" s="32" t="s">
        <v>33</v>
      </c>
      <c r="E208" s="32" t="s">
        <v>74</v>
      </c>
      <c r="F208" s="32"/>
      <c r="G208" s="32">
        <v>6</v>
      </c>
      <c r="H208" s="34">
        <v>2064.8249999999998</v>
      </c>
      <c r="I208" s="3"/>
      <c r="J208" s="26">
        <f t="shared" si="17"/>
        <v>0</v>
      </c>
    </row>
    <row r="209" spans="1:10" ht="64.5" customHeight="1" x14ac:dyDescent="0.25">
      <c r="A209" s="35"/>
      <c r="B209" s="32" t="s">
        <v>51</v>
      </c>
      <c r="C209" s="32" t="str">
        <f>HYPERLINK("http://warehouse.orhideja.net//images/products/246-267 nude.jpg","246-267")</f>
        <v>246-267</v>
      </c>
      <c r="D209" s="32" t="s">
        <v>33</v>
      </c>
      <c r="E209" s="32">
        <v>42</v>
      </c>
      <c r="F209" s="32"/>
      <c r="G209" s="32">
        <v>7</v>
      </c>
      <c r="H209" s="34">
        <v>1131.165</v>
      </c>
      <c r="I209" s="3"/>
      <c r="J209" s="26">
        <f t="shared" si="17"/>
        <v>0</v>
      </c>
    </row>
    <row r="210" spans="1:10" ht="64.5" customHeight="1" x14ac:dyDescent="0.25">
      <c r="A210" s="36"/>
      <c r="B210" s="32" t="s">
        <v>51</v>
      </c>
      <c r="C210" s="32" t="str">
        <f>HYPERLINK("http://warehouse.orhideja.net//images/products/246-267 nude.jpg","246-267")</f>
        <v>246-267</v>
      </c>
      <c r="D210" s="32" t="s">
        <v>33</v>
      </c>
      <c r="E210" s="32">
        <v>44</v>
      </c>
      <c r="F210" s="32"/>
      <c r="G210" s="32">
        <v>13</v>
      </c>
      <c r="H210" s="34">
        <v>1131.165</v>
      </c>
      <c r="I210" s="3"/>
      <c r="J210" s="26">
        <f t="shared" si="17"/>
        <v>0</v>
      </c>
    </row>
    <row r="211" spans="1:10" ht="64.5" customHeight="1" x14ac:dyDescent="0.25">
      <c r="A211" s="37"/>
      <c r="B211" s="32" t="s">
        <v>51</v>
      </c>
      <c r="C211" s="32" t="str">
        <f>HYPERLINK("http://warehouse.orhideja.net//images/products/246-267 nude.jpg","246-267")</f>
        <v>246-267</v>
      </c>
      <c r="D211" s="32" t="s">
        <v>33</v>
      </c>
      <c r="E211" s="32">
        <v>46</v>
      </c>
      <c r="F211" s="32"/>
      <c r="G211" s="32">
        <v>6</v>
      </c>
      <c r="H211" s="34">
        <v>1131.165</v>
      </c>
      <c r="I211" s="3"/>
      <c r="J211" s="26">
        <f t="shared" si="17"/>
        <v>0</v>
      </c>
    </row>
    <row r="212" spans="1:10" ht="72" customHeight="1" x14ac:dyDescent="0.25">
      <c r="A212" s="35"/>
      <c r="B212" s="32" t="s">
        <v>32</v>
      </c>
      <c r="C212" s="32" t="str">
        <f>HYPERLINK("http://warehouse.orhideja.net//images/products/733-267 nude.jpg","733-267")</f>
        <v>733-267</v>
      </c>
      <c r="D212" s="32" t="s">
        <v>33</v>
      </c>
      <c r="E212" s="32">
        <v>38</v>
      </c>
      <c r="F212" s="32"/>
      <c r="G212" s="32">
        <v>5</v>
      </c>
      <c r="H212" s="34">
        <v>1023.4349999999999</v>
      </c>
      <c r="I212" s="3"/>
      <c r="J212" s="26">
        <f t="shared" si="17"/>
        <v>0</v>
      </c>
    </row>
    <row r="213" spans="1:10" ht="72" customHeight="1" x14ac:dyDescent="0.25">
      <c r="A213" s="36"/>
      <c r="B213" s="32" t="s">
        <v>32</v>
      </c>
      <c r="C213" s="32" t="str">
        <f>HYPERLINK("http://warehouse.orhideja.net//images/products/733-267 nude.jpg","733-267")</f>
        <v>733-267</v>
      </c>
      <c r="D213" s="32" t="s">
        <v>33</v>
      </c>
      <c r="E213" s="32">
        <v>40</v>
      </c>
      <c r="F213" s="32"/>
      <c r="G213" s="32">
        <v>5</v>
      </c>
      <c r="H213" s="34">
        <v>1023.4349999999999</v>
      </c>
      <c r="I213" s="3"/>
      <c r="J213" s="26">
        <f t="shared" si="17"/>
        <v>0</v>
      </c>
    </row>
    <row r="214" spans="1:10" ht="72" customHeight="1" x14ac:dyDescent="0.25">
      <c r="A214" s="37"/>
      <c r="B214" s="32" t="s">
        <v>32</v>
      </c>
      <c r="C214" s="32" t="str">
        <f>HYPERLINK("http://warehouse.orhideja.net//images/products/733-267 nude.jpg","733-267")</f>
        <v>733-267</v>
      </c>
      <c r="D214" s="32" t="s">
        <v>33</v>
      </c>
      <c r="E214" s="32">
        <v>42</v>
      </c>
      <c r="F214" s="32"/>
      <c r="G214" s="32">
        <v>11</v>
      </c>
      <c r="H214" s="34">
        <v>1023.4349999999999</v>
      </c>
      <c r="I214" s="3"/>
      <c r="J214" s="26">
        <f t="shared" si="17"/>
        <v>0</v>
      </c>
    </row>
    <row r="215" spans="1:10" ht="16.5" customHeight="1" x14ac:dyDescent="0.25">
      <c r="A215" s="35"/>
      <c r="B215" s="32" t="s">
        <v>72</v>
      </c>
      <c r="C215" s="32" t="str">
        <f t="shared" ref="C215:C229" si="18">HYPERLINK("http://warehouse.orhideja.net//images/products/114-267, 733-267 moloko-peony.jpg","114-267")</f>
        <v>114-267</v>
      </c>
      <c r="D215" s="32" t="s">
        <v>75</v>
      </c>
      <c r="E215" s="32" t="s">
        <v>9</v>
      </c>
      <c r="F215" s="32"/>
      <c r="G215" s="32">
        <v>5</v>
      </c>
      <c r="H215" s="34">
        <v>2064.8249999999998</v>
      </c>
      <c r="I215" s="3"/>
      <c r="J215" s="26">
        <f t="shared" si="17"/>
        <v>0</v>
      </c>
    </row>
    <row r="216" spans="1:10" ht="16.5" customHeight="1" x14ac:dyDescent="0.25">
      <c r="A216" s="36"/>
      <c r="B216" s="32" t="s">
        <v>72</v>
      </c>
      <c r="C216" s="32" t="str">
        <f t="shared" si="18"/>
        <v>114-267</v>
      </c>
      <c r="D216" s="32" t="s">
        <v>75</v>
      </c>
      <c r="E216" s="32" t="s">
        <v>10</v>
      </c>
      <c r="F216" s="32"/>
      <c r="G216" s="32">
        <v>8</v>
      </c>
      <c r="H216" s="34">
        <v>2064.8249999999998</v>
      </c>
      <c r="I216" s="3"/>
      <c r="J216" s="26">
        <f t="shared" si="17"/>
        <v>0</v>
      </c>
    </row>
    <row r="217" spans="1:10" ht="16.5" customHeight="1" x14ac:dyDescent="0.25">
      <c r="A217" s="36"/>
      <c r="B217" s="32" t="s">
        <v>72</v>
      </c>
      <c r="C217" s="32" t="str">
        <f t="shared" si="18"/>
        <v>114-267</v>
      </c>
      <c r="D217" s="32" t="s">
        <v>75</v>
      </c>
      <c r="E217" s="32" t="s">
        <v>11</v>
      </c>
      <c r="F217" s="32"/>
      <c r="G217" s="32">
        <v>13</v>
      </c>
      <c r="H217" s="34">
        <v>2064.8249999999998</v>
      </c>
      <c r="I217" s="3"/>
      <c r="J217" s="26">
        <f t="shared" si="17"/>
        <v>0</v>
      </c>
    </row>
    <row r="218" spans="1:10" ht="16.5" customHeight="1" x14ac:dyDescent="0.25">
      <c r="A218" s="36"/>
      <c r="B218" s="32" t="s">
        <v>72</v>
      </c>
      <c r="C218" s="32" t="str">
        <f t="shared" si="18"/>
        <v>114-267</v>
      </c>
      <c r="D218" s="32" t="s">
        <v>75</v>
      </c>
      <c r="E218" s="32" t="s">
        <v>25</v>
      </c>
      <c r="F218" s="32"/>
      <c r="G218" s="32">
        <v>5</v>
      </c>
      <c r="H218" s="34">
        <v>2064.8249999999998</v>
      </c>
      <c r="I218" s="3"/>
      <c r="J218" s="26">
        <f t="shared" si="17"/>
        <v>0</v>
      </c>
    </row>
    <row r="219" spans="1:10" ht="16.5" customHeight="1" x14ac:dyDescent="0.25">
      <c r="A219" s="36"/>
      <c r="B219" s="32" t="s">
        <v>72</v>
      </c>
      <c r="C219" s="32" t="str">
        <f t="shared" si="18"/>
        <v>114-267</v>
      </c>
      <c r="D219" s="32" t="s">
        <v>75</v>
      </c>
      <c r="E219" s="32" t="s">
        <v>12</v>
      </c>
      <c r="F219" s="32"/>
      <c r="G219" s="32">
        <v>5</v>
      </c>
      <c r="H219" s="34">
        <v>2064.8249999999998</v>
      </c>
      <c r="I219" s="3"/>
      <c r="J219" s="26">
        <f t="shared" si="17"/>
        <v>0</v>
      </c>
    </row>
    <row r="220" spans="1:10" ht="16.5" customHeight="1" x14ac:dyDescent="0.25">
      <c r="A220" s="36"/>
      <c r="B220" s="32" t="s">
        <v>72</v>
      </c>
      <c r="C220" s="32" t="str">
        <f t="shared" si="18"/>
        <v>114-267</v>
      </c>
      <c r="D220" s="32" t="s">
        <v>75</v>
      </c>
      <c r="E220" s="32" t="s">
        <v>14</v>
      </c>
      <c r="F220" s="32"/>
      <c r="G220" s="32">
        <v>10</v>
      </c>
      <c r="H220" s="34">
        <v>2064.8249999999998</v>
      </c>
      <c r="I220" s="3"/>
      <c r="J220" s="26">
        <f t="shared" si="17"/>
        <v>0</v>
      </c>
    </row>
    <row r="221" spans="1:10" ht="16.5" customHeight="1" x14ac:dyDescent="0.25">
      <c r="A221" s="36"/>
      <c r="B221" s="32" t="s">
        <v>72</v>
      </c>
      <c r="C221" s="32" t="str">
        <f t="shared" si="18"/>
        <v>114-267</v>
      </c>
      <c r="D221" s="32" t="s">
        <v>75</v>
      </c>
      <c r="E221" s="32" t="s">
        <v>15</v>
      </c>
      <c r="F221" s="32"/>
      <c r="G221" s="32">
        <v>12</v>
      </c>
      <c r="H221" s="34">
        <v>2064.8249999999998</v>
      </c>
      <c r="I221" s="3"/>
      <c r="J221" s="26">
        <f t="shared" si="17"/>
        <v>0</v>
      </c>
    </row>
    <row r="222" spans="1:10" ht="16.5" customHeight="1" x14ac:dyDescent="0.25">
      <c r="A222" s="36"/>
      <c r="B222" s="32" t="s">
        <v>72</v>
      </c>
      <c r="C222" s="32" t="str">
        <f t="shared" si="18"/>
        <v>114-267</v>
      </c>
      <c r="D222" s="32" t="s">
        <v>75</v>
      </c>
      <c r="E222" s="32" t="s">
        <v>16</v>
      </c>
      <c r="F222" s="32"/>
      <c r="G222" s="32">
        <v>5</v>
      </c>
      <c r="H222" s="34">
        <v>2064.8249999999998</v>
      </c>
      <c r="I222" s="3"/>
      <c r="J222" s="26">
        <f t="shared" si="17"/>
        <v>0</v>
      </c>
    </row>
    <row r="223" spans="1:10" ht="16.5" customHeight="1" x14ac:dyDescent="0.25">
      <c r="A223" s="36"/>
      <c r="B223" s="32" t="s">
        <v>72</v>
      </c>
      <c r="C223" s="32" t="str">
        <f t="shared" si="18"/>
        <v>114-267</v>
      </c>
      <c r="D223" s="32" t="s">
        <v>75</v>
      </c>
      <c r="E223" s="32" t="s">
        <v>17</v>
      </c>
      <c r="F223" s="32"/>
      <c r="G223" s="32">
        <v>5</v>
      </c>
      <c r="H223" s="34">
        <v>2064.8249999999998</v>
      </c>
      <c r="I223" s="3"/>
      <c r="J223" s="26">
        <f t="shared" si="17"/>
        <v>0</v>
      </c>
    </row>
    <row r="224" spans="1:10" ht="16.5" customHeight="1" x14ac:dyDescent="0.25">
      <c r="A224" s="36"/>
      <c r="B224" s="32" t="s">
        <v>72</v>
      </c>
      <c r="C224" s="32" t="str">
        <f t="shared" si="18"/>
        <v>114-267</v>
      </c>
      <c r="D224" s="32" t="s">
        <v>75</v>
      </c>
      <c r="E224" s="32" t="s">
        <v>19</v>
      </c>
      <c r="F224" s="32"/>
      <c r="G224" s="32">
        <v>10</v>
      </c>
      <c r="H224" s="34">
        <v>2064.8249999999998</v>
      </c>
      <c r="I224" s="3"/>
      <c r="J224" s="26">
        <f t="shared" si="17"/>
        <v>0</v>
      </c>
    </row>
    <row r="225" spans="1:10" ht="16.5" customHeight="1" x14ac:dyDescent="0.25">
      <c r="A225" s="36"/>
      <c r="B225" s="32" t="s">
        <v>72</v>
      </c>
      <c r="C225" s="32" t="str">
        <f t="shared" si="18"/>
        <v>114-267</v>
      </c>
      <c r="D225" s="32" t="s">
        <v>75</v>
      </c>
      <c r="E225" s="32" t="s">
        <v>20</v>
      </c>
      <c r="F225" s="32"/>
      <c r="G225" s="32">
        <v>10</v>
      </c>
      <c r="H225" s="34">
        <v>2064.8249999999998</v>
      </c>
      <c r="I225" s="3"/>
      <c r="J225" s="26">
        <f t="shared" si="17"/>
        <v>0</v>
      </c>
    </row>
    <row r="226" spans="1:10" ht="16.5" customHeight="1" x14ac:dyDescent="0.25">
      <c r="A226" s="36"/>
      <c r="B226" s="32" t="s">
        <v>72</v>
      </c>
      <c r="C226" s="32" t="str">
        <f t="shared" si="18"/>
        <v>114-267</v>
      </c>
      <c r="D226" s="32" t="s">
        <v>75</v>
      </c>
      <c r="E226" s="32" t="s">
        <v>21</v>
      </c>
      <c r="F226" s="32"/>
      <c r="G226" s="32">
        <v>5</v>
      </c>
      <c r="H226" s="34">
        <v>2064.8249999999998</v>
      </c>
      <c r="I226" s="3"/>
      <c r="J226" s="26">
        <f t="shared" si="17"/>
        <v>0</v>
      </c>
    </row>
    <row r="227" spans="1:10" ht="16.5" customHeight="1" x14ac:dyDescent="0.25">
      <c r="A227" s="36"/>
      <c r="B227" s="32" t="s">
        <v>72</v>
      </c>
      <c r="C227" s="32" t="str">
        <f t="shared" si="18"/>
        <v>114-267</v>
      </c>
      <c r="D227" s="32" t="s">
        <v>75</v>
      </c>
      <c r="E227" s="32" t="s">
        <v>73</v>
      </c>
      <c r="F227" s="32"/>
      <c r="G227" s="32">
        <v>10</v>
      </c>
      <c r="H227" s="34">
        <v>2064.8249999999998</v>
      </c>
      <c r="I227" s="3"/>
      <c r="J227" s="26">
        <f t="shared" si="17"/>
        <v>0</v>
      </c>
    </row>
    <row r="228" spans="1:10" ht="16.5" customHeight="1" x14ac:dyDescent="0.25">
      <c r="A228" s="36"/>
      <c r="B228" s="32" t="s">
        <v>72</v>
      </c>
      <c r="C228" s="32" t="str">
        <f t="shared" si="18"/>
        <v>114-267</v>
      </c>
      <c r="D228" s="32" t="s">
        <v>75</v>
      </c>
      <c r="E228" s="32" t="s">
        <v>28</v>
      </c>
      <c r="F228" s="32"/>
      <c r="G228" s="32">
        <v>7</v>
      </c>
      <c r="H228" s="34">
        <v>2064.8249999999998</v>
      </c>
      <c r="I228" s="3"/>
      <c r="J228" s="26">
        <f t="shared" si="17"/>
        <v>0</v>
      </c>
    </row>
    <row r="229" spans="1:10" ht="16.5" customHeight="1" x14ac:dyDescent="0.25">
      <c r="A229" s="37"/>
      <c r="B229" s="32" t="s">
        <v>72</v>
      </c>
      <c r="C229" s="32" t="str">
        <f t="shared" si="18"/>
        <v>114-267</v>
      </c>
      <c r="D229" s="32" t="s">
        <v>75</v>
      </c>
      <c r="E229" s="32" t="s">
        <v>74</v>
      </c>
      <c r="F229" s="32"/>
      <c r="G229" s="32">
        <v>5</v>
      </c>
      <c r="H229" s="34">
        <v>2064.8249999999998</v>
      </c>
      <c r="I229" s="3"/>
      <c r="J229" s="26">
        <f t="shared" si="17"/>
        <v>0</v>
      </c>
    </row>
    <row r="230" spans="1:10" ht="16.5" customHeight="1" x14ac:dyDescent="0.25">
      <c r="A230" s="35"/>
      <c r="B230" s="32" t="s">
        <v>76</v>
      </c>
      <c r="C230" s="32" t="str">
        <f t="shared" ref="C230:C243" si="19">HYPERLINK("http://warehouse.orhideja.net//images/products/130-267.jpg","130-267")</f>
        <v>130-267</v>
      </c>
      <c r="D230" s="32" t="s">
        <v>75</v>
      </c>
      <c r="E230" s="32" t="s">
        <v>77</v>
      </c>
      <c r="F230" s="32"/>
      <c r="G230" s="32">
        <v>4</v>
      </c>
      <c r="H230" s="34">
        <v>1723.68</v>
      </c>
      <c r="I230" s="3"/>
      <c r="J230" s="26">
        <f t="shared" si="17"/>
        <v>0</v>
      </c>
    </row>
    <row r="231" spans="1:10" ht="16.5" customHeight="1" x14ac:dyDescent="0.25">
      <c r="A231" s="36"/>
      <c r="B231" s="32" t="s">
        <v>76</v>
      </c>
      <c r="C231" s="32" t="str">
        <f t="shared" si="19"/>
        <v>130-267</v>
      </c>
      <c r="D231" s="32" t="s">
        <v>75</v>
      </c>
      <c r="E231" s="32" t="s">
        <v>70</v>
      </c>
      <c r="F231" s="32"/>
      <c r="G231" s="32">
        <v>5</v>
      </c>
      <c r="H231" s="34">
        <v>1723.68</v>
      </c>
      <c r="I231" s="3"/>
      <c r="J231" s="26">
        <f t="shared" si="17"/>
        <v>0</v>
      </c>
    </row>
    <row r="232" spans="1:10" ht="16.5" customHeight="1" x14ac:dyDescent="0.25">
      <c r="A232" s="36"/>
      <c r="B232" s="32" t="s">
        <v>76</v>
      </c>
      <c r="C232" s="32" t="str">
        <f t="shared" si="19"/>
        <v>130-267</v>
      </c>
      <c r="D232" s="32" t="s">
        <v>75</v>
      </c>
      <c r="E232" s="32" t="s">
        <v>78</v>
      </c>
      <c r="F232" s="32"/>
      <c r="G232" s="32">
        <v>4</v>
      </c>
      <c r="H232" s="34">
        <v>1723.68</v>
      </c>
      <c r="I232" s="3"/>
      <c r="J232" s="26">
        <f t="shared" si="17"/>
        <v>0</v>
      </c>
    </row>
    <row r="233" spans="1:10" ht="16.5" customHeight="1" x14ac:dyDescent="0.25">
      <c r="A233" s="36"/>
      <c r="B233" s="32" t="s">
        <v>76</v>
      </c>
      <c r="C233" s="32" t="str">
        <f t="shared" si="19"/>
        <v>130-267</v>
      </c>
      <c r="D233" s="32" t="s">
        <v>75</v>
      </c>
      <c r="E233" s="32" t="s">
        <v>9</v>
      </c>
      <c r="F233" s="32"/>
      <c r="G233" s="32">
        <v>12</v>
      </c>
      <c r="H233" s="34">
        <v>1723.68</v>
      </c>
      <c r="I233" s="3"/>
      <c r="J233" s="26">
        <f t="shared" si="17"/>
        <v>0</v>
      </c>
    </row>
    <row r="234" spans="1:10" ht="16.5" customHeight="1" x14ac:dyDescent="0.25">
      <c r="A234" s="36"/>
      <c r="B234" s="32" t="s">
        <v>76</v>
      </c>
      <c r="C234" s="32" t="str">
        <f t="shared" si="19"/>
        <v>130-267</v>
      </c>
      <c r="D234" s="32" t="s">
        <v>75</v>
      </c>
      <c r="E234" s="32" t="s">
        <v>10</v>
      </c>
      <c r="F234" s="32"/>
      <c r="G234" s="32">
        <v>12</v>
      </c>
      <c r="H234" s="34">
        <v>1723.68</v>
      </c>
      <c r="I234" s="3"/>
      <c r="J234" s="26">
        <f t="shared" si="17"/>
        <v>0</v>
      </c>
    </row>
    <row r="235" spans="1:10" ht="16.5" customHeight="1" x14ac:dyDescent="0.25">
      <c r="A235" s="36"/>
      <c r="B235" s="32" t="s">
        <v>76</v>
      </c>
      <c r="C235" s="32" t="str">
        <f t="shared" si="19"/>
        <v>130-267</v>
      </c>
      <c r="D235" s="32" t="s">
        <v>75</v>
      </c>
      <c r="E235" s="32" t="s">
        <v>11</v>
      </c>
      <c r="F235" s="32"/>
      <c r="G235" s="32">
        <v>2</v>
      </c>
      <c r="H235" s="34">
        <v>1723.68</v>
      </c>
      <c r="I235" s="3"/>
      <c r="J235" s="26">
        <f t="shared" si="17"/>
        <v>0</v>
      </c>
    </row>
    <row r="236" spans="1:10" ht="16.5" customHeight="1" x14ac:dyDescent="0.25">
      <c r="A236" s="36"/>
      <c r="B236" s="32" t="s">
        <v>76</v>
      </c>
      <c r="C236" s="32" t="str">
        <f t="shared" si="19"/>
        <v>130-267</v>
      </c>
      <c r="D236" s="32" t="s">
        <v>75</v>
      </c>
      <c r="E236" s="32" t="s">
        <v>25</v>
      </c>
      <c r="F236" s="32"/>
      <c r="G236" s="32">
        <v>1</v>
      </c>
      <c r="H236" s="34">
        <v>1723.68</v>
      </c>
      <c r="I236" s="3"/>
      <c r="J236" s="26">
        <f t="shared" si="17"/>
        <v>0</v>
      </c>
    </row>
    <row r="237" spans="1:10" ht="16.5" customHeight="1" x14ac:dyDescent="0.25">
      <c r="A237" s="36"/>
      <c r="B237" s="32" t="s">
        <v>76</v>
      </c>
      <c r="C237" s="32" t="str">
        <f t="shared" si="19"/>
        <v>130-267</v>
      </c>
      <c r="D237" s="32" t="s">
        <v>75</v>
      </c>
      <c r="E237" s="32" t="s">
        <v>71</v>
      </c>
      <c r="F237" s="32"/>
      <c r="G237" s="32">
        <v>3</v>
      </c>
      <c r="H237" s="34">
        <v>1723.68</v>
      </c>
      <c r="I237" s="3"/>
      <c r="J237" s="26">
        <f t="shared" si="17"/>
        <v>0</v>
      </c>
    </row>
    <row r="238" spans="1:10" ht="16.5" customHeight="1" x14ac:dyDescent="0.25">
      <c r="A238" s="36"/>
      <c r="B238" s="32" t="s">
        <v>76</v>
      </c>
      <c r="C238" s="32" t="str">
        <f t="shared" si="19"/>
        <v>130-267</v>
      </c>
      <c r="D238" s="32" t="s">
        <v>75</v>
      </c>
      <c r="E238" s="32" t="s">
        <v>14</v>
      </c>
      <c r="F238" s="32"/>
      <c r="G238" s="32">
        <v>7</v>
      </c>
      <c r="H238" s="34">
        <v>1723.68</v>
      </c>
      <c r="I238" s="3"/>
      <c r="J238" s="26">
        <f t="shared" si="17"/>
        <v>0</v>
      </c>
    </row>
    <row r="239" spans="1:10" ht="16.5" customHeight="1" x14ac:dyDescent="0.25">
      <c r="A239" s="36"/>
      <c r="B239" s="32" t="s">
        <v>76</v>
      </c>
      <c r="C239" s="32" t="str">
        <f t="shared" si="19"/>
        <v>130-267</v>
      </c>
      <c r="D239" s="32" t="s">
        <v>75</v>
      </c>
      <c r="E239" s="32" t="s">
        <v>15</v>
      </c>
      <c r="F239" s="32"/>
      <c r="G239" s="32">
        <v>10</v>
      </c>
      <c r="H239" s="34">
        <v>1723.68</v>
      </c>
      <c r="I239" s="3"/>
      <c r="J239" s="26">
        <f t="shared" si="17"/>
        <v>0</v>
      </c>
    </row>
    <row r="240" spans="1:10" ht="16.5" customHeight="1" x14ac:dyDescent="0.25">
      <c r="A240" s="36"/>
      <c r="B240" s="32" t="s">
        <v>76</v>
      </c>
      <c r="C240" s="32" t="str">
        <f t="shared" si="19"/>
        <v>130-267</v>
      </c>
      <c r="D240" s="32" t="s">
        <v>75</v>
      </c>
      <c r="E240" s="32" t="s">
        <v>16</v>
      </c>
      <c r="F240" s="32"/>
      <c r="G240" s="32">
        <v>3</v>
      </c>
      <c r="H240" s="34">
        <v>1723.68</v>
      </c>
      <c r="I240" s="3"/>
      <c r="J240" s="26">
        <f t="shared" si="17"/>
        <v>0</v>
      </c>
    </row>
    <row r="241" spans="1:10" ht="16.5" customHeight="1" x14ac:dyDescent="0.25">
      <c r="A241" s="36"/>
      <c r="B241" s="32" t="s">
        <v>76</v>
      </c>
      <c r="C241" s="32" t="str">
        <f t="shared" si="19"/>
        <v>130-267</v>
      </c>
      <c r="D241" s="32" t="s">
        <v>75</v>
      </c>
      <c r="E241" s="32" t="s">
        <v>79</v>
      </c>
      <c r="F241" s="32"/>
      <c r="G241" s="32">
        <v>3</v>
      </c>
      <c r="H241" s="34">
        <v>1723.68</v>
      </c>
      <c r="I241" s="3"/>
      <c r="J241" s="26">
        <f t="shared" si="17"/>
        <v>0</v>
      </c>
    </row>
    <row r="242" spans="1:10" ht="16.5" customHeight="1" x14ac:dyDescent="0.25">
      <c r="A242" s="36"/>
      <c r="B242" s="32" t="s">
        <v>76</v>
      </c>
      <c r="C242" s="32" t="str">
        <f t="shared" si="19"/>
        <v>130-267</v>
      </c>
      <c r="D242" s="32" t="s">
        <v>75</v>
      </c>
      <c r="E242" s="32" t="s">
        <v>19</v>
      </c>
      <c r="F242" s="32"/>
      <c r="G242" s="32">
        <v>7</v>
      </c>
      <c r="H242" s="34">
        <v>1723.68</v>
      </c>
      <c r="I242" s="3"/>
      <c r="J242" s="26">
        <f t="shared" si="17"/>
        <v>0</v>
      </c>
    </row>
    <row r="243" spans="1:10" ht="16.5" customHeight="1" x14ac:dyDescent="0.25">
      <c r="A243" s="37"/>
      <c r="B243" s="32" t="s">
        <v>76</v>
      </c>
      <c r="C243" s="32" t="str">
        <f t="shared" si="19"/>
        <v>130-267</v>
      </c>
      <c r="D243" s="32" t="s">
        <v>75</v>
      </c>
      <c r="E243" s="32" t="s">
        <v>20</v>
      </c>
      <c r="F243" s="32"/>
      <c r="G243" s="32">
        <v>8</v>
      </c>
      <c r="H243" s="34">
        <v>1723.68</v>
      </c>
      <c r="I243" s="3"/>
      <c r="J243" s="26">
        <f t="shared" si="17"/>
        <v>0</v>
      </c>
    </row>
    <row r="244" spans="1:10" ht="26.25" customHeight="1" x14ac:dyDescent="0.25">
      <c r="A244" s="35"/>
      <c r="B244" s="32" t="s">
        <v>72</v>
      </c>
      <c r="C244" s="32" t="str">
        <f t="shared" ref="C244:C252" si="20">HYPERLINK("http://warehouse.orhideja.net//images/products/557-267_918.jpg","557-267")</f>
        <v>557-267</v>
      </c>
      <c r="D244" s="32" t="s">
        <v>75</v>
      </c>
      <c r="E244" s="32" t="s">
        <v>10</v>
      </c>
      <c r="F244" s="32"/>
      <c r="G244" s="32">
        <v>1</v>
      </c>
      <c r="H244" s="34">
        <v>1580.04</v>
      </c>
      <c r="I244" s="3"/>
      <c r="J244" s="26">
        <f t="shared" si="17"/>
        <v>0</v>
      </c>
    </row>
    <row r="245" spans="1:10" ht="26.25" customHeight="1" x14ac:dyDescent="0.25">
      <c r="A245" s="36"/>
      <c r="B245" s="32" t="s">
        <v>72</v>
      </c>
      <c r="C245" s="32" t="str">
        <f t="shared" si="20"/>
        <v>557-267</v>
      </c>
      <c r="D245" s="32" t="s">
        <v>75</v>
      </c>
      <c r="E245" s="32" t="s">
        <v>11</v>
      </c>
      <c r="F245" s="32"/>
      <c r="G245" s="32">
        <v>3</v>
      </c>
      <c r="H245" s="34">
        <v>1580.04</v>
      </c>
      <c r="I245" s="3"/>
      <c r="J245" s="26">
        <f t="shared" si="17"/>
        <v>0</v>
      </c>
    </row>
    <row r="246" spans="1:10" ht="26.25" customHeight="1" x14ac:dyDescent="0.25">
      <c r="A246" s="36"/>
      <c r="B246" s="32" t="s">
        <v>72</v>
      </c>
      <c r="C246" s="32" t="str">
        <f t="shared" si="20"/>
        <v>557-267</v>
      </c>
      <c r="D246" s="32" t="s">
        <v>75</v>
      </c>
      <c r="E246" s="32" t="s">
        <v>15</v>
      </c>
      <c r="F246" s="32"/>
      <c r="G246" s="32">
        <v>2</v>
      </c>
      <c r="H246" s="34">
        <v>1580.04</v>
      </c>
      <c r="I246" s="3"/>
      <c r="J246" s="26">
        <f t="shared" si="17"/>
        <v>0</v>
      </c>
    </row>
    <row r="247" spans="1:10" ht="26.25" customHeight="1" x14ac:dyDescent="0.25">
      <c r="A247" s="36"/>
      <c r="B247" s="32" t="s">
        <v>72</v>
      </c>
      <c r="C247" s="32" t="str">
        <f t="shared" si="20"/>
        <v>557-267</v>
      </c>
      <c r="D247" s="32" t="s">
        <v>75</v>
      </c>
      <c r="E247" s="32" t="s">
        <v>16</v>
      </c>
      <c r="F247" s="32"/>
      <c r="G247" s="32">
        <v>4</v>
      </c>
      <c r="H247" s="34">
        <v>1580.04</v>
      </c>
      <c r="I247" s="3"/>
      <c r="J247" s="26">
        <f t="shared" si="17"/>
        <v>0</v>
      </c>
    </row>
    <row r="248" spans="1:10" ht="26.25" customHeight="1" x14ac:dyDescent="0.25">
      <c r="A248" s="36"/>
      <c r="B248" s="32" t="s">
        <v>72</v>
      </c>
      <c r="C248" s="32" t="str">
        <f t="shared" si="20"/>
        <v>557-267</v>
      </c>
      <c r="D248" s="32" t="s">
        <v>75</v>
      </c>
      <c r="E248" s="32" t="s">
        <v>20</v>
      </c>
      <c r="F248" s="32"/>
      <c r="G248" s="32">
        <v>2</v>
      </c>
      <c r="H248" s="34">
        <v>1580.04</v>
      </c>
      <c r="I248" s="3"/>
      <c r="J248" s="26">
        <f t="shared" si="17"/>
        <v>0</v>
      </c>
    </row>
    <row r="249" spans="1:10" ht="26.25" customHeight="1" x14ac:dyDescent="0.25">
      <c r="A249" s="36"/>
      <c r="B249" s="32" t="s">
        <v>72</v>
      </c>
      <c r="C249" s="32" t="str">
        <f t="shared" si="20"/>
        <v>557-267</v>
      </c>
      <c r="D249" s="32" t="s">
        <v>75</v>
      </c>
      <c r="E249" s="32" t="s">
        <v>21</v>
      </c>
      <c r="F249" s="32"/>
      <c r="G249" s="32">
        <v>4</v>
      </c>
      <c r="H249" s="34">
        <v>1580.04</v>
      </c>
      <c r="I249" s="3"/>
      <c r="J249" s="26">
        <f t="shared" si="17"/>
        <v>0</v>
      </c>
    </row>
    <row r="250" spans="1:10" ht="26.25" customHeight="1" x14ac:dyDescent="0.25">
      <c r="A250" s="36"/>
      <c r="B250" s="32" t="s">
        <v>72</v>
      </c>
      <c r="C250" s="32" t="str">
        <f t="shared" si="20"/>
        <v>557-267</v>
      </c>
      <c r="D250" s="32" t="s">
        <v>75</v>
      </c>
      <c r="E250" s="32" t="s">
        <v>73</v>
      </c>
      <c r="F250" s="32"/>
      <c r="G250" s="32">
        <v>5</v>
      </c>
      <c r="H250" s="34">
        <v>1580.04</v>
      </c>
      <c r="I250" s="3"/>
      <c r="J250" s="26">
        <f t="shared" si="17"/>
        <v>0</v>
      </c>
    </row>
    <row r="251" spans="1:10" ht="26.25" customHeight="1" x14ac:dyDescent="0.25">
      <c r="A251" s="36"/>
      <c r="B251" s="32" t="s">
        <v>72</v>
      </c>
      <c r="C251" s="32" t="str">
        <f t="shared" si="20"/>
        <v>557-267</v>
      </c>
      <c r="D251" s="32" t="s">
        <v>75</v>
      </c>
      <c r="E251" s="32" t="s">
        <v>28</v>
      </c>
      <c r="F251" s="32"/>
      <c r="G251" s="32">
        <v>8</v>
      </c>
      <c r="H251" s="34">
        <v>1580.04</v>
      </c>
      <c r="I251" s="3"/>
      <c r="J251" s="26">
        <f t="shared" si="17"/>
        <v>0</v>
      </c>
    </row>
    <row r="252" spans="1:10" ht="26.25" customHeight="1" x14ac:dyDescent="0.25">
      <c r="A252" s="37"/>
      <c r="B252" s="32" t="s">
        <v>72</v>
      </c>
      <c r="C252" s="32" t="str">
        <f t="shared" si="20"/>
        <v>557-267</v>
      </c>
      <c r="D252" s="32" t="s">
        <v>75</v>
      </c>
      <c r="E252" s="32" t="s">
        <v>74</v>
      </c>
      <c r="F252" s="32"/>
      <c r="G252" s="32">
        <v>1</v>
      </c>
      <c r="H252" s="34">
        <v>1580.04</v>
      </c>
      <c r="I252" s="3"/>
      <c r="J252" s="26">
        <f t="shared" si="17"/>
        <v>0</v>
      </c>
    </row>
    <row r="253" spans="1:10" ht="31.5" customHeight="1" x14ac:dyDescent="0.25">
      <c r="A253" s="35"/>
      <c r="B253" s="32" t="s">
        <v>5</v>
      </c>
      <c r="C253" s="32" t="str">
        <f t="shared" ref="C253:C260" si="21">HYPERLINK("http://warehouse.orhideja.net//images/products/575-267.jpg","575-267")</f>
        <v>575-267</v>
      </c>
      <c r="D253" s="32" t="s">
        <v>75</v>
      </c>
      <c r="E253" s="32" t="s">
        <v>77</v>
      </c>
      <c r="F253" s="32"/>
      <c r="G253" s="32">
        <v>6</v>
      </c>
      <c r="H253" s="34">
        <v>1427.4224999999999</v>
      </c>
      <c r="I253" s="3"/>
      <c r="J253" s="26">
        <f t="shared" si="17"/>
        <v>0</v>
      </c>
    </row>
    <row r="254" spans="1:10" ht="31.5" customHeight="1" x14ac:dyDescent="0.25">
      <c r="A254" s="36"/>
      <c r="B254" s="32" t="s">
        <v>5</v>
      </c>
      <c r="C254" s="32" t="str">
        <f t="shared" si="21"/>
        <v>575-267</v>
      </c>
      <c r="D254" s="32" t="s">
        <v>75</v>
      </c>
      <c r="E254" s="32" t="s">
        <v>70</v>
      </c>
      <c r="F254" s="32"/>
      <c r="G254" s="32">
        <v>2</v>
      </c>
      <c r="H254" s="34">
        <v>1427.4224999999999</v>
      </c>
      <c r="I254" s="3"/>
      <c r="J254" s="26">
        <f t="shared" si="17"/>
        <v>0</v>
      </c>
    </row>
    <row r="255" spans="1:10" ht="31.5" customHeight="1" x14ac:dyDescent="0.25">
      <c r="A255" s="36"/>
      <c r="B255" s="32" t="s">
        <v>5</v>
      </c>
      <c r="C255" s="32" t="str">
        <f t="shared" si="21"/>
        <v>575-267</v>
      </c>
      <c r="D255" s="32" t="s">
        <v>75</v>
      </c>
      <c r="E255" s="32" t="s">
        <v>9</v>
      </c>
      <c r="F255" s="32"/>
      <c r="G255" s="32">
        <v>6</v>
      </c>
      <c r="H255" s="34">
        <v>1427.4224999999999</v>
      </c>
      <c r="I255" s="3"/>
      <c r="J255" s="26">
        <f t="shared" si="17"/>
        <v>0</v>
      </c>
    </row>
    <row r="256" spans="1:10" ht="31.5" customHeight="1" x14ac:dyDescent="0.25">
      <c r="A256" s="36"/>
      <c r="B256" s="32" t="s">
        <v>5</v>
      </c>
      <c r="C256" s="32" t="str">
        <f t="shared" si="21"/>
        <v>575-267</v>
      </c>
      <c r="D256" s="32" t="s">
        <v>75</v>
      </c>
      <c r="E256" s="32" t="s">
        <v>10</v>
      </c>
      <c r="F256" s="32"/>
      <c r="G256" s="32">
        <v>4</v>
      </c>
      <c r="H256" s="34">
        <v>1427.4224999999999</v>
      </c>
      <c r="I256" s="3"/>
      <c r="J256" s="26">
        <f t="shared" si="17"/>
        <v>0</v>
      </c>
    </row>
    <row r="257" spans="1:10" ht="31.5" customHeight="1" x14ac:dyDescent="0.25">
      <c r="A257" s="36"/>
      <c r="B257" s="32" t="s">
        <v>5</v>
      </c>
      <c r="C257" s="32" t="str">
        <f t="shared" si="21"/>
        <v>575-267</v>
      </c>
      <c r="D257" s="32" t="s">
        <v>75</v>
      </c>
      <c r="E257" s="32" t="s">
        <v>14</v>
      </c>
      <c r="F257" s="32"/>
      <c r="G257" s="32">
        <v>6</v>
      </c>
      <c r="H257" s="34">
        <v>1427.4224999999999</v>
      </c>
      <c r="I257" s="3"/>
      <c r="J257" s="26">
        <f t="shared" si="17"/>
        <v>0</v>
      </c>
    </row>
    <row r="258" spans="1:10" ht="31.5" customHeight="1" x14ac:dyDescent="0.25">
      <c r="A258" s="36"/>
      <c r="B258" s="32" t="s">
        <v>5</v>
      </c>
      <c r="C258" s="32" t="str">
        <f t="shared" si="21"/>
        <v>575-267</v>
      </c>
      <c r="D258" s="32" t="s">
        <v>75</v>
      </c>
      <c r="E258" s="32" t="s">
        <v>15</v>
      </c>
      <c r="F258" s="32"/>
      <c r="G258" s="32">
        <v>2</v>
      </c>
      <c r="H258" s="34">
        <v>1427.4224999999999</v>
      </c>
      <c r="I258" s="3"/>
      <c r="J258" s="26">
        <f t="shared" si="17"/>
        <v>0</v>
      </c>
    </row>
    <row r="259" spans="1:10" ht="31.5" customHeight="1" x14ac:dyDescent="0.25">
      <c r="A259" s="36"/>
      <c r="B259" s="32" t="s">
        <v>5</v>
      </c>
      <c r="C259" s="32" t="str">
        <f t="shared" si="21"/>
        <v>575-267</v>
      </c>
      <c r="D259" s="32" t="s">
        <v>75</v>
      </c>
      <c r="E259" s="32" t="s">
        <v>19</v>
      </c>
      <c r="F259" s="32"/>
      <c r="G259" s="32">
        <v>4</v>
      </c>
      <c r="H259" s="34">
        <v>1427.4224999999999</v>
      </c>
      <c r="I259" s="3"/>
      <c r="J259" s="26">
        <f t="shared" si="17"/>
        <v>0</v>
      </c>
    </row>
    <row r="260" spans="1:10" ht="31.5" customHeight="1" x14ac:dyDescent="0.25">
      <c r="A260" s="37"/>
      <c r="B260" s="32" t="s">
        <v>5</v>
      </c>
      <c r="C260" s="32" t="str">
        <f t="shared" si="21"/>
        <v>575-267</v>
      </c>
      <c r="D260" s="32" t="s">
        <v>75</v>
      </c>
      <c r="E260" s="32" t="s">
        <v>20</v>
      </c>
      <c r="F260" s="32"/>
      <c r="G260" s="32">
        <v>2</v>
      </c>
      <c r="H260" s="34">
        <v>1427.4224999999999</v>
      </c>
      <c r="I260" s="3"/>
      <c r="J260" s="26">
        <f t="shared" si="17"/>
        <v>0</v>
      </c>
    </row>
    <row r="261" spans="1:10" x14ac:dyDescent="0.25">
      <c r="A261" s="35"/>
      <c r="B261" s="32" t="s">
        <v>72</v>
      </c>
      <c r="C261" s="32" t="str">
        <f t="shared" ref="C261:C279" si="22">HYPERLINK("http://warehouse.orhideja.net//images/products/587-267.jpg","587-267")</f>
        <v>587-267</v>
      </c>
      <c r="D261" s="32" t="s">
        <v>75</v>
      </c>
      <c r="E261" s="32" t="s">
        <v>70</v>
      </c>
      <c r="F261" s="32"/>
      <c r="G261" s="32">
        <v>1</v>
      </c>
      <c r="H261" s="34">
        <v>1687.7700000000002</v>
      </c>
      <c r="I261" s="3"/>
      <c r="J261" s="26">
        <f t="shared" si="17"/>
        <v>0</v>
      </c>
    </row>
    <row r="262" spans="1:10" x14ac:dyDescent="0.25">
      <c r="A262" s="36"/>
      <c r="B262" s="32" t="s">
        <v>72</v>
      </c>
      <c r="C262" s="32" t="str">
        <f t="shared" si="22"/>
        <v>587-267</v>
      </c>
      <c r="D262" s="32" t="s">
        <v>75</v>
      </c>
      <c r="E262" s="32" t="s">
        <v>7</v>
      </c>
      <c r="F262" s="32"/>
      <c r="G262" s="32">
        <v>1</v>
      </c>
      <c r="H262" s="34">
        <v>1687.7700000000002</v>
      </c>
      <c r="I262" s="3"/>
      <c r="J262" s="26">
        <f t="shared" si="17"/>
        <v>0</v>
      </c>
    </row>
    <row r="263" spans="1:10" x14ac:dyDescent="0.25">
      <c r="A263" s="36"/>
      <c r="B263" s="32" t="s">
        <v>72</v>
      </c>
      <c r="C263" s="32" t="str">
        <f t="shared" si="22"/>
        <v>587-267</v>
      </c>
      <c r="D263" s="32" t="s">
        <v>75</v>
      </c>
      <c r="E263" s="32" t="s">
        <v>24</v>
      </c>
      <c r="F263" s="32"/>
      <c r="G263" s="32">
        <v>2</v>
      </c>
      <c r="H263" s="34">
        <v>1687.7700000000002</v>
      </c>
      <c r="I263" s="3"/>
      <c r="J263" s="26">
        <f t="shared" si="17"/>
        <v>0</v>
      </c>
    </row>
    <row r="264" spans="1:10" x14ac:dyDescent="0.25">
      <c r="A264" s="36"/>
      <c r="B264" s="32" t="s">
        <v>72</v>
      </c>
      <c r="C264" s="32" t="str">
        <f t="shared" si="22"/>
        <v>587-267</v>
      </c>
      <c r="D264" s="32" t="s">
        <v>75</v>
      </c>
      <c r="E264" s="32" t="s">
        <v>9</v>
      </c>
      <c r="F264" s="32"/>
      <c r="G264" s="32">
        <v>1</v>
      </c>
      <c r="H264" s="34">
        <v>1687.7700000000002</v>
      </c>
      <c r="I264" s="3"/>
      <c r="J264" s="26">
        <f t="shared" ref="J264:J327" si="23">H264*I264</f>
        <v>0</v>
      </c>
    </row>
    <row r="265" spans="1:10" x14ac:dyDescent="0.25">
      <c r="A265" s="36"/>
      <c r="B265" s="32" t="s">
        <v>72</v>
      </c>
      <c r="C265" s="32" t="str">
        <f t="shared" si="22"/>
        <v>587-267</v>
      </c>
      <c r="D265" s="32" t="s">
        <v>75</v>
      </c>
      <c r="E265" s="32" t="s">
        <v>10</v>
      </c>
      <c r="F265" s="32"/>
      <c r="G265" s="32">
        <v>1</v>
      </c>
      <c r="H265" s="34">
        <v>1687.7700000000002</v>
      </c>
      <c r="I265" s="3"/>
      <c r="J265" s="26">
        <f t="shared" si="23"/>
        <v>0</v>
      </c>
    </row>
    <row r="266" spans="1:10" x14ac:dyDescent="0.25">
      <c r="A266" s="36"/>
      <c r="B266" s="32" t="s">
        <v>72</v>
      </c>
      <c r="C266" s="32" t="str">
        <f t="shared" si="22"/>
        <v>587-267</v>
      </c>
      <c r="D266" s="32" t="s">
        <v>75</v>
      </c>
      <c r="E266" s="32" t="s">
        <v>11</v>
      </c>
      <c r="F266" s="32"/>
      <c r="G266" s="32">
        <v>1</v>
      </c>
      <c r="H266" s="34">
        <v>1687.7700000000002</v>
      </c>
      <c r="I266" s="3"/>
      <c r="J266" s="26">
        <f t="shared" si="23"/>
        <v>0</v>
      </c>
    </row>
    <row r="267" spans="1:10" x14ac:dyDescent="0.25">
      <c r="A267" s="36"/>
      <c r="B267" s="32" t="s">
        <v>72</v>
      </c>
      <c r="C267" s="32" t="str">
        <f t="shared" si="22"/>
        <v>587-267</v>
      </c>
      <c r="D267" s="32" t="s">
        <v>75</v>
      </c>
      <c r="E267" s="32" t="s">
        <v>25</v>
      </c>
      <c r="F267" s="32"/>
      <c r="G267" s="32">
        <v>4</v>
      </c>
      <c r="H267" s="34">
        <v>1687.7700000000002</v>
      </c>
      <c r="I267" s="3"/>
      <c r="J267" s="26">
        <f t="shared" si="23"/>
        <v>0</v>
      </c>
    </row>
    <row r="268" spans="1:10" x14ac:dyDescent="0.25">
      <c r="A268" s="36"/>
      <c r="B268" s="32" t="s">
        <v>72</v>
      </c>
      <c r="C268" s="32" t="str">
        <f t="shared" si="22"/>
        <v>587-267</v>
      </c>
      <c r="D268" s="32" t="s">
        <v>75</v>
      </c>
      <c r="E268" s="32" t="s">
        <v>12</v>
      </c>
      <c r="F268" s="32"/>
      <c r="G268" s="32">
        <v>3</v>
      </c>
      <c r="H268" s="34">
        <v>1687.7700000000002</v>
      </c>
      <c r="I268" s="3"/>
      <c r="J268" s="26">
        <f t="shared" si="23"/>
        <v>0</v>
      </c>
    </row>
    <row r="269" spans="1:10" x14ac:dyDescent="0.25">
      <c r="A269" s="36"/>
      <c r="B269" s="32" t="s">
        <v>72</v>
      </c>
      <c r="C269" s="32" t="str">
        <f t="shared" si="22"/>
        <v>587-267</v>
      </c>
      <c r="D269" s="32" t="s">
        <v>75</v>
      </c>
      <c r="E269" s="32" t="s">
        <v>13</v>
      </c>
      <c r="F269" s="32"/>
      <c r="G269" s="32">
        <v>3</v>
      </c>
      <c r="H269" s="34">
        <v>1687.7700000000002</v>
      </c>
      <c r="I269" s="3"/>
      <c r="J269" s="26">
        <f t="shared" si="23"/>
        <v>0</v>
      </c>
    </row>
    <row r="270" spans="1:10" x14ac:dyDescent="0.25">
      <c r="A270" s="36"/>
      <c r="B270" s="32" t="s">
        <v>72</v>
      </c>
      <c r="C270" s="32" t="str">
        <f t="shared" si="22"/>
        <v>587-267</v>
      </c>
      <c r="D270" s="32" t="s">
        <v>75</v>
      </c>
      <c r="E270" s="32" t="s">
        <v>15</v>
      </c>
      <c r="F270" s="32"/>
      <c r="G270" s="32">
        <v>1</v>
      </c>
      <c r="H270" s="34">
        <v>1687.7700000000002</v>
      </c>
      <c r="I270" s="3"/>
      <c r="J270" s="26">
        <f t="shared" si="23"/>
        <v>0</v>
      </c>
    </row>
    <row r="271" spans="1:10" x14ac:dyDescent="0.25">
      <c r="A271" s="36"/>
      <c r="B271" s="32" t="s">
        <v>72</v>
      </c>
      <c r="C271" s="32" t="str">
        <f t="shared" si="22"/>
        <v>587-267</v>
      </c>
      <c r="D271" s="32" t="s">
        <v>75</v>
      </c>
      <c r="E271" s="32" t="s">
        <v>16</v>
      </c>
      <c r="F271" s="32"/>
      <c r="G271" s="32">
        <v>6</v>
      </c>
      <c r="H271" s="34">
        <v>1687.7700000000002</v>
      </c>
      <c r="I271" s="3"/>
      <c r="J271" s="26">
        <f t="shared" si="23"/>
        <v>0</v>
      </c>
    </row>
    <row r="272" spans="1:10" x14ac:dyDescent="0.25">
      <c r="A272" s="36"/>
      <c r="B272" s="32" t="s">
        <v>72</v>
      </c>
      <c r="C272" s="32" t="str">
        <f t="shared" si="22"/>
        <v>587-267</v>
      </c>
      <c r="D272" s="32" t="s">
        <v>75</v>
      </c>
      <c r="E272" s="32" t="s">
        <v>17</v>
      </c>
      <c r="F272" s="32"/>
      <c r="G272" s="32">
        <v>5</v>
      </c>
      <c r="H272" s="34">
        <v>1687.7700000000002</v>
      </c>
      <c r="I272" s="3"/>
      <c r="J272" s="26">
        <f t="shared" si="23"/>
        <v>0</v>
      </c>
    </row>
    <row r="273" spans="1:10" x14ac:dyDescent="0.25">
      <c r="A273" s="36"/>
      <c r="B273" s="32" t="s">
        <v>72</v>
      </c>
      <c r="C273" s="32" t="str">
        <f t="shared" si="22"/>
        <v>587-267</v>
      </c>
      <c r="D273" s="32" t="s">
        <v>75</v>
      </c>
      <c r="E273" s="32" t="s">
        <v>18</v>
      </c>
      <c r="F273" s="32"/>
      <c r="G273" s="32">
        <v>1</v>
      </c>
      <c r="H273" s="34">
        <v>1687.7700000000002</v>
      </c>
      <c r="I273" s="3"/>
      <c r="J273" s="26">
        <f t="shared" si="23"/>
        <v>0</v>
      </c>
    </row>
    <row r="274" spans="1:10" x14ac:dyDescent="0.25">
      <c r="A274" s="36"/>
      <c r="B274" s="32" t="s">
        <v>72</v>
      </c>
      <c r="C274" s="32" t="str">
        <f t="shared" si="22"/>
        <v>587-267</v>
      </c>
      <c r="D274" s="32" t="s">
        <v>75</v>
      </c>
      <c r="E274" s="32" t="s">
        <v>19</v>
      </c>
      <c r="F274" s="32"/>
      <c r="G274" s="32">
        <v>1</v>
      </c>
      <c r="H274" s="34">
        <v>1687.7700000000002</v>
      </c>
      <c r="I274" s="3"/>
      <c r="J274" s="26">
        <f t="shared" si="23"/>
        <v>0</v>
      </c>
    </row>
    <row r="275" spans="1:10" x14ac:dyDescent="0.25">
      <c r="A275" s="36"/>
      <c r="B275" s="32" t="s">
        <v>72</v>
      </c>
      <c r="C275" s="32" t="str">
        <f t="shared" si="22"/>
        <v>587-267</v>
      </c>
      <c r="D275" s="32" t="s">
        <v>75</v>
      </c>
      <c r="E275" s="32" t="s">
        <v>20</v>
      </c>
      <c r="F275" s="32"/>
      <c r="G275" s="32">
        <v>3</v>
      </c>
      <c r="H275" s="34">
        <v>1687.7700000000002</v>
      </c>
      <c r="I275" s="3"/>
      <c r="J275" s="26">
        <f t="shared" si="23"/>
        <v>0</v>
      </c>
    </row>
    <row r="276" spans="1:10" x14ac:dyDescent="0.25">
      <c r="A276" s="36"/>
      <c r="B276" s="32" t="s">
        <v>72</v>
      </c>
      <c r="C276" s="32" t="str">
        <f t="shared" si="22"/>
        <v>587-267</v>
      </c>
      <c r="D276" s="32" t="s">
        <v>75</v>
      </c>
      <c r="E276" s="32" t="s">
        <v>21</v>
      </c>
      <c r="F276" s="32"/>
      <c r="G276" s="32">
        <v>6</v>
      </c>
      <c r="H276" s="34">
        <v>1687.7700000000002</v>
      </c>
      <c r="I276" s="3"/>
      <c r="J276" s="26">
        <f t="shared" si="23"/>
        <v>0</v>
      </c>
    </row>
    <row r="277" spans="1:10" x14ac:dyDescent="0.25">
      <c r="A277" s="36"/>
      <c r="B277" s="32" t="s">
        <v>72</v>
      </c>
      <c r="C277" s="32" t="str">
        <f t="shared" si="22"/>
        <v>587-267</v>
      </c>
      <c r="D277" s="32" t="s">
        <v>75</v>
      </c>
      <c r="E277" s="32" t="s">
        <v>22</v>
      </c>
      <c r="F277" s="32"/>
      <c r="G277" s="32">
        <v>4</v>
      </c>
      <c r="H277" s="34">
        <v>1687.7700000000002</v>
      </c>
      <c r="I277" s="3"/>
      <c r="J277" s="26">
        <f t="shared" si="23"/>
        <v>0</v>
      </c>
    </row>
    <row r="278" spans="1:10" x14ac:dyDescent="0.25">
      <c r="A278" s="36"/>
      <c r="B278" s="32" t="s">
        <v>72</v>
      </c>
      <c r="C278" s="32" t="str">
        <f t="shared" si="22"/>
        <v>587-267</v>
      </c>
      <c r="D278" s="32" t="s">
        <v>75</v>
      </c>
      <c r="E278" s="32" t="s">
        <v>28</v>
      </c>
      <c r="F278" s="32"/>
      <c r="G278" s="32">
        <v>1</v>
      </c>
      <c r="H278" s="34">
        <v>1687.7700000000002</v>
      </c>
      <c r="I278" s="3"/>
      <c r="J278" s="26">
        <f t="shared" si="23"/>
        <v>0</v>
      </c>
    </row>
    <row r="279" spans="1:10" x14ac:dyDescent="0.25">
      <c r="A279" s="37"/>
      <c r="B279" s="32" t="s">
        <v>72</v>
      </c>
      <c r="C279" s="32" t="str">
        <f t="shared" si="22"/>
        <v>587-267</v>
      </c>
      <c r="D279" s="32" t="s">
        <v>75</v>
      </c>
      <c r="E279" s="32" t="s">
        <v>74</v>
      </c>
      <c r="F279" s="32"/>
      <c r="G279" s="32">
        <v>1</v>
      </c>
      <c r="H279" s="34">
        <v>1687.7700000000002</v>
      </c>
      <c r="I279" s="3"/>
      <c r="J279" s="26">
        <f t="shared" si="23"/>
        <v>0</v>
      </c>
    </row>
    <row r="280" spans="1:10" ht="28.5" customHeight="1" x14ac:dyDescent="0.25">
      <c r="A280" s="35"/>
      <c r="B280" s="32" t="s">
        <v>80</v>
      </c>
      <c r="C280" s="32" t="str">
        <f t="shared" ref="C280:C287" si="24">HYPERLINK("http://warehouse.orhideja.net//images/products/801-267.jpg","801-267")</f>
        <v>801-267</v>
      </c>
      <c r="D280" s="32" t="s">
        <v>75</v>
      </c>
      <c r="E280" s="32" t="s">
        <v>77</v>
      </c>
      <c r="F280" s="32"/>
      <c r="G280" s="32">
        <v>6</v>
      </c>
      <c r="H280" s="34">
        <v>1544.1299999999999</v>
      </c>
      <c r="I280" s="3"/>
      <c r="J280" s="26">
        <f t="shared" si="23"/>
        <v>0</v>
      </c>
    </row>
    <row r="281" spans="1:10" ht="28.5" customHeight="1" x14ac:dyDescent="0.25">
      <c r="A281" s="36"/>
      <c r="B281" s="32" t="s">
        <v>80</v>
      </c>
      <c r="C281" s="32" t="str">
        <f t="shared" si="24"/>
        <v>801-267</v>
      </c>
      <c r="D281" s="32" t="s">
        <v>75</v>
      </c>
      <c r="E281" s="32" t="s">
        <v>70</v>
      </c>
      <c r="F281" s="32"/>
      <c r="G281" s="32">
        <v>5</v>
      </c>
      <c r="H281" s="34">
        <v>1544.1299999999999</v>
      </c>
      <c r="I281" s="3"/>
      <c r="J281" s="26">
        <f t="shared" si="23"/>
        <v>0</v>
      </c>
    </row>
    <row r="282" spans="1:10" ht="28.5" customHeight="1" x14ac:dyDescent="0.25">
      <c r="A282" s="36"/>
      <c r="B282" s="32" t="s">
        <v>80</v>
      </c>
      <c r="C282" s="32" t="str">
        <f t="shared" si="24"/>
        <v>801-267</v>
      </c>
      <c r="D282" s="32" t="s">
        <v>75</v>
      </c>
      <c r="E282" s="32" t="s">
        <v>9</v>
      </c>
      <c r="F282" s="32"/>
      <c r="G282" s="32">
        <v>8</v>
      </c>
      <c r="H282" s="34">
        <v>1544.1299999999999</v>
      </c>
      <c r="I282" s="3"/>
      <c r="J282" s="26">
        <f t="shared" si="23"/>
        <v>0</v>
      </c>
    </row>
    <row r="283" spans="1:10" ht="28.5" customHeight="1" x14ac:dyDescent="0.25">
      <c r="A283" s="36"/>
      <c r="B283" s="32" t="s">
        <v>80</v>
      </c>
      <c r="C283" s="32" t="str">
        <f t="shared" si="24"/>
        <v>801-267</v>
      </c>
      <c r="D283" s="32" t="s">
        <v>75</v>
      </c>
      <c r="E283" s="32" t="s">
        <v>10</v>
      </c>
      <c r="F283" s="32"/>
      <c r="G283" s="32">
        <v>8</v>
      </c>
      <c r="H283" s="34">
        <v>1544.1299999999999</v>
      </c>
      <c r="I283" s="3"/>
      <c r="J283" s="26">
        <f t="shared" si="23"/>
        <v>0</v>
      </c>
    </row>
    <row r="284" spans="1:10" ht="28.5" customHeight="1" x14ac:dyDescent="0.25">
      <c r="A284" s="36"/>
      <c r="B284" s="32" t="s">
        <v>80</v>
      </c>
      <c r="C284" s="32" t="str">
        <f t="shared" si="24"/>
        <v>801-267</v>
      </c>
      <c r="D284" s="32" t="s">
        <v>75</v>
      </c>
      <c r="E284" s="32" t="s">
        <v>11</v>
      </c>
      <c r="F284" s="32"/>
      <c r="G284" s="32">
        <v>2</v>
      </c>
      <c r="H284" s="34">
        <v>1544.1299999999999</v>
      </c>
      <c r="I284" s="3"/>
      <c r="J284" s="26">
        <f t="shared" si="23"/>
        <v>0</v>
      </c>
    </row>
    <row r="285" spans="1:10" ht="28.5" customHeight="1" x14ac:dyDescent="0.25">
      <c r="A285" s="36"/>
      <c r="B285" s="32" t="s">
        <v>80</v>
      </c>
      <c r="C285" s="32" t="str">
        <f t="shared" si="24"/>
        <v>801-267</v>
      </c>
      <c r="D285" s="32" t="s">
        <v>75</v>
      </c>
      <c r="E285" s="32" t="s">
        <v>71</v>
      </c>
      <c r="F285" s="32"/>
      <c r="G285" s="32">
        <v>1</v>
      </c>
      <c r="H285" s="34">
        <v>1544.1299999999999</v>
      </c>
      <c r="I285" s="3"/>
      <c r="J285" s="26">
        <f t="shared" si="23"/>
        <v>0</v>
      </c>
    </row>
    <row r="286" spans="1:10" ht="28.5" customHeight="1" x14ac:dyDescent="0.25">
      <c r="A286" s="36"/>
      <c r="B286" s="32" t="s">
        <v>80</v>
      </c>
      <c r="C286" s="32" t="str">
        <f t="shared" si="24"/>
        <v>801-267</v>
      </c>
      <c r="D286" s="32" t="s">
        <v>75</v>
      </c>
      <c r="E286" s="32" t="s">
        <v>14</v>
      </c>
      <c r="F286" s="32"/>
      <c r="G286" s="32">
        <v>10</v>
      </c>
      <c r="H286" s="34">
        <v>1544.1299999999999</v>
      </c>
      <c r="I286" s="3"/>
      <c r="J286" s="26">
        <f t="shared" si="23"/>
        <v>0</v>
      </c>
    </row>
    <row r="287" spans="1:10" ht="28.5" customHeight="1" x14ac:dyDescent="0.25">
      <c r="A287" s="37"/>
      <c r="B287" s="32" t="s">
        <v>80</v>
      </c>
      <c r="C287" s="32" t="str">
        <f t="shared" si="24"/>
        <v>801-267</v>
      </c>
      <c r="D287" s="32" t="s">
        <v>75</v>
      </c>
      <c r="E287" s="32" t="s">
        <v>15</v>
      </c>
      <c r="F287" s="32"/>
      <c r="G287" s="32">
        <v>5</v>
      </c>
      <c r="H287" s="34">
        <v>1544.1299999999999</v>
      </c>
      <c r="I287" s="3"/>
      <c r="J287" s="26">
        <f t="shared" si="23"/>
        <v>0</v>
      </c>
    </row>
    <row r="288" spans="1:10" ht="34.5" customHeight="1" x14ac:dyDescent="0.25">
      <c r="A288" s="38"/>
      <c r="B288" s="32" t="s">
        <v>51</v>
      </c>
      <c r="C288" s="32" t="str">
        <f t="shared" ref="C288:C294" si="25">HYPERLINK("http://warehouse.orhideja.net//images/products/246-267_.jpg","246-267")</f>
        <v>246-267</v>
      </c>
      <c r="D288" s="32" t="s">
        <v>75</v>
      </c>
      <c r="E288" s="32">
        <v>38</v>
      </c>
      <c r="F288" s="32"/>
      <c r="G288" s="32">
        <v>10</v>
      </c>
      <c r="H288" s="34">
        <v>1131.165</v>
      </c>
      <c r="I288" s="3"/>
      <c r="J288" s="26">
        <f t="shared" si="23"/>
        <v>0</v>
      </c>
    </row>
    <row r="289" spans="1:10" ht="34.5" customHeight="1" x14ac:dyDescent="0.25">
      <c r="A289" s="39"/>
      <c r="B289" s="32" t="s">
        <v>51</v>
      </c>
      <c r="C289" s="32" t="str">
        <f t="shared" si="25"/>
        <v>246-267</v>
      </c>
      <c r="D289" s="32" t="s">
        <v>75</v>
      </c>
      <c r="E289" s="32">
        <v>40</v>
      </c>
      <c r="F289" s="32"/>
      <c r="G289" s="32">
        <v>31</v>
      </c>
      <c r="H289" s="34">
        <v>1131.165</v>
      </c>
      <c r="I289" s="3"/>
      <c r="J289" s="26">
        <f t="shared" si="23"/>
        <v>0</v>
      </c>
    </row>
    <row r="290" spans="1:10" ht="34.5" customHeight="1" x14ac:dyDescent="0.25">
      <c r="A290" s="39"/>
      <c r="B290" s="32" t="s">
        <v>51</v>
      </c>
      <c r="C290" s="32" t="str">
        <f t="shared" si="25"/>
        <v>246-267</v>
      </c>
      <c r="D290" s="32" t="s">
        <v>75</v>
      </c>
      <c r="E290" s="32">
        <v>42</v>
      </c>
      <c r="F290" s="32"/>
      <c r="G290" s="32">
        <v>40</v>
      </c>
      <c r="H290" s="34">
        <v>1131.165</v>
      </c>
      <c r="I290" s="3"/>
      <c r="J290" s="26">
        <f t="shared" si="23"/>
        <v>0</v>
      </c>
    </row>
    <row r="291" spans="1:10" ht="34.5" customHeight="1" x14ac:dyDescent="0.25">
      <c r="A291" s="39"/>
      <c r="B291" s="32" t="s">
        <v>51</v>
      </c>
      <c r="C291" s="32" t="str">
        <f t="shared" si="25"/>
        <v>246-267</v>
      </c>
      <c r="D291" s="32" t="s">
        <v>75</v>
      </c>
      <c r="E291" s="32">
        <v>44</v>
      </c>
      <c r="F291" s="32"/>
      <c r="G291" s="32">
        <v>39</v>
      </c>
      <c r="H291" s="34">
        <v>1131.165</v>
      </c>
      <c r="I291" s="3"/>
      <c r="J291" s="26">
        <f t="shared" si="23"/>
        <v>0</v>
      </c>
    </row>
    <row r="292" spans="1:10" ht="34.5" customHeight="1" x14ac:dyDescent="0.25">
      <c r="A292" s="39"/>
      <c r="B292" s="32" t="s">
        <v>51</v>
      </c>
      <c r="C292" s="32" t="str">
        <f t="shared" si="25"/>
        <v>246-267</v>
      </c>
      <c r="D292" s="32" t="s">
        <v>75</v>
      </c>
      <c r="E292" s="32">
        <v>46</v>
      </c>
      <c r="F292" s="32"/>
      <c r="G292" s="32">
        <v>30</v>
      </c>
      <c r="H292" s="34">
        <v>1131.165</v>
      </c>
      <c r="I292" s="3"/>
      <c r="J292" s="26">
        <f t="shared" si="23"/>
        <v>0</v>
      </c>
    </row>
    <row r="293" spans="1:10" ht="34.5" customHeight="1" x14ac:dyDescent="0.25">
      <c r="A293" s="39"/>
      <c r="B293" s="32" t="s">
        <v>51</v>
      </c>
      <c r="C293" s="32" t="str">
        <f t="shared" si="25"/>
        <v>246-267</v>
      </c>
      <c r="D293" s="32" t="s">
        <v>75</v>
      </c>
      <c r="E293" s="32">
        <v>48</v>
      </c>
      <c r="F293" s="32"/>
      <c r="G293" s="32">
        <v>9</v>
      </c>
      <c r="H293" s="34">
        <v>1131.165</v>
      </c>
      <c r="I293" s="3"/>
      <c r="J293" s="26">
        <f t="shared" si="23"/>
        <v>0</v>
      </c>
    </row>
    <row r="294" spans="1:10" ht="34.5" customHeight="1" x14ac:dyDescent="0.25">
      <c r="A294" s="39"/>
      <c r="B294" s="32" t="s">
        <v>51</v>
      </c>
      <c r="C294" s="32" t="str">
        <f t="shared" si="25"/>
        <v>246-267</v>
      </c>
      <c r="D294" s="32" t="s">
        <v>75</v>
      </c>
      <c r="E294" s="32">
        <v>50</v>
      </c>
      <c r="F294" s="32"/>
      <c r="G294" s="32">
        <v>9</v>
      </c>
      <c r="H294" s="34">
        <v>1131.165</v>
      </c>
      <c r="I294" s="3"/>
      <c r="J294" s="26">
        <f t="shared" si="23"/>
        <v>0</v>
      </c>
    </row>
    <row r="295" spans="1:10" ht="40.5" customHeight="1" x14ac:dyDescent="0.25">
      <c r="A295" s="35"/>
      <c r="B295" s="32" t="s">
        <v>50</v>
      </c>
      <c r="C295" s="32" t="str">
        <f>HYPERLINK("http://warehouse.orhideja.net//images/products/293-267.jpg","293-267")</f>
        <v>293-267</v>
      </c>
      <c r="D295" s="32" t="s">
        <v>75</v>
      </c>
      <c r="E295" s="32">
        <v>36</v>
      </c>
      <c r="F295" s="32"/>
      <c r="G295" s="32">
        <v>9</v>
      </c>
      <c r="H295" s="34">
        <v>942.63749999999993</v>
      </c>
      <c r="I295" s="3"/>
      <c r="J295" s="26">
        <f t="shared" si="23"/>
        <v>0</v>
      </c>
    </row>
    <row r="296" spans="1:10" ht="40.5" customHeight="1" x14ac:dyDescent="0.25">
      <c r="A296" s="36"/>
      <c r="B296" s="32" t="s">
        <v>50</v>
      </c>
      <c r="C296" s="32" t="str">
        <f>HYPERLINK("http://warehouse.orhideja.net//images/products/293-267.jpg","293-267")</f>
        <v>293-267</v>
      </c>
      <c r="D296" s="32" t="s">
        <v>75</v>
      </c>
      <c r="E296" s="32">
        <v>38</v>
      </c>
      <c r="F296" s="32"/>
      <c r="G296" s="32">
        <v>24</v>
      </c>
      <c r="H296" s="34">
        <v>942.63749999999993</v>
      </c>
      <c r="I296" s="3"/>
      <c r="J296" s="26">
        <f t="shared" si="23"/>
        <v>0</v>
      </c>
    </row>
    <row r="297" spans="1:10" ht="40.5" customHeight="1" x14ac:dyDescent="0.25">
      <c r="A297" s="36"/>
      <c r="B297" s="32" t="s">
        <v>50</v>
      </c>
      <c r="C297" s="32" t="str">
        <f>HYPERLINK("http://warehouse.orhideja.net//images/products/293-267.jpg","293-267")</f>
        <v>293-267</v>
      </c>
      <c r="D297" s="32" t="s">
        <v>75</v>
      </c>
      <c r="E297" s="32">
        <v>40</v>
      </c>
      <c r="F297" s="32"/>
      <c r="G297" s="32">
        <v>25</v>
      </c>
      <c r="H297" s="34">
        <v>942.63749999999993</v>
      </c>
      <c r="I297" s="3"/>
      <c r="J297" s="26">
        <f t="shared" si="23"/>
        <v>0</v>
      </c>
    </row>
    <row r="298" spans="1:10" ht="40.5" customHeight="1" x14ac:dyDescent="0.25">
      <c r="A298" s="36"/>
      <c r="B298" s="32" t="s">
        <v>50</v>
      </c>
      <c r="C298" s="32" t="str">
        <f>HYPERLINK("http://warehouse.orhideja.net//images/products/293-267.jpg","293-267")</f>
        <v>293-267</v>
      </c>
      <c r="D298" s="32" t="s">
        <v>75</v>
      </c>
      <c r="E298" s="32">
        <v>42</v>
      </c>
      <c r="F298" s="32"/>
      <c r="G298" s="32">
        <v>13</v>
      </c>
      <c r="H298" s="34">
        <v>942.63749999999993</v>
      </c>
      <c r="I298" s="3"/>
      <c r="J298" s="26">
        <f t="shared" si="23"/>
        <v>0</v>
      </c>
    </row>
    <row r="299" spans="1:10" ht="40.5" customHeight="1" x14ac:dyDescent="0.25">
      <c r="A299" s="37"/>
      <c r="B299" s="32" t="s">
        <v>50</v>
      </c>
      <c r="C299" s="32" t="str">
        <f>HYPERLINK("http://warehouse.orhideja.net//images/products/293-267.jpg","293-267")</f>
        <v>293-267</v>
      </c>
      <c r="D299" s="32" t="s">
        <v>75</v>
      </c>
      <c r="E299" s="32">
        <v>44</v>
      </c>
      <c r="F299" s="32"/>
      <c r="G299" s="32">
        <v>6</v>
      </c>
      <c r="H299" s="34">
        <v>942.63749999999993</v>
      </c>
      <c r="I299" s="3"/>
      <c r="J299" s="26">
        <f t="shared" si="23"/>
        <v>0</v>
      </c>
    </row>
    <row r="300" spans="1:10" ht="63.75" customHeight="1" x14ac:dyDescent="0.25">
      <c r="A300" s="35"/>
      <c r="B300" s="32" t="s">
        <v>32</v>
      </c>
      <c r="C300" s="32" t="str">
        <f>HYPERLINK("http://warehouse.orhideja.net//images/products/114-267, 733-267 moloko-peony_2.jpg","733-267")</f>
        <v>733-267</v>
      </c>
      <c r="D300" s="32" t="s">
        <v>75</v>
      </c>
      <c r="E300" s="32">
        <v>40</v>
      </c>
      <c r="F300" s="32"/>
      <c r="G300" s="32">
        <v>9</v>
      </c>
      <c r="H300" s="34">
        <v>1023.4349999999999</v>
      </c>
      <c r="I300" s="3"/>
      <c r="J300" s="26">
        <f t="shared" si="23"/>
        <v>0</v>
      </c>
    </row>
    <row r="301" spans="1:10" ht="63.75" customHeight="1" x14ac:dyDescent="0.25">
      <c r="A301" s="36"/>
      <c r="B301" s="32" t="s">
        <v>32</v>
      </c>
      <c r="C301" s="32" t="str">
        <f>HYPERLINK("http://warehouse.orhideja.net//images/products/114-267, 733-267 moloko-peony_2.jpg","733-267")</f>
        <v>733-267</v>
      </c>
      <c r="D301" s="32" t="s">
        <v>75</v>
      </c>
      <c r="E301" s="32">
        <v>42</v>
      </c>
      <c r="F301" s="32"/>
      <c r="G301" s="32">
        <v>7</v>
      </c>
      <c r="H301" s="34">
        <v>1023.4349999999999</v>
      </c>
      <c r="I301" s="3"/>
      <c r="J301" s="26">
        <f t="shared" si="23"/>
        <v>0</v>
      </c>
    </row>
    <row r="302" spans="1:10" ht="63.75" customHeight="1" x14ac:dyDescent="0.25">
      <c r="A302" s="37"/>
      <c r="B302" s="32" t="s">
        <v>32</v>
      </c>
      <c r="C302" s="32" t="str">
        <f>HYPERLINK("http://warehouse.orhideja.net//images/products/114-267, 733-267 moloko-peony_2.jpg","733-267")</f>
        <v>733-267</v>
      </c>
      <c r="D302" s="32" t="s">
        <v>75</v>
      </c>
      <c r="E302" s="32">
        <v>44</v>
      </c>
      <c r="F302" s="32"/>
      <c r="G302" s="32">
        <v>1</v>
      </c>
      <c r="H302" s="34">
        <v>1023.4349999999999</v>
      </c>
      <c r="I302" s="3"/>
      <c r="J302" s="26">
        <f t="shared" si="23"/>
        <v>0</v>
      </c>
    </row>
    <row r="303" spans="1:10" ht="18" customHeight="1" x14ac:dyDescent="0.25">
      <c r="A303" s="35"/>
      <c r="B303" s="32" t="s">
        <v>72</v>
      </c>
      <c r="C303" s="32" t="str">
        <f t="shared" ref="C303:C320" si="26">HYPERLINK("http://warehouse.orhideja.net//images/products/114-267,-733-267-black-peony_1.jpg","114-267")</f>
        <v>114-267</v>
      </c>
      <c r="D303" s="32" t="s">
        <v>52</v>
      </c>
      <c r="E303" s="32" t="s">
        <v>9</v>
      </c>
      <c r="F303" s="32">
        <v>2671140189122</v>
      </c>
      <c r="G303" s="32">
        <v>25</v>
      </c>
      <c r="H303" s="34">
        <v>2064.8249999999998</v>
      </c>
      <c r="I303" s="3"/>
      <c r="J303" s="26">
        <f t="shared" si="23"/>
        <v>0</v>
      </c>
    </row>
    <row r="304" spans="1:10" ht="18" customHeight="1" x14ac:dyDescent="0.25">
      <c r="A304" s="36"/>
      <c r="B304" s="32" t="s">
        <v>72</v>
      </c>
      <c r="C304" s="32" t="str">
        <f t="shared" si="26"/>
        <v>114-267</v>
      </c>
      <c r="D304" s="32" t="s">
        <v>52</v>
      </c>
      <c r="E304" s="32" t="s">
        <v>10</v>
      </c>
      <c r="F304" s="32">
        <v>2671140199121</v>
      </c>
      <c r="G304" s="32">
        <v>9</v>
      </c>
      <c r="H304" s="34">
        <v>2064.8249999999998</v>
      </c>
      <c r="I304" s="3"/>
      <c r="J304" s="26">
        <f t="shared" si="23"/>
        <v>0</v>
      </c>
    </row>
    <row r="305" spans="1:10" ht="18" customHeight="1" x14ac:dyDescent="0.25">
      <c r="A305" s="36"/>
      <c r="B305" s="32" t="s">
        <v>72</v>
      </c>
      <c r="C305" s="32" t="str">
        <f t="shared" si="26"/>
        <v>114-267</v>
      </c>
      <c r="D305" s="32" t="s">
        <v>52</v>
      </c>
      <c r="E305" s="32" t="s">
        <v>11</v>
      </c>
      <c r="F305" s="32">
        <v>2671140209127</v>
      </c>
      <c r="G305" s="32">
        <v>9</v>
      </c>
      <c r="H305" s="34">
        <v>2064.8249999999998</v>
      </c>
      <c r="I305" s="3"/>
      <c r="J305" s="26">
        <f t="shared" si="23"/>
        <v>0</v>
      </c>
    </row>
    <row r="306" spans="1:10" ht="18" customHeight="1" x14ac:dyDescent="0.25">
      <c r="A306" s="36"/>
      <c r="B306" s="32" t="s">
        <v>72</v>
      </c>
      <c r="C306" s="32" t="str">
        <f t="shared" si="26"/>
        <v>114-267</v>
      </c>
      <c r="D306" s="32" t="s">
        <v>52</v>
      </c>
      <c r="E306" s="32" t="s">
        <v>25</v>
      </c>
      <c r="F306" s="32">
        <v>2671140219126</v>
      </c>
      <c r="G306" s="32">
        <v>4</v>
      </c>
      <c r="H306" s="34">
        <v>2064.8249999999998</v>
      </c>
      <c r="I306" s="3"/>
      <c r="J306" s="26">
        <f t="shared" si="23"/>
        <v>0</v>
      </c>
    </row>
    <row r="307" spans="1:10" ht="18" customHeight="1" x14ac:dyDescent="0.25">
      <c r="A307" s="36"/>
      <c r="B307" s="32" t="s">
        <v>72</v>
      </c>
      <c r="C307" s="32" t="str">
        <f t="shared" si="26"/>
        <v>114-267</v>
      </c>
      <c r="D307" s="32" t="s">
        <v>52</v>
      </c>
      <c r="E307" s="32" t="s">
        <v>12</v>
      </c>
      <c r="F307" s="32">
        <v>2671140229125</v>
      </c>
      <c r="G307" s="32">
        <v>4</v>
      </c>
      <c r="H307" s="34">
        <v>2064.8249999999998</v>
      </c>
      <c r="I307" s="3"/>
      <c r="J307" s="26">
        <f t="shared" si="23"/>
        <v>0</v>
      </c>
    </row>
    <row r="308" spans="1:10" ht="18" customHeight="1" x14ac:dyDescent="0.25">
      <c r="A308" s="36"/>
      <c r="B308" s="32" t="s">
        <v>72</v>
      </c>
      <c r="C308" s="32" t="str">
        <f t="shared" si="26"/>
        <v>114-267</v>
      </c>
      <c r="D308" s="32" t="s">
        <v>52</v>
      </c>
      <c r="E308" s="32" t="s">
        <v>71</v>
      </c>
      <c r="F308" s="32">
        <v>2671140259122</v>
      </c>
      <c r="G308" s="32">
        <v>23</v>
      </c>
      <c r="H308" s="34">
        <v>2064.8249999999998</v>
      </c>
      <c r="I308" s="3"/>
      <c r="J308" s="26">
        <f t="shared" si="23"/>
        <v>0</v>
      </c>
    </row>
    <row r="309" spans="1:10" ht="18" customHeight="1" x14ac:dyDescent="0.25">
      <c r="A309" s="36"/>
      <c r="B309" s="32" t="s">
        <v>72</v>
      </c>
      <c r="C309" s="32" t="str">
        <f t="shared" si="26"/>
        <v>114-267</v>
      </c>
      <c r="D309" s="32" t="s">
        <v>52</v>
      </c>
      <c r="E309" s="32" t="s">
        <v>14</v>
      </c>
      <c r="F309" s="32">
        <v>2671140269121</v>
      </c>
      <c r="G309" s="32">
        <v>6</v>
      </c>
      <c r="H309" s="34">
        <v>2064.8249999999998</v>
      </c>
      <c r="I309" s="3"/>
      <c r="J309" s="26">
        <f t="shared" si="23"/>
        <v>0</v>
      </c>
    </row>
    <row r="310" spans="1:10" ht="18" customHeight="1" x14ac:dyDescent="0.25">
      <c r="A310" s="36"/>
      <c r="B310" s="32" t="s">
        <v>72</v>
      </c>
      <c r="C310" s="32" t="str">
        <f t="shared" si="26"/>
        <v>114-267</v>
      </c>
      <c r="D310" s="32" t="s">
        <v>52</v>
      </c>
      <c r="E310" s="32" t="s">
        <v>15</v>
      </c>
      <c r="F310" s="32">
        <v>2671140279120</v>
      </c>
      <c r="G310" s="32">
        <v>7</v>
      </c>
      <c r="H310" s="34">
        <v>2064.8249999999998</v>
      </c>
      <c r="I310" s="3"/>
      <c r="J310" s="26">
        <f t="shared" si="23"/>
        <v>0</v>
      </c>
    </row>
    <row r="311" spans="1:10" ht="18" customHeight="1" x14ac:dyDescent="0.25">
      <c r="A311" s="36"/>
      <c r="B311" s="32" t="s">
        <v>72</v>
      </c>
      <c r="C311" s="32" t="str">
        <f t="shared" si="26"/>
        <v>114-267</v>
      </c>
      <c r="D311" s="32" t="s">
        <v>52</v>
      </c>
      <c r="E311" s="32" t="s">
        <v>16</v>
      </c>
      <c r="F311" s="32">
        <v>2671140289129</v>
      </c>
      <c r="G311" s="32">
        <v>6</v>
      </c>
      <c r="H311" s="34">
        <v>2064.8249999999998</v>
      </c>
      <c r="I311" s="3"/>
      <c r="J311" s="26">
        <f t="shared" si="23"/>
        <v>0</v>
      </c>
    </row>
    <row r="312" spans="1:10" ht="18" customHeight="1" x14ac:dyDescent="0.25">
      <c r="A312" s="36"/>
      <c r="B312" s="32" t="s">
        <v>72</v>
      </c>
      <c r="C312" s="32" t="str">
        <f t="shared" si="26"/>
        <v>114-267</v>
      </c>
      <c r="D312" s="32" t="s">
        <v>52</v>
      </c>
      <c r="E312" s="32" t="s">
        <v>17</v>
      </c>
      <c r="F312" s="32">
        <v>2671140299128</v>
      </c>
      <c r="G312" s="32">
        <v>8</v>
      </c>
      <c r="H312" s="34">
        <v>2064.8249999999998</v>
      </c>
      <c r="I312" s="3"/>
      <c r="J312" s="26">
        <f t="shared" si="23"/>
        <v>0</v>
      </c>
    </row>
    <row r="313" spans="1:10" ht="18" customHeight="1" x14ac:dyDescent="0.25">
      <c r="A313" s="36"/>
      <c r="B313" s="32" t="s">
        <v>72</v>
      </c>
      <c r="C313" s="32" t="str">
        <f t="shared" si="26"/>
        <v>114-267</v>
      </c>
      <c r="D313" s="32" t="s">
        <v>52</v>
      </c>
      <c r="E313" s="32" t="s">
        <v>19</v>
      </c>
      <c r="F313" s="32">
        <v>2671140349120</v>
      </c>
      <c r="G313" s="32">
        <v>3</v>
      </c>
      <c r="H313" s="34">
        <v>2064.8249999999998</v>
      </c>
      <c r="I313" s="3"/>
      <c r="J313" s="26">
        <f t="shared" si="23"/>
        <v>0</v>
      </c>
    </row>
    <row r="314" spans="1:10" ht="18" customHeight="1" x14ac:dyDescent="0.25">
      <c r="A314" s="36"/>
      <c r="B314" s="32" t="s">
        <v>72</v>
      </c>
      <c r="C314" s="32" t="str">
        <f t="shared" si="26"/>
        <v>114-267</v>
      </c>
      <c r="D314" s="32" t="s">
        <v>52</v>
      </c>
      <c r="E314" s="32" t="s">
        <v>20</v>
      </c>
      <c r="F314" s="32">
        <v>2671140359129</v>
      </c>
      <c r="G314" s="32">
        <v>4</v>
      </c>
      <c r="H314" s="34">
        <v>2064.8249999999998</v>
      </c>
      <c r="I314" s="3"/>
      <c r="J314" s="26">
        <f t="shared" si="23"/>
        <v>0</v>
      </c>
    </row>
    <row r="315" spans="1:10" ht="18" customHeight="1" x14ac:dyDescent="0.25">
      <c r="A315" s="36"/>
      <c r="B315" s="32" t="s">
        <v>72</v>
      </c>
      <c r="C315" s="32" t="str">
        <f t="shared" si="26"/>
        <v>114-267</v>
      </c>
      <c r="D315" s="32" t="s">
        <v>52</v>
      </c>
      <c r="E315" s="32" t="s">
        <v>21</v>
      </c>
      <c r="F315" s="32">
        <v>2671140369128</v>
      </c>
      <c r="G315" s="32">
        <v>8</v>
      </c>
      <c r="H315" s="34">
        <v>2064.8249999999998</v>
      </c>
      <c r="I315" s="3"/>
      <c r="J315" s="26">
        <f t="shared" si="23"/>
        <v>0</v>
      </c>
    </row>
    <row r="316" spans="1:10" ht="18" customHeight="1" x14ac:dyDescent="0.25">
      <c r="A316" s="36"/>
      <c r="B316" s="32" t="s">
        <v>72</v>
      </c>
      <c r="C316" s="32" t="str">
        <f t="shared" si="26"/>
        <v>114-267</v>
      </c>
      <c r="D316" s="32" t="s">
        <v>52</v>
      </c>
      <c r="E316" s="32" t="s">
        <v>81</v>
      </c>
      <c r="F316" s="32">
        <v>2671140419120</v>
      </c>
      <c r="G316" s="32">
        <v>2</v>
      </c>
      <c r="H316" s="34">
        <v>2064.8249999999998</v>
      </c>
      <c r="I316" s="3"/>
      <c r="J316" s="26">
        <f t="shared" si="23"/>
        <v>0</v>
      </c>
    </row>
    <row r="317" spans="1:10" ht="18" customHeight="1" x14ac:dyDescent="0.25">
      <c r="A317" s="36"/>
      <c r="B317" s="32" t="s">
        <v>72</v>
      </c>
      <c r="C317" s="32" t="str">
        <f t="shared" si="26"/>
        <v>114-267</v>
      </c>
      <c r="D317" s="32" t="s">
        <v>52</v>
      </c>
      <c r="E317" s="32" t="s">
        <v>73</v>
      </c>
      <c r="F317" s="32">
        <v>2671140429129</v>
      </c>
      <c r="G317" s="32">
        <v>12</v>
      </c>
      <c r="H317" s="34">
        <v>2064.8249999999998</v>
      </c>
      <c r="I317" s="3"/>
      <c r="J317" s="26">
        <f t="shared" si="23"/>
        <v>0</v>
      </c>
    </row>
    <row r="318" spans="1:10" ht="18" customHeight="1" x14ac:dyDescent="0.25">
      <c r="A318" s="36"/>
      <c r="B318" s="32" t="s">
        <v>72</v>
      </c>
      <c r="C318" s="32" t="str">
        <f t="shared" si="26"/>
        <v>114-267</v>
      </c>
      <c r="D318" s="32" t="s">
        <v>52</v>
      </c>
      <c r="E318" s="32" t="s">
        <v>28</v>
      </c>
      <c r="F318" s="32">
        <v>2671140439128</v>
      </c>
      <c r="G318" s="32">
        <v>13</v>
      </c>
      <c r="H318" s="34">
        <v>2064.8249999999998</v>
      </c>
      <c r="I318" s="3"/>
      <c r="J318" s="26">
        <f t="shared" si="23"/>
        <v>0</v>
      </c>
    </row>
    <row r="319" spans="1:10" ht="18" customHeight="1" x14ac:dyDescent="0.25">
      <c r="A319" s="36"/>
      <c r="B319" s="32" t="s">
        <v>72</v>
      </c>
      <c r="C319" s="32" t="str">
        <f t="shared" si="26"/>
        <v>114-267</v>
      </c>
      <c r="D319" s="32" t="s">
        <v>52</v>
      </c>
      <c r="E319" s="32" t="s">
        <v>82</v>
      </c>
      <c r="F319" s="32">
        <v>2671140499122</v>
      </c>
      <c r="G319" s="32">
        <v>2</v>
      </c>
      <c r="H319" s="34">
        <v>2064.8249999999998</v>
      </c>
      <c r="I319" s="3"/>
      <c r="J319" s="26">
        <f t="shared" si="23"/>
        <v>0</v>
      </c>
    </row>
    <row r="320" spans="1:10" ht="18" customHeight="1" x14ac:dyDescent="0.25">
      <c r="A320" s="37"/>
      <c r="B320" s="32" t="s">
        <v>72</v>
      </c>
      <c r="C320" s="32" t="str">
        <f t="shared" si="26"/>
        <v>114-267</v>
      </c>
      <c r="D320" s="32" t="s">
        <v>52</v>
      </c>
      <c r="E320" s="32" t="s">
        <v>74</v>
      </c>
      <c r="F320" s="32">
        <v>2671140509128</v>
      </c>
      <c r="G320" s="32">
        <v>7</v>
      </c>
      <c r="H320" s="34">
        <v>2064.8249999999998</v>
      </c>
      <c r="I320" s="3"/>
      <c r="J320" s="26">
        <f t="shared" si="23"/>
        <v>0</v>
      </c>
    </row>
    <row r="321" spans="1:10" ht="24.75" customHeight="1" x14ac:dyDescent="0.25">
      <c r="A321" s="35"/>
      <c r="B321" s="32" t="s">
        <v>76</v>
      </c>
      <c r="C321" s="32" t="str">
        <f t="shared" ref="C321:C331" si="27">HYPERLINK("http://warehouse.orhideja.net//images/products/130-267 black-nude.jpg","130-267")</f>
        <v>130-267</v>
      </c>
      <c r="D321" s="32" t="s">
        <v>52</v>
      </c>
      <c r="E321" s="32" t="s">
        <v>78</v>
      </c>
      <c r="F321" s="32"/>
      <c r="G321" s="32">
        <v>8</v>
      </c>
      <c r="H321" s="34">
        <v>1723.68</v>
      </c>
      <c r="I321" s="3"/>
      <c r="J321" s="26">
        <f t="shared" si="23"/>
        <v>0</v>
      </c>
    </row>
    <row r="322" spans="1:10" ht="24.75" customHeight="1" x14ac:dyDescent="0.25">
      <c r="A322" s="36"/>
      <c r="B322" s="32" t="s">
        <v>76</v>
      </c>
      <c r="C322" s="32" t="str">
        <f t="shared" si="27"/>
        <v>130-267</v>
      </c>
      <c r="D322" s="32" t="s">
        <v>52</v>
      </c>
      <c r="E322" s="32" t="s">
        <v>9</v>
      </c>
      <c r="F322" s="32"/>
      <c r="G322" s="32">
        <v>7</v>
      </c>
      <c r="H322" s="34">
        <v>1723.68</v>
      </c>
      <c r="I322" s="3"/>
      <c r="J322" s="26">
        <f t="shared" si="23"/>
        <v>0</v>
      </c>
    </row>
    <row r="323" spans="1:10" ht="24.75" customHeight="1" x14ac:dyDescent="0.25">
      <c r="A323" s="36"/>
      <c r="B323" s="32" t="s">
        <v>76</v>
      </c>
      <c r="C323" s="32" t="str">
        <f t="shared" si="27"/>
        <v>130-267</v>
      </c>
      <c r="D323" s="32" t="s">
        <v>52</v>
      </c>
      <c r="E323" s="32" t="s">
        <v>10</v>
      </c>
      <c r="F323" s="32"/>
      <c r="G323" s="32">
        <v>7</v>
      </c>
      <c r="H323" s="34">
        <v>1723.68</v>
      </c>
      <c r="I323" s="3"/>
      <c r="J323" s="26">
        <f t="shared" si="23"/>
        <v>0</v>
      </c>
    </row>
    <row r="324" spans="1:10" ht="24.75" customHeight="1" x14ac:dyDescent="0.25">
      <c r="A324" s="36"/>
      <c r="B324" s="32" t="s">
        <v>76</v>
      </c>
      <c r="C324" s="32" t="str">
        <f t="shared" si="27"/>
        <v>130-267</v>
      </c>
      <c r="D324" s="32" t="s">
        <v>52</v>
      </c>
      <c r="E324" s="32" t="s">
        <v>11</v>
      </c>
      <c r="F324" s="32"/>
      <c r="G324" s="32">
        <v>7</v>
      </c>
      <c r="H324" s="34">
        <v>1723.68</v>
      </c>
      <c r="I324" s="3"/>
      <c r="J324" s="26">
        <f t="shared" si="23"/>
        <v>0</v>
      </c>
    </row>
    <row r="325" spans="1:10" ht="24.75" customHeight="1" x14ac:dyDescent="0.25">
      <c r="A325" s="36"/>
      <c r="B325" s="32" t="s">
        <v>76</v>
      </c>
      <c r="C325" s="32" t="str">
        <f t="shared" si="27"/>
        <v>130-267</v>
      </c>
      <c r="D325" s="32" t="s">
        <v>52</v>
      </c>
      <c r="E325" s="32" t="s">
        <v>25</v>
      </c>
      <c r="F325" s="32"/>
      <c r="G325" s="32">
        <v>2</v>
      </c>
      <c r="H325" s="34">
        <v>1723.68</v>
      </c>
      <c r="I325" s="3"/>
      <c r="J325" s="26">
        <f t="shared" si="23"/>
        <v>0</v>
      </c>
    </row>
    <row r="326" spans="1:10" ht="24.75" customHeight="1" x14ac:dyDescent="0.25">
      <c r="A326" s="36"/>
      <c r="B326" s="32" t="s">
        <v>76</v>
      </c>
      <c r="C326" s="32" t="str">
        <f t="shared" si="27"/>
        <v>130-267</v>
      </c>
      <c r="D326" s="32" t="s">
        <v>52</v>
      </c>
      <c r="E326" s="32" t="s">
        <v>71</v>
      </c>
      <c r="F326" s="32"/>
      <c r="G326" s="32">
        <v>6</v>
      </c>
      <c r="H326" s="34">
        <v>1723.68</v>
      </c>
      <c r="I326" s="3"/>
      <c r="J326" s="26">
        <f t="shared" si="23"/>
        <v>0</v>
      </c>
    </row>
    <row r="327" spans="1:10" ht="24.75" customHeight="1" x14ac:dyDescent="0.25">
      <c r="A327" s="36"/>
      <c r="B327" s="32" t="s">
        <v>76</v>
      </c>
      <c r="C327" s="32" t="str">
        <f t="shared" si="27"/>
        <v>130-267</v>
      </c>
      <c r="D327" s="32" t="s">
        <v>52</v>
      </c>
      <c r="E327" s="32" t="s">
        <v>14</v>
      </c>
      <c r="F327" s="32"/>
      <c r="G327" s="32">
        <v>6</v>
      </c>
      <c r="H327" s="34">
        <v>1723.68</v>
      </c>
      <c r="I327" s="3"/>
      <c r="J327" s="26">
        <f t="shared" si="23"/>
        <v>0</v>
      </c>
    </row>
    <row r="328" spans="1:10" ht="24.75" customHeight="1" x14ac:dyDescent="0.25">
      <c r="A328" s="36"/>
      <c r="B328" s="32" t="s">
        <v>76</v>
      </c>
      <c r="C328" s="32" t="str">
        <f t="shared" si="27"/>
        <v>130-267</v>
      </c>
      <c r="D328" s="32" t="s">
        <v>52</v>
      </c>
      <c r="E328" s="32" t="s">
        <v>15</v>
      </c>
      <c r="F328" s="32"/>
      <c r="G328" s="32">
        <v>6</v>
      </c>
      <c r="H328" s="34">
        <v>1723.68</v>
      </c>
      <c r="I328" s="3"/>
      <c r="J328" s="26">
        <f t="shared" ref="J328:J391" si="28">H328*I328</f>
        <v>0</v>
      </c>
    </row>
    <row r="329" spans="1:10" ht="24.75" customHeight="1" x14ac:dyDescent="0.25">
      <c r="A329" s="36"/>
      <c r="B329" s="32" t="s">
        <v>76</v>
      </c>
      <c r="C329" s="32" t="str">
        <f t="shared" si="27"/>
        <v>130-267</v>
      </c>
      <c r="D329" s="32" t="s">
        <v>52</v>
      </c>
      <c r="E329" s="32" t="s">
        <v>16</v>
      </c>
      <c r="F329" s="32"/>
      <c r="G329" s="32">
        <v>1</v>
      </c>
      <c r="H329" s="34">
        <v>1723.68</v>
      </c>
      <c r="I329" s="3"/>
      <c r="J329" s="26">
        <f t="shared" si="28"/>
        <v>0</v>
      </c>
    </row>
    <row r="330" spans="1:10" ht="24.75" customHeight="1" x14ac:dyDescent="0.25">
      <c r="A330" s="36"/>
      <c r="B330" s="32" t="s">
        <v>76</v>
      </c>
      <c r="C330" s="32" t="str">
        <f t="shared" si="27"/>
        <v>130-267</v>
      </c>
      <c r="D330" s="32" t="s">
        <v>52</v>
      </c>
      <c r="E330" s="32" t="s">
        <v>19</v>
      </c>
      <c r="F330" s="32"/>
      <c r="G330" s="32">
        <v>4</v>
      </c>
      <c r="H330" s="34">
        <v>1723.68</v>
      </c>
      <c r="I330" s="3"/>
      <c r="J330" s="26">
        <f t="shared" si="28"/>
        <v>0</v>
      </c>
    </row>
    <row r="331" spans="1:10" ht="24.75" customHeight="1" x14ac:dyDescent="0.25">
      <c r="A331" s="37"/>
      <c r="B331" s="32" t="s">
        <v>76</v>
      </c>
      <c r="C331" s="32" t="str">
        <f t="shared" si="27"/>
        <v>130-267</v>
      </c>
      <c r="D331" s="32" t="s">
        <v>52</v>
      </c>
      <c r="E331" s="32" t="s">
        <v>20</v>
      </c>
      <c r="F331" s="32"/>
      <c r="G331" s="32">
        <v>5</v>
      </c>
      <c r="H331" s="34">
        <v>1723.68</v>
      </c>
      <c r="I331" s="3"/>
      <c r="J331" s="26">
        <f t="shared" si="28"/>
        <v>0</v>
      </c>
    </row>
    <row r="332" spans="1:10" ht="23.25" customHeight="1" x14ac:dyDescent="0.25">
      <c r="A332" s="35"/>
      <c r="B332" s="32" t="s">
        <v>80</v>
      </c>
      <c r="C332" s="32" t="str">
        <f t="shared" ref="C332:C343" si="29">HYPERLINK("http://warehouse.orhideja.net//images/products/801-267 black-nude.jpg","801-267")</f>
        <v>801-267</v>
      </c>
      <c r="D332" s="32" t="s">
        <v>52</v>
      </c>
      <c r="E332" s="32" t="s">
        <v>70</v>
      </c>
      <c r="F332" s="32"/>
      <c r="G332" s="32">
        <v>1</v>
      </c>
      <c r="H332" s="34">
        <v>1.7955000000000001</v>
      </c>
      <c r="I332" s="3"/>
      <c r="J332" s="26">
        <f t="shared" si="28"/>
        <v>0</v>
      </c>
    </row>
    <row r="333" spans="1:10" ht="23.25" customHeight="1" x14ac:dyDescent="0.25">
      <c r="A333" s="36"/>
      <c r="B333" s="32" t="s">
        <v>80</v>
      </c>
      <c r="C333" s="32" t="str">
        <f t="shared" si="29"/>
        <v>801-267</v>
      </c>
      <c r="D333" s="32" t="s">
        <v>52</v>
      </c>
      <c r="E333" s="32" t="s">
        <v>7</v>
      </c>
      <c r="F333" s="32"/>
      <c r="G333" s="32">
        <v>1</v>
      </c>
      <c r="H333" s="34">
        <v>1.7955000000000001</v>
      </c>
      <c r="I333" s="3"/>
      <c r="J333" s="26">
        <f t="shared" si="28"/>
        <v>0</v>
      </c>
    </row>
    <row r="334" spans="1:10" ht="23.25" customHeight="1" x14ac:dyDescent="0.25">
      <c r="A334" s="36"/>
      <c r="B334" s="32" t="s">
        <v>80</v>
      </c>
      <c r="C334" s="32" t="str">
        <f t="shared" si="29"/>
        <v>801-267</v>
      </c>
      <c r="D334" s="32" t="s">
        <v>52</v>
      </c>
      <c r="E334" s="32" t="s">
        <v>8</v>
      </c>
      <c r="F334" s="32"/>
      <c r="G334" s="32">
        <v>1</v>
      </c>
      <c r="H334" s="34">
        <v>1.7955000000000001</v>
      </c>
      <c r="I334" s="3"/>
      <c r="J334" s="26">
        <f t="shared" si="28"/>
        <v>0</v>
      </c>
    </row>
    <row r="335" spans="1:10" ht="23.25" customHeight="1" x14ac:dyDescent="0.25">
      <c r="A335" s="36"/>
      <c r="B335" s="32" t="s">
        <v>80</v>
      </c>
      <c r="C335" s="32" t="str">
        <f t="shared" si="29"/>
        <v>801-267</v>
      </c>
      <c r="D335" s="32" t="s">
        <v>52</v>
      </c>
      <c r="E335" s="32" t="s">
        <v>78</v>
      </c>
      <c r="F335" s="32"/>
      <c r="G335" s="32">
        <v>6</v>
      </c>
      <c r="H335" s="34">
        <v>1.7955000000000001</v>
      </c>
      <c r="I335" s="3"/>
      <c r="J335" s="26">
        <f t="shared" si="28"/>
        <v>0</v>
      </c>
    </row>
    <row r="336" spans="1:10" ht="23.25" customHeight="1" x14ac:dyDescent="0.25">
      <c r="A336" s="36"/>
      <c r="B336" s="32" t="s">
        <v>80</v>
      </c>
      <c r="C336" s="32" t="str">
        <f t="shared" si="29"/>
        <v>801-267</v>
      </c>
      <c r="D336" s="32" t="s">
        <v>52</v>
      </c>
      <c r="E336" s="32" t="s">
        <v>9</v>
      </c>
      <c r="F336" s="32"/>
      <c r="G336" s="32">
        <v>6</v>
      </c>
      <c r="H336" s="34">
        <v>1.7955000000000001</v>
      </c>
      <c r="I336" s="3"/>
      <c r="J336" s="26">
        <f t="shared" si="28"/>
        <v>0</v>
      </c>
    </row>
    <row r="337" spans="1:10" ht="23.25" customHeight="1" x14ac:dyDescent="0.25">
      <c r="A337" s="36"/>
      <c r="B337" s="32" t="s">
        <v>80</v>
      </c>
      <c r="C337" s="32" t="str">
        <f t="shared" si="29"/>
        <v>801-267</v>
      </c>
      <c r="D337" s="32" t="s">
        <v>52</v>
      </c>
      <c r="E337" s="32" t="s">
        <v>10</v>
      </c>
      <c r="F337" s="32"/>
      <c r="G337" s="32">
        <v>5</v>
      </c>
      <c r="H337" s="34">
        <v>1.7955000000000001</v>
      </c>
      <c r="I337" s="3"/>
      <c r="J337" s="26">
        <f t="shared" si="28"/>
        <v>0</v>
      </c>
    </row>
    <row r="338" spans="1:10" ht="23.25" customHeight="1" x14ac:dyDescent="0.25">
      <c r="A338" s="36"/>
      <c r="B338" s="32" t="s">
        <v>80</v>
      </c>
      <c r="C338" s="32" t="str">
        <f t="shared" si="29"/>
        <v>801-267</v>
      </c>
      <c r="D338" s="32" t="s">
        <v>52</v>
      </c>
      <c r="E338" s="32" t="s">
        <v>11</v>
      </c>
      <c r="F338" s="32"/>
      <c r="G338" s="32">
        <v>5</v>
      </c>
      <c r="H338" s="34">
        <v>1.7955000000000001</v>
      </c>
      <c r="I338" s="3"/>
      <c r="J338" s="26">
        <f t="shared" si="28"/>
        <v>0</v>
      </c>
    </row>
    <row r="339" spans="1:10" ht="23.25" customHeight="1" x14ac:dyDescent="0.25">
      <c r="A339" s="36"/>
      <c r="B339" s="32" t="s">
        <v>80</v>
      </c>
      <c r="C339" s="32" t="str">
        <f t="shared" si="29"/>
        <v>801-267</v>
      </c>
      <c r="D339" s="32" t="s">
        <v>52</v>
      </c>
      <c r="E339" s="32" t="s">
        <v>71</v>
      </c>
      <c r="F339" s="32"/>
      <c r="G339" s="32">
        <v>1</v>
      </c>
      <c r="H339" s="34">
        <v>1.7955000000000001</v>
      </c>
      <c r="I339" s="3"/>
      <c r="J339" s="26">
        <f t="shared" si="28"/>
        <v>0</v>
      </c>
    </row>
    <row r="340" spans="1:10" ht="23.25" customHeight="1" x14ac:dyDescent="0.25">
      <c r="A340" s="36"/>
      <c r="B340" s="32" t="s">
        <v>80</v>
      </c>
      <c r="C340" s="32" t="str">
        <f t="shared" si="29"/>
        <v>801-267</v>
      </c>
      <c r="D340" s="32" t="s">
        <v>52</v>
      </c>
      <c r="E340" s="32" t="s">
        <v>14</v>
      </c>
      <c r="F340" s="32"/>
      <c r="G340" s="32">
        <v>5</v>
      </c>
      <c r="H340" s="34">
        <v>1.7955000000000001</v>
      </c>
      <c r="I340" s="3"/>
      <c r="J340" s="26">
        <f t="shared" si="28"/>
        <v>0</v>
      </c>
    </row>
    <row r="341" spans="1:10" ht="23.25" customHeight="1" x14ac:dyDescent="0.25">
      <c r="A341" s="36"/>
      <c r="B341" s="32" t="s">
        <v>80</v>
      </c>
      <c r="C341" s="32" t="str">
        <f t="shared" si="29"/>
        <v>801-267</v>
      </c>
      <c r="D341" s="32" t="s">
        <v>52</v>
      </c>
      <c r="E341" s="32" t="s">
        <v>15</v>
      </c>
      <c r="F341" s="32"/>
      <c r="G341" s="32">
        <v>6</v>
      </c>
      <c r="H341" s="34">
        <v>1.7955000000000001</v>
      </c>
      <c r="I341" s="3"/>
      <c r="J341" s="26">
        <f t="shared" si="28"/>
        <v>0</v>
      </c>
    </row>
    <row r="342" spans="1:10" ht="23.25" customHeight="1" x14ac:dyDescent="0.25">
      <c r="A342" s="36"/>
      <c r="B342" s="32" t="s">
        <v>80</v>
      </c>
      <c r="C342" s="32" t="str">
        <f t="shared" si="29"/>
        <v>801-267</v>
      </c>
      <c r="D342" s="32" t="s">
        <v>52</v>
      </c>
      <c r="E342" s="32" t="s">
        <v>79</v>
      </c>
      <c r="F342" s="32"/>
      <c r="G342" s="32">
        <v>5</v>
      </c>
      <c r="H342" s="34">
        <v>1.7955000000000001</v>
      </c>
      <c r="I342" s="3"/>
      <c r="J342" s="26">
        <f t="shared" si="28"/>
        <v>0</v>
      </c>
    </row>
    <row r="343" spans="1:10" ht="23.25" customHeight="1" x14ac:dyDescent="0.25">
      <c r="A343" s="37"/>
      <c r="B343" s="32" t="s">
        <v>80</v>
      </c>
      <c r="C343" s="32" t="str">
        <f t="shared" si="29"/>
        <v>801-267</v>
      </c>
      <c r="D343" s="32" t="s">
        <v>52</v>
      </c>
      <c r="E343" s="32" t="s">
        <v>19</v>
      </c>
      <c r="F343" s="32"/>
      <c r="G343" s="32">
        <v>5</v>
      </c>
      <c r="H343" s="34">
        <v>1.7955000000000001</v>
      </c>
      <c r="I343" s="3"/>
      <c r="J343" s="26">
        <f t="shared" si="28"/>
        <v>0</v>
      </c>
    </row>
    <row r="344" spans="1:10" ht="41.25" customHeight="1" x14ac:dyDescent="0.25">
      <c r="A344" s="35"/>
      <c r="B344" s="32" t="s">
        <v>51</v>
      </c>
      <c r="C344" s="32" t="str">
        <f>HYPERLINK("http://warehouse.orhideja.net//images/products/107-267,-246-267-black-peony_6.jpg","246-267")</f>
        <v>246-267</v>
      </c>
      <c r="D344" s="32" t="s">
        <v>52</v>
      </c>
      <c r="E344" s="32">
        <v>40</v>
      </c>
      <c r="F344" s="32">
        <v>2672461089286</v>
      </c>
      <c r="G344" s="32">
        <v>17</v>
      </c>
      <c r="H344" s="34">
        <v>1131.165</v>
      </c>
      <c r="I344" s="3"/>
      <c r="J344" s="26">
        <f t="shared" si="28"/>
        <v>0</v>
      </c>
    </row>
    <row r="345" spans="1:10" ht="41.25" customHeight="1" x14ac:dyDescent="0.25">
      <c r="A345" s="36"/>
      <c r="B345" s="32" t="s">
        <v>51</v>
      </c>
      <c r="C345" s="32" t="str">
        <f>HYPERLINK("http://warehouse.orhideja.net//images/products/107-267,-246-267-black-peony_6.jpg","246-267")</f>
        <v>246-267</v>
      </c>
      <c r="D345" s="32" t="s">
        <v>52</v>
      </c>
      <c r="E345" s="32">
        <v>42</v>
      </c>
      <c r="F345" s="32">
        <v>2672461099285</v>
      </c>
      <c r="G345" s="32">
        <v>23</v>
      </c>
      <c r="H345" s="34">
        <v>1131.165</v>
      </c>
      <c r="I345" s="3"/>
      <c r="J345" s="26">
        <f t="shared" si="28"/>
        <v>0</v>
      </c>
    </row>
    <row r="346" spans="1:10" ht="41.25" customHeight="1" x14ac:dyDescent="0.25">
      <c r="A346" s="36"/>
      <c r="B346" s="32" t="s">
        <v>51</v>
      </c>
      <c r="C346" s="32" t="str">
        <f>HYPERLINK("http://warehouse.orhideja.net//images/products/107-267,-246-267-black-peony_6.jpg","246-267")</f>
        <v>246-267</v>
      </c>
      <c r="D346" s="32" t="s">
        <v>52</v>
      </c>
      <c r="E346" s="32">
        <v>44</v>
      </c>
      <c r="F346" s="32">
        <v>2672461109281</v>
      </c>
      <c r="G346" s="32">
        <v>21</v>
      </c>
      <c r="H346" s="34">
        <v>1131.165</v>
      </c>
      <c r="I346" s="3"/>
      <c r="J346" s="26">
        <f t="shared" si="28"/>
        <v>0</v>
      </c>
    </row>
    <row r="347" spans="1:10" ht="41.25" customHeight="1" x14ac:dyDescent="0.25">
      <c r="A347" s="36"/>
      <c r="B347" s="32" t="s">
        <v>51</v>
      </c>
      <c r="C347" s="32" t="str">
        <f>HYPERLINK("http://warehouse.orhideja.net//images/products/107-267,-246-267-black-peony_6.jpg","246-267")</f>
        <v>246-267</v>
      </c>
      <c r="D347" s="32" t="s">
        <v>52</v>
      </c>
      <c r="E347" s="32">
        <v>46</v>
      </c>
      <c r="F347" s="32">
        <v>2672461119280</v>
      </c>
      <c r="G347" s="32">
        <v>7</v>
      </c>
      <c r="H347" s="34">
        <v>1131.165</v>
      </c>
      <c r="I347" s="3"/>
      <c r="J347" s="26">
        <f t="shared" si="28"/>
        <v>0</v>
      </c>
    </row>
    <row r="348" spans="1:10" ht="41.25" customHeight="1" x14ac:dyDescent="0.25">
      <c r="A348" s="37"/>
      <c r="B348" s="32" t="s">
        <v>51</v>
      </c>
      <c r="C348" s="32" t="str">
        <f>HYPERLINK("http://warehouse.orhideja.net//images/products/107-267,-246-267-black-peony_6.jpg","246-267")</f>
        <v>246-267</v>
      </c>
      <c r="D348" s="32" t="s">
        <v>52</v>
      </c>
      <c r="E348" s="32">
        <v>50</v>
      </c>
      <c r="F348" s="32"/>
      <c r="G348" s="32">
        <v>2</v>
      </c>
      <c r="H348" s="34">
        <v>1131.165</v>
      </c>
      <c r="I348" s="3"/>
      <c r="J348" s="26">
        <f t="shared" si="28"/>
        <v>0</v>
      </c>
    </row>
    <row r="349" spans="1:10" ht="55.5" customHeight="1" x14ac:dyDescent="0.25">
      <c r="A349" s="35"/>
      <c r="B349" s="32" t="s">
        <v>50</v>
      </c>
      <c r="C349" s="32" t="str">
        <f>HYPERLINK("http://warehouse.orhideja.net//images/products/293-267 black-nude.jpg","293-267")</f>
        <v>293-267</v>
      </c>
      <c r="D349" s="32" t="s">
        <v>52</v>
      </c>
      <c r="E349" s="32">
        <v>36</v>
      </c>
      <c r="F349" s="32"/>
      <c r="G349" s="32">
        <v>2</v>
      </c>
      <c r="H349" s="34">
        <v>942.63749999999993</v>
      </c>
      <c r="I349" s="3"/>
      <c r="J349" s="26">
        <f t="shared" si="28"/>
        <v>0</v>
      </c>
    </row>
    <row r="350" spans="1:10" ht="55.5" customHeight="1" x14ac:dyDescent="0.25">
      <c r="A350" s="36"/>
      <c r="B350" s="32" t="s">
        <v>50</v>
      </c>
      <c r="C350" s="32" t="str">
        <f>HYPERLINK("http://warehouse.orhideja.net//images/products/293-267 black-nude.jpg","293-267")</f>
        <v>293-267</v>
      </c>
      <c r="D350" s="32" t="s">
        <v>52</v>
      </c>
      <c r="E350" s="32">
        <v>38</v>
      </c>
      <c r="F350" s="32"/>
      <c r="G350" s="32">
        <v>23</v>
      </c>
      <c r="H350" s="34">
        <v>942.63749999999993</v>
      </c>
      <c r="I350" s="3"/>
      <c r="J350" s="26">
        <f t="shared" si="28"/>
        <v>0</v>
      </c>
    </row>
    <row r="351" spans="1:10" ht="55.5" customHeight="1" x14ac:dyDescent="0.25">
      <c r="A351" s="36"/>
      <c r="B351" s="32" t="s">
        <v>50</v>
      </c>
      <c r="C351" s="32" t="str">
        <f>HYPERLINK("http://warehouse.orhideja.net//images/products/293-267 black-nude.jpg","293-267")</f>
        <v>293-267</v>
      </c>
      <c r="D351" s="32" t="s">
        <v>52</v>
      </c>
      <c r="E351" s="32">
        <v>40</v>
      </c>
      <c r="F351" s="32"/>
      <c r="G351" s="32">
        <v>30</v>
      </c>
      <c r="H351" s="34">
        <v>942.63749999999993</v>
      </c>
      <c r="I351" s="3"/>
      <c r="J351" s="26">
        <f t="shared" si="28"/>
        <v>0</v>
      </c>
    </row>
    <row r="352" spans="1:10" ht="55.5" customHeight="1" x14ac:dyDescent="0.25">
      <c r="A352" s="36"/>
      <c r="B352" s="32" t="s">
        <v>50</v>
      </c>
      <c r="C352" s="32" t="str">
        <f>HYPERLINK("http://warehouse.orhideja.net//images/products/293-267 black-nude.jpg","293-267")</f>
        <v>293-267</v>
      </c>
      <c r="D352" s="32" t="s">
        <v>52</v>
      </c>
      <c r="E352" s="32">
        <v>42</v>
      </c>
      <c r="F352" s="32"/>
      <c r="G352" s="32">
        <v>27</v>
      </c>
      <c r="H352" s="34">
        <v>942.63749999999993</v>
      </c>
      <c r="I352" s="3"/>
      <c r="J352" s="26">
        <f t="shared" si="28"/>
        <v>0</v>
      </c>
    </row>
    <row r="353" spans="1:10" ht="55.5" customHeight="1" x14ac:dyDescent="0.25">
      <c r="A353" s="37"/>
      <c r="B353" s="32" t="s">
        <v>50</v>
      </c>
      <c r="C353" s="32" t="str">
        <f>HYPERLINK("http://warehouse.orhideja.net//images/products/293-267 black-nude.jpg","293-267")</f>
        <v>293-267</v>
      </c>
      <c r="D353" s="32" t="s">
        <v>52</v>
      </c>
      <c r="E353" s="32">
        <v>44</v>
      </c>
      <c r="F353" s="32"/>
      <c r="G353" s="32">
        <v>10</v>
      </c>
      <c r="H353" s="34">
        <v>942.63749999999993</v>
      </c>
      <c r="I353" s="3"/>
      <c r="J353" s="26">
        <f t="shared" si="28"/>
        <v>0</v>
      </c>
    </row>
    <row r="354" spans="1:10" ht="36.75" customHeight="1" x14ac:dyDescent="0.25">
      <c r="A354" s="35"/>
      <c r="B354" s="32" t="s">
        <v>32</v>
      </c>
      <c r="C354" s="32" t="str">
        <f t="shared" ref="C354:C359" si="30">HYPERLINK("http://warehouse.orhideja.net//images/products/114-267,-733-267-black-peony_6.jpg","733-267")</f>
        <v>733-267</v>
      </c>
      <c r="D354" s="32" t="s">
        <v>52</v>
      </c>
      <c r="E354" s="32">
        <v>36</v>
      </c>
      <c r="F354" s="32">
        <v>2677331069283</v>
      </c>
      <c r="G354" s="32">
        <v>5</v>
      </c>
      <c r="H354" s="34">
        <v>1023.4349999999999</v>
      </c>
      <c r="I354" s="3"/>
      <c r="J354" s="26">
        <f t="shared" si="28"/>
        <v>0</v>
      </c>
    </row>
    <row r="355" spans="1:10" ht="36.75" customHeight="1" x14ac:dyDescent="0.25">
      <c r="A355" s="36"/>
      <c r="B355" s="32" t="s">
        <v>32</v>
      </c>
      <c r="C355" s="32" t="str">
        <f t="shared" si="30"/>
        <v>733-267</v>
      </c>
      <c r="D355" s="32" t="s">
        <v>52</v>
      </c>
      <c r="E355" s="32">
        <v>38</v>
      </c>
      <c r="F355" s="32">
        <v>2677331079282</v>
      </c>
      <c r="G355" s="32">
        <v>17</v>
      </c>
      <c r="H355" s="34">
        <v>1023.4349999999999</v>
      </c>
      <c r="I355" s="3"/>
      <c r="J355" s="26">
        <f t="shared" si="28"/>
        <v>0</v>
      </c>
    </row>
    <row r="356" spans="1:10" ht="36.75" customHeight="1" x14ac:dyDescent="0.25">
      <c r="A356" s="36"/>
      <c r="B356" s="32" t="s">
        <v>32</v>
      </c>
      <c r="C356" s="32" t="str">
        <f t="shared" si="30"/>
        <v>733-267</v>
      </c>
      <c r="D356" s="32" t="s">
        <v>52</v>
      </c>
      <c r="E356" s="32">
        <v>40</v>
      </c>
      <c r="F356" s="32">
        <v>2677331089281</v>
      </c>
      <c r="G356" s="32">
        <v>16</v>
      </c>
      <c r="H356" s="34">
        <v>1023.4349999999999</v>
      </c>
      <c r="I356" s="3"/>
      <c r="J356" s="26">
        <f t="shared" si="28"/>
        <v>0</v>
      </c>
    </row>
    <row r="357" spans="1:10" ht="36.75" customHeight="1" x14ac:dyDescent="0.25">
      <c r="A357" s="36"/>
      <c r="B357" s="32" t="s">
        <v>32</v>
      </c>
      <c r="C357" s="32" t="str">
        <f t="shared" si="30"/>
        <v>733-267</v>
      </c>
      <c r="D357" s="32" t="s">
        <v>52</v>
      </c>
      <c r="E357" s="32">
        <v>42</v>
      </c>
      <c r="F357" s="32">
        <v>2677331099280</v>
      </c>
      <c r="G357" s="32">
        <v>15</v>
      </c>
      <c r="H357" s="34">
        <v>1023.4349999999999</v>
      </c>
      <c r="I357" s="3"/>
      <c r="J357" s="26">
        <f t="shared" si="28"/>
        <v>0</v>
      </c>
    </row>
    <row r="358" spans="1:10" ht="36.75" customHeight="1" x14ac:dyDescent="0.25">
      <c r="A358" s="36"/>
      <c r="B358" s="32" t="s">
        <v>32</v>
      </c>
      <c r="C358" s="32" t="str">
        <f t="shared" si="30"/>
        <v>733-267</v>
      </c>
      <c r="D358" s="32" t="s">
        <v>52</v>
      </c>
      <c r="E358" s="32">
        <v>44</v>
      </c>
      <c r="F358" s="32">
        <v>2677331109286</v>
      </c>
      <c r="G358" s="32">
        <v>10</v>
      </c>
      <c r="H358" s="34">
        <v>1023.4349999999999</v>
      </c>
      <c r="I358" s="3"/>
      <c r="J358" s="26">
        <f t="shared" si="28"/>
        <v>0</v>
      </c>
    </row>
    <row r="359" spans="1:10" ht="36.75" customHeight="1" x14ac:dyDescent="0.25">
      <c r="A359" s="37"/>
      <c r="B359" s="32" t="s">
        <v>32</v>
      </c>
      <c r="C359" s="32" t="str">
        <f t="shared" si="30"/>
        <v>733-267</v>
      </c>
      <c r="D359" s="32" t="s">
        <v>52</v>
      </c>
      <c r="E359" s="32">
        <v>46</v>
      </c>
      <c r="F359" s="32">
        <v>2677331119285</v>
      </c>
      <c r="G359" s="32">
        <v>6</v>
      </c>
      <c r="H359" s="34">
        <v>1023.4349999999999</v>
      </c>
      <c r="I359" s="3"/>
      <c r="J359" s="26">
        <f t="shared" si="28"/>
        <v>0</v>
      </c>
    </row>
    <row r="360" spans="1:10" ht="26.25" customHeight="1" x14ac:dyDescent="0.25">
      <c r="A360" s="35"/>
      <c r="B360" s="32" t="s">
        <v>5</v>
      </c>
      <c r="C360" s="32" t="str">
        <f t="shared" ref="C360:C368" si="31">HYPERLINK("http://warehouse.orhideja.net//images/products/175-990,-255-990-black-pion_1.jpg","175-990")</f>
        <v>175-990</v>
      </c>
      <c r="D360" s="32" t="s">
        <v>83</v>
      </c>
      <c r="E360" s="32" t="s">
        <v>25</v>
      </c>
      <c r="F360" s="32">
        <v>9901750219128</v>
      </c>
      <c r="G360" s="32">
        <v>6</v>
      </c>
      <c r="H360" s="34">
        <v>1786.5224999999998</v>
      </c>
      <c r="I360" s="3"/>
      <c r="J360" s="26">
        <f t="shared" si="28"/>
        <v>0</v>
      </c>
    </row>
    <row r="361" spans="1:10" ht="26.25" customHeight="1" x14ac:dyDescent="0.25">
      <c r="A361" s="36"/>
      <c r="B361" s="32" t="s">
        <v>5</v>
      </c>
      <c r="C361" s="32" t="str">
        <f t="shared" si="31"/>
        <v>175-990</v>
      </c>
      <c r="D361" s="32" t="s">
        <v>83</v>
      </c>
      <c r="E361" s="32" t="s">
        <v>12</v>
      </c>
      <c r="F361" s="32">
        <v>9901750229127</v>
      </c>
      <c r="G361" s="32">
        <v>1</v>
      </c>
      <c r="H361" s="34">
        <v>1786.5224999999998</v>
      </c>
      <c r="I361" s="3"/>
      <c r="J361" s="26">
        <f t="shared" si="28"/>
        <v>0</v>
      </c>
    </row>
    <row r="362" spans="1:10" ht="26.25" customHeight="1" x14ac:dyDescent="0.25">
      <c r="A362" s="36"/>
      <c r="B362" s="32" t="s">
        <v>5</v>
      </c>
      <c r="C362" s="32" t="str">
        <f t="shared" si="31"/>
        <v>175-990</v>
      </c>
      <c r="D362" s="32" t="s">
        <v>83</v>
      </c>
      <c r="E362" s="32" t="s">
        <v>44</v>
      </c>
      <c r="F362" s="32">
        <v>9901750979121</v>
      </c>
      <c r="G362" s="32">
        <v>5</v>
      </c>
      <c r="H362" s="34">
        <v>1786.5224999999998</v>
      </c>
      <c r="I362" s="3"/>
      <c r="J362" s="26">
        <f t="shared" si="28"/>
        <v>0</v>
      </c>
    </row>
    <row r="363" spans="1:10" ht="26.25" customHeight="1" x14ac:dyDescent="0.25">
      <c r="A363" s="36"/>
      <c r="B363" s="32" t="s">
        <v>5</v>
      </c>
      <c r="C363" s="32" t="str">
        <f t="shared" si="31"/>
        <v>175-990</v>
      </c>
      <c r="D363" s="32" t="s">
        <v>83</v>
      </c>
      <c r="E363" s="32" t="s">
        <v>45</v>
      </c>
      <c r="F363" s="32">
        <v>9901750989120</v>
      </c>
      <c r="G363" s="32">
        <v>1</v>
      </c>
      <c r="H363" s="34">
        <v>1786.5224999999998</v>
      </c>
      <c r="I363" s="3"/>
      <c r="J363" s="26">
        <f t="shared" si="28"/>
        <v>0</v>
      </c>
    </row>
    <row r="364" spans="1:10" ht="26.25" customHeight="1" x14ac:dyDescent="0.25">
      <c r="A364" s="36"/>
      <c r="B364" s="32" t="s">
        <v>5</v>
      </c>
      <c r="C364" s="32" t="str">
        <f t="shared" si="31"/>
        <v>175-990</v>
      </c>
      <c r="D364" s="32" t="s">
        <v>83</v>
      </c>
      <c r="E364" s="32" t="s">
        <v>47</v>
      </c>
      <c r="F364" s="32">
        <v>9901750999129</v>
      </c>
      <c r="G364" s="32">
        <v>2</v>
      </c>
      <c r="H364" s="34">
        <v>1786.5224999999998</v>
      </c>
      <c r="I364" s="3"/>
      <c r="J364" s="26">
        <f t="shared" si="28"/>
        <v>0</v>
      </c>
    </row>
    <row r="365" spans="1:10" ht="26.25" customHeight="1" x14ac:dyDescent="0.25">
      <c r="A365" s="36"/>
      <c r="B365" s="32" t="s">
        <v>5</v>
      </c>
      <c r="C365" s="32" t="str">
        <f t="shared" si="31"/>
        <v>175-990</v>
      </c>
      <c r="D365" s="32" t="s">
        <v>83</v>
      </c>
      <c r="E365" s="32" t="s">
        <v>30</v>
      </c>
      <c r="F365" s="32">
        <v>9901750459128</v>
      </c>
      <c r="G365" s="32">
        <v>4</v>
      </c>
      <c r="H365" s="34">
        <v>1786.5224999999998</v>
      </c>
      <c r="I365" s="3"/>
      <c r="J365" s="26">
        <f t="shared" si="28"/>
        <v>0</v>
      </c>
    </row>
    <row r="366" spans="1:10" ht="26.25" customHeight="1" x14ac:dyDescent="0.25">
      <c r="A366" s="36"/>
      <c r="B366" s="32" t="s">
        <v>5</v>
      </c>
      <c r="C366" s="32" t="str">
        <f t="shared" si="31"/>
        <v>175-990</v>
      </c>
      <c r="D366" s="32" t="s">
        <v>83</v>
      </c>
      <c r="E366" s="32" t="s">
        <v>48</v>
      </c>
      <c r="F366" s="32">
        <v>9901750469127</v>
      </c>
      <c r="G366" s="32">
        <v>2</v>
      </c>
      <c r="H366" s="34">
        <v>1786.5224999999998</v>
      </c>
      <c r="I366" s="3"/>
      <c r="J366" s="26">
        <f t="shared" si="28"/>
        <v>0</v>
      </c>
    </row>
    <row r="367" spans="1:10" ht="26.25" customHeight="1" x14ac:dyDescent="0.25">
      <c r="A367" s="36"/>
      <c r="B367" s="32" t="s">
        <v>5</v>
      </c>
      <c r="C367" s="32" t="str">
        <f t="shared" si="31"/>
        <v>175-990</v>
      </c>
      <c r="D367" s="32" t="s">
        <v>83</v>
      </c>
      <c r="E367" s="32" t="s">
        <v>38</v>
      </c>
      <c r="F367" s="32">
        <v>9901750539127</v>
      </c>
      <c r="G367" s="32">
        <v>6</v>
      </c>
      <c r="H367" s="34">
        <v>1786.5224999999998</v>
      </c>
      <c r="I367" s="3"/>
      <c r="J367" s="26">
        <f t="shared" si="28"/>
        <v>0</v>
      </c>
    </row>
    <row r="368" spans="1:10" ht="26.25" customHeight="1" x14ac:dyDescent="0.25">
      <c r="A368" s="37"/>
      <c r="B368" s="32" t="s">
        <v>5</v>
      </c>
      <c r="C368" s="32" t="str">
        <f t="shared" si="31"/>
        <v>175-990</v>
      </c>
      <c r="D368" s="32" t="s">
        <v>83</v>
      </c>
      <c r="E368" s="32" t="s">
        <v>49</v>
      </c>
      <c r="F368" s="32">
        <v>9901750549126</v>
      </c>
      <c r="G368" s="32">
        <v>7</v>
      </c>
      <c r="H368" s="34">
        <v>1786.5224999999998</v>
      </c>
      <c r="I368" s="3"/>
      <c r="J368" s="26">
        <f t="shared" si="28"/>
        <v>0</v>
      </c>
    </row>
    <row r="369" spans="1:10" ht="63.75" customHeight="1" x14ac:dyDescent="0.25">
      <c r="A369" s="35"/>
      <c r="B369" s="32" t="s">
        <v>84</v>
      </c>
      <c r="C369" s="32" t="str">
        <f>HYPERLINK("http://warehouse.orhideja.net//images/products/531-990,-638-990-black-pion_6.jpg","638-990")</f>
        <v>638-990</v>
      </c>
      <c r="D369" s="32" t="s">
        <v>83</v>
      </c>
      <c r="E369" s="32">
        <v>38</v>
      </c>
      <c r="F369" s="32">
        <v>9906381079127</v>
      </c>
      <c r="G369" s="32">
        <v>6</v>
      </c>
      <c r="H369" s="34">
        <v>772.06499999999994</v>
      </c>
      <c r="I369" s="3"/>
      <c r="J369" s="26">
        <f t="shared" si="28"/>
        <v>0</v>
      </c>
    </row>
    <row r="370" spans="1:10" ht="57" customHeight="1" x14ac:dyDescent="0.25">
      <c r="A370" s="36"/>
      <c r="B370" s="32" t="s">
        <v>84</v>
      </c>
      <c r="C370" s="33" t="str">
        <f>HYPERLINK("http://warehouse.orhideja.net//images/products/531-990,-638-990-black-pion_6.jpg","638-990")</f>
        <v>638-990</v>
      </c>
      <c r="D370" s="32" t="s">
        <v>83</v>
      </c>
      <c r="E370" s="32">
        <v>40</v>
      </c>
      <c r="F370" s="32">
        <v>9906381089126</v>
      </c>
      <c r="G370" s="32">
        <v>18</v>
      </c>
      <c r="H370" s="34">
        <v>772.06499999999994</v>
      </c>
      <c r="I370" s="3"/>
      <c r="J370" s="26">
        <f t="shared" si="28"/>
        <v>0</v>
      </c>
    </row>
    <row r="371" spans="1:10" ht="57" customHeight="1" x14ac:dyDescent="0.25">
      <c r="A371" s="37"/>
      <c r="B371" s="32" t="s">
        <v>84</v>
      </c>
      <c r="C371" s="32" t="str">
        <f>HYPERLINK("http://warehouse.orhideja.net//images/products/531-990,-638-990-black-pion_6.jpg","638-990")</f>
        <v>638-990</v>
      </c>
      <c r="D371" s="32" t="s">
        <v>83</v>
      </c>
      <c r="E371" s="32">
        <v>42</v>
      </c>
      <c r="F371" s="32">
        <v>9906381099125</v>
      </c>
      <c r="G371" s="32">
        <v>5</v>
      </c>
      <c r="H371" s="34">
        <v>772.06499999999994</v>
      </c>
      <c r="I371" s="3"/>
      <c r="J371" s="26">
        <f t="shared" si="28"/>
        <v>0</v>
      </c>
    </row>
    <row r="372" spans="1:10" ht="32.25" customHeight="1" x14ac:dyDescent="0.25">
      <c r="A372" s="35"/>
      <c r="B372" s="32" t="s">
        <v>51</v>
      </c>
      <c r="C372" s="32" t="str">
        <f>HYPERLINK("http://warehouse.orhideja.net//images/products/255-991 peony.jpg","255-991")</f>
        <v>255-991</v>
      </c>
      <c r="D372" s="32" t="s">
        <v>69</v>
      </c>
      <c r="E372" s="32">
        <v>38</v>
      </c>
      <c r="F372" s="32"/>
      <c r="G372" s="32">
        <v>7</v>
      </c>
      <c r="H372" s="34">
        <v>1005.4799999999999</v>
      </c>
      <c r="I372" s="3"/>
      <c r="J372" s="26">
        <f t="shared" si="28"/>
        <v>0</v>
      </c>
    </row>
    <row r="373" spans="1:10" ht="32.25" customHeight="1" x14ac:dyDescent="0.25">
      <c r="A373" s="36"/>
      <c r="B373" s="32" t="s">
        <v>51</v>
      </c>
      <c r="C373" s="32" t="str">
        <f>HYPERLINK("http://warehouse.orhideja.net//images/products/255-991 peony.jpg","255-991")</f>
        <v>255-991</v>
      </c>
      <c r="D373" s="32" t="s">
        <v>69</v>
      </c>
      <c r="E373" s="32">
        <v>40</v>
      </c>
      <c r="F373" s="32"/>
      <c r="G373" s="32">
        <v>17</v>
      </c>
      <c r="H373" s="34">
        <v>1005.4799999999999</v>
      </c>
      <c r="I373" s="3"/>
      <c r="J373" s="26">
        <f t="shared" si="28"/>
        <v>0</v>
      </c>
    </row>
    <row r="374" spans="1:10" ht="32.25" customHeight="1" x14ac:dyDescent="0.25">
      <c r="A374" s="36"/>
      <c r="B374" s="32" t="s">
        <v>51</v>
      </c>
      <c r="C374" s="32" t="str">
        <f>HYPERLINK("http://warehouse.orhideja.net//images/products/255-991 peony.jpg","255-991")</f>
        <v>255-991</v>
      </c>
      <c r="D374" s="32" t="s">
        <v>69</v>
      </c>
      <c r="E374" s="32">
        <v>42</v>
      </c>
      <c r="F374" s="32"/>
      <c r="G374" s="32">
        <v>15</v>
      </c>
      <c r="H374" s="34">
        <v>1005.4799999999999</v>
      </c>
      <c r="I374" s="3"/>
      <c r="J374" s="26">
        <f t="shared" si="28"/>
        <v>0</v>
      </c>
    </row>
    <row r="375" spans="1:10" ht="32.25" customHeight="1" x14ac:dyDescent="0.25">
      <c r="A375" s="36"/>
      <c r="B375" s="32" t="s">
        <v>51</v>
      </c>
      <c r="C375" s="32" t="str">
        <f>HYPERLINK("http://warehouse.orhideja.net//images/products/255-991 peony.jpg","255-991")</f>
        <v>255-991</v>
      </c>
      <c r="D375" s="32" t="s">
        <v>69</v>
      </c>
      <c r="E375" s="32">
        <v>44</v>
      </c>
      <c r="F375" s="32"/>
      <c r="G375" s="32">
        <v>14</v>
      </c>
      <c r="H375" s="34">
        <v>1005.4799999999999</v>
      </c>
      <c r="I375" s="3"/>
      <c r="J375" s="26">
        <f t="shared" si="28"/>
        <v>0</v>
      </c>
    </row>
    <row r="376" spans="1:10" ht="32.25" customHeight="1" x14ac:dyDescent="0.25">
      <c r="A376" s="37"/>
      <c r="B376" s="32" t="s">
        <v>51</v>
      </c>
      <c r="C376" s="32" t="str">
        <f>HYPERLINK("http://warehouse.orhideja.net//images/products/255-991 peony.jpg","255-991")</f>
        <v>255-991</v>
      </c>
      <c r="D376" s="32" t="s">
        <v>69</v>
      </c>
      <c r="E376" s="32">
        <v>46</v>
      </c>
      <c r="F376" s="32"/>
      <c r="G376" s="32">
        <v>12</v>
      </c>
      <c r="H376" s="34">
        <v>1005.4799999999999</v>
      </c>
      <c r="I376" s="3"/>
      <c r="J376" s="26">
        <f t="shared" si="28"/>
        <v>0</v>
      </c>
    </row>
    <row r="377" spans="1:10" ht="48" customHeight="1" x14ac:dyDescent="0.25">
      <c r="A377" s="35"/>
      <c r="B377" s="32" t="s">
        <v>84</v>
      </c>
      <c r="C377" s="32" t="str">
        <f>HYPERLINK("http://warehouse.orhideja.net//images/products/638-991 peony.jpg","638-991")</f>
        <v>638-991</v>
      </c>
      <c r="D377" s="32" t="s">
        <v>69</v>
      </c>
      <c r="E377" s="32">
        <v>38</v>
      </c>
      <c r="F377" s="32"/>
      <c r="G377" s="32">
        <v>13</v>
      </c>
      <c r="H377" s="34">
        <v>772.06499999999994</v>
      </c>
      <c r="I377" s="3"/>
      <c r="J377" s="26">
        <f t="shared" si="28"/>
        <v>0</v>
      </c>
    </row>
    <row r="378" spans="1:10" ht="48" customHeight="1" x14ac:dyDescent="0.25">
      <c r="A378" s="36"/>
      <c r="B378" s="32" t="s">
        <v>84</v>
      </c>
      <c r="C378" s="32" t="str">
        <f>HYPERLINK("http://warehouse.orhideja.net//images/products/638-991 peony.jpg","638-991")</f>
        <v>638-991</v>
      </c>
      <c r="D378" s="32" t="s">
        <v>69</v>
      </c>
      <c r="E378" s="32">
        <v>40</v>
      </c>
      <c r="F378" s="32"/>
      <c r="G378" s="32">
        <v>17</v>
      </c>
      <c r="H378" s="34">
        <v>772.06499999999994</v>
      </c>
      <c r="I378" s="3"/>
      <c r="J378" s="26">
        <f t="shared" si="28"/>
        <v>0</v>
      </c>
    </row>
    <row r="379" spans="1:10" ht="48" customHeight="1" x14ac:dyDescent="0.25">
      <c r="A379" s="36"/>
      <c r="B379" s="32" t="s">
        <v>84</v>
      </c>
      <c r="C379" s="32" t="str">
        <f>HYPERLINK("http://warehouse.orhideja.net//images/products/638-991 peony.jpg","638-991")</f>
        <v>638-991</v>
      </c>
      <c r="D379" s="32" t="s">
        <v>69</v>
      </c>
      <c r="E379" s="32">
        <v>42</v>
      </c>
      <c r="F379" s="32"/>
      <c r="G379" s="32">
        <v>17</v>
      </c>
      <c r="H379" s="34">
        <v>772.06499999999994</v>
      </c>
      <c r="I379" s="3"/>
      <c r="J379" s="26">
        <f t="shared" si="28"/>
        <v>0</v>
      </c>
    </row>
    <row r="380" spans="1:10" ht="48" customHeight="1" x14ac:dyDescent="0.25">
      <c r="A380" s="37"/>
      <c r="B380" s="32" t="s">
        <v>84</v>
      </c>
      <c r="C380" s="32" t="str">
        <f>HYPERLINK("http://warehouse.orhideja.net//images/products/638-991 peony.jpg","638-991")</f>
        <v>638-991</v>
      </c>
      <c r="D380" s="32" t="s">
        <v>69</v>
      </c>
      <c r="E380" s="32">
        <v>44</v>
      </c>
      <c r="F380" s="32"/>
      <c r="G380" s="32">
        <v>13</v>
      </c>
      <c r="H380" s="34">
        <v>772.06499999999994</v>
      </c>
      <c r="I380" s="3"/>
      <c r="J380" s="26">
        <f t="shared" si="28"/>
        <v>0</v>
      </c>
    </row>
    <row r="381" spans="1:10" ht="51.75" customHeight="1" x14ac:dyDescent="0.25">
      <c r="A381" s="38"/>
      <c r="B381" s="32" t="s">
        <v>51</v>
      </c>
      <c r="C381" s="32" t="str">
        <f>HYPERLINK("http://warehouse.orhideja.net//images/products/695-991 peony _1.jpg","695-991")</f>
        <v>695-991</v>
      </c>
      <c r="D381" s="32" t="s">
        <v>69</v>
      </c>
      <c r="E381" s="32">
        <v>40</v>
      </c>
      <c r="F381" s="32"/>
      <c r="G381" s="32">
        <v>6</v>
      </c>
      <c r="H381" s="34">
        <v>888.77249999999992</v>
      </c>
      <c r="I381" s="3"/>
      <c r="J381" s="26">
        <f t="shared" si="28"/>
        <v>0</v>
      </c>
    </row>
    <row r="382" spans="1:10" ht="51.75" customHeight="1" x14ac:dyDescent="0.25">
      <c r="A382" s="39"/>
      <c r="B382" s="32" t="s">
        <v>51</v>
      </c>
      <c r="C382" s="32" t="str">
        <f>HYPERLINK("http://warehouse.orhideja.net//images/products/695-991 peony _1.jpg","695-991")</f>
        <v>695-991</v>
      </c>
      <c r="D382" s="32" t="s">
        <v>69</v>
      </c>
      <c r="E382" s="32">
        <v>46</v>
      </c>
      <c r="F382" s="32"/>
      <c r="G382" s="32">
        <v>11</v>
      </c>
      <c r="H382" s="34">
        <v>888.77249999999992</v>
      </c>
      <c r="I382" s="3"/>
      <c r="J382" s="26">
        <f t="shared" si="28"/>
        <v>0</v>
      </c>
    </row>
    <row r="383" spans="1:10" ht="51.75" customHeight="1" x14ac:dyDescent="0.25">
      <c r="A383" s="39"/>
      <c r="B383" s="32" t="s">
        <v>51</v>
      </c>
      <c r="C383" s="32" t="str">
        <f>HYPERLINK("http://warehouse.orhideja.net//images/products/695-991 peony _1.jpg","695-991")</f>
        <v>695-991</v>
      </c>
      <c r="D383" s="32" t="s">
        <v>69</v>
      </c>
      <c r="E383" s="32">
        <v>48</v>
      </c>
      <c r="F383" s="32"/>
      <c r="G383" s="32">
        <v>16</v>
      </c>
      <c r="H383" s="34">
        <v>888.77249999999992</v>
      </c>
      <c r="I383" s="3"/>
      <c r="J383" s="26">
        <f t="shared" si="28"/>
        <v>0</v>
      </c>
    </row>
    <row r="384" spans="1:10" ht="51.75" customHeight="1" x14ac:dyDescent="0.25">
      <c r="A384" s="39"/>
      <c r="B384" s="32" t="s">
        <v>51</v>
      </c>
      <c r="C384" s="32" t="str">
        <f>HYPERLINK("http://warehouse.orhideja.net//images/products/695-991 peony _1.jpg","695-991")</f>
        <v>695-991</v>
      </c>
      <c r="D384" s="32" t="s">
        <v>69</v>
      </c>
      <c r="E384" s="32">
        <v>50</v>
      </c>
      <c r="F384" s="32"/>
      <c r="G384" s="32">
        <v>8</v>
      </c>
      <c r="H384" s="34">
        <v>888.77249999999992</v>
      </c>
      <c r="I384" s="3"/>
      <c r="J384" s="26">
        <f t="shared" si="28"/>
        <v>0</v>
      </c>
    </row>
    <row r="385" spans="1:10" x14ac:dyDescent="0.25">
      <c r="A385" s="35"/>
      <c r="B385" s="32" t="s">
        <v>72</v>
      </c>
      <c r="C385" s="32" t="str">
        <f t="shared" ref="C385:C417" si="32">HYPERLINK("http://warehouse.orhideja.net//images/products/118-991 black.jpg","118-991")</f>
        <v>118-991</v>
      </c>
      <c r="D385" s="32" t="s">
        <v>67</v>
      </c>
      <c r="E385" s="32" t="s">
        <v>9</v>
      </c>
      <c r="F385" s="32"/>
      <c r="G385" s="32">
        <v>10</v>
      </c>
      <c r="H385" s="34">
        <v>1831.41</v>
      </c>
      <c r="I385" s="3"/>
      <c r="J385" s="26">
        <f t="shared" si="28"/>
        <v>0</v>
      </c>
    </row>
    <row r="386" spans="1:10" x14ac:dyDescent="0.25">
      <c r="A386" s="36"/>
      <c r="B386" s="32" t="s">
        <v>72</v>
      </c>
      <c r="C386" s="32" t="str">
        <f t="shared" si="32"/>
        <v>118-991</v>
      </c>
      <c r="D386" s="32" t="s">
        <v>67</v>
      </c>
      <c r="E386" s="32" t="s">
        <v>10</v>
      </c>
      <c r="F386" s="32"/>
      <c r="G386" s="32">
        <v>20</v>
      </c>
      <c r="H386" s="34">
        <v>1831.41</v>
      </c>
      <c r="I386" s="3"/>
      <c r="J386" s="26">
        <f t="shared" si="28"/>
        <v>0</v>
      </c>
    </row>
    <row r="387" spans="1:10" x14ac:dyDescent="0.25">
      <c r="A387" s="36"/>
      <c r="B387" s="32" t="s">
        <v>72</v>
      </c>
      <c r="C387" s="32" t="str">
        <f t="shared" si="32"/>
        <v>118-991</v>
      </c>
      <c r="D387" s="32" t="s">
        <v>67</v>
      </c>
      <c r="E387" s="32" t="s">
        <v>11</v>
      </c>
      <c r="F387" s="32"/>
      <c r="G387" s="32">
        <v>20</v>
      </c>
      <c r="H387" s="34">
        <v>1831.41</v>
      </c>
      <c r="I387" s="3"/>
      <c r="J387" s="26">
        <f t="shared" si="28"/>
        <v>0</v>
      </c>
    </row>
    <row r="388" spans="1:10" x14ac:dyDescent="0.25">
      <c r="A388" s="36"/>
      <c r="B388" s="32" t="s">
        <v>72</v>
      </c>
      <c r="C388" s="32" t="str">
        <f t="shared" si="32"/>
        <v>118-991</v>
      </c>
      <c r="D388" s="32" t="s">
        <v>67</v>
      </c>
      <c r="E388" s="32" t="s">
        <v>25</v>
      </c>
      <c r="F388" s="32"/>
      <c r="G388" s="32">
        <v>20</v>
      </c>
      <c r="H388" s="34">
        <v>1831.41</v>
      </c>
      <c r="I388" s="3"/>
      <c r="J388" s="26">
        <f t="shared" si="28"/>
        <v>0</v>
      </c>
    </row>
    <row r="389" spans="1:10" x14ac:dyDescent="0.25">
      <c r="A389" s="36"/>
      <c r="B389" s="32" t="s">
        <v>72</v>
      </c>
      <c r="C389" s="32" t="str">
        <f t="shared" si="32"/>
        <v>118-991</v>
      </c>
      <c r="D389" s="32" t="s">
        <v>67</v>
      </c>
      <c r="E389" s="32" t="s">
        <v>12</v>
      </c>
      <c r="F389" s="32"/>
      <c r="G389" s="32">
        <v>20</v>
      </c>
      <c r="H389" s="34">
        <v>1831.41</v>
      </c>
      <c r="I389" s="3"/>
      <c r="J389" s="26">
        <f t="shared" si="28"/>
        <v>0</v>
      </c>
    </row>
    <row r="390" spans="1:10" x14ac:dyDescent="0.25">
      <c r="A390" s="36"/>
      <c r="B390" s="32" t="s">
        <v>72</v>
      </c>
      <c r="C390" s="32" t="str">
        <f t="shared" si="32"/>
        <v>118-991</v>
      </c>
      <c r="D390" s="32" t="s">
        <v>67</v>
      </c>
      <c r="E390" s="32" t="s">
        <v>13</v>
      </c>
      <c r="F390" s="32"/>
      <c r="G390" s="32">
        <v>10</v>
      </c>
      <c r="H390" s="34">
        <v>1831.41</v>
      </c>
      <c r="I390" s="3"/>
      <c r="J390" s="26">
        <f t="shared" si="28"/>
        <v>0</v>
      </c>
    </row>
    <row r="391" spans="1:10" x14ac:dyDescent="0.25">
      <c r="A391" s="36"/>
      <c r="B391" s="32" t="s">
        <v>72</v>
      </c>
      <c r="C391" s="32" t="str">
        <f t="shared" si="32"/>
        <v>118-991</v>
      </c>
      <c r="D391" s="32" t="s">
        <v>67</v>
      </c>
      <c r="E391" s="32" t="s">
        <v>14</v>
      </c>
      <c r="F391" s="32"/>
      <c r="G391" s="32">
        <v>28</v>
      </c>
      <c r="H391" s="34">
        <v>1831.41</v>
      </c>
      <c r="I391" s="3"/>
      <c r="J391" s="26">
        <f t="shared" si="28"/>
        <v>0</v>
      </c>
    </row>
    <row r="392" spans="1:10" x14ac:dyDescent="0.25">
      <c r="A392" s="36"/>
      <c r="B392" s="32" t="s">
        <v>72</v>
      </c>
      <c r="C392" s="32" t="str">
        <f t="shared" si="32"/>
        <v>118-991</v>
      </c>
      <c r="D392" s="32" t="s">
        <v>67</v>
      </c>
      <c r="E392" s="32" t="s">
        <v>15</v>
      </c>
      <c r="F392" s="32"/>
      <c r="G392" s="32">
        <v>47</v>
      </c>
      <c r="H392" s="34">
        <v>1831.41</v>
      </c>
      <c r="I392" s="3"/>
      <c r="J392" s="26">
        <f t="shared" ref="J392:J455" si="33">H392*I392</f>
        <v>0</v>
      </c>
    </row>
    <row r="393" spans="1:10" x14ac:dyDescent="0.25">
      <c r="A393" s="36"/>
      <c r="B393" s="32" t="s">
        <v>72</v>
      </c>
      <c r="C393" s="32" t="str">
        <f t="shared" si="32"/>
        <v>118-991</v>
      </c>
      <c r="D393" s="32" t="s">
        <v>67</v>
      </c>
      <c r="E393" s="32" t="s">
        <v>16</v>
      </c>
      <c r="F393" s="32"/>
      <c r="G393" s="32">
        <v>43</v>
      </c>
      <c r="H393" s="34">
        <v>1831.41</v>
      </c>
      <c r="I393" s="3"/>
      <c r="J393" s="26">
        <f t="shared" si="33"/>
        <v>0</v>
      </c>
    </row>
    <row r="394" spans="1:10" x14ac:dyDescent="0.25">
      <c r="A394" s="36"/>
      <c r="B394" s="32" t="s">
        <v>72</v>
      </c>
      <c r="C394" s="32" t="str">
        <f t="shared" si="32"/>
        <v>118-991</v>
      </c>
      <c r="D394" s="32" t="s">
        <v>67</v>
      </c>
      <c r="E394" s="32" t="s">
        <v>17</v>
      </c>
      <c r="F394" s="32"/>
      <c r="G394" s="32">
        <v>30</v>
      </c>
      <c r="H394" s="34">
        <v>1831.41</v>
      </c>
      <c r="I394" s="3"/>
      <c r="J394" s="26">
        <f t="shared" si="33"/>
        <v>0</v>
      </c>
    </row>
    <row r="395" spans="1:10" x14ac:dyDescent="0.25">
      <c r="A395" s="36"/>
      <c r="B395" s="32" t="s">
        <v>72</v>
      </c>
      <c r="C395" s="32" t="str">
        <f t="shared" si="32"/>
        <v>118-991</v>
      </c>
      <c r="D395" s="32" t="s">
        <v>67</v>
      </c>
      <c r="E395" s="32" t="s">
        <v>18</v>
      </c>
      <c r="F395" s="32"/>
      <c r="G395" s="32">
        <v>34</v>
      </c>
      <c r="H395" s="34">
        <v>1831.41</v>
      </c>
      <c r="I395" s="3"/>
      <c r="J395" s="26">
        <f t="shared" si="33"/>
        <v>0</v>
      </c>
    </row>
    <row r="396" spans="1:10" x14ac:dyDescent="0.25">
      <c r="A396" s="36"/>
      <c r="B396" s="32" t="s">
        <v>72</v>
      </c>
      <c r="C396" s="32" t="str">
        <f t="shared" si="32"/>
        <v>118-991</v>
      </c>
      <c r="D396" s="32" t="s">
        <v>67</v>
      </c>
      <c r="E396" s="32" t="s">
        <v>26</v>
      </c>
      <c r="F396" s="32"/>
      <c r="G396" s="32">
        <v>12</v>
      </c>
      <c r="H396" s="34">
        <v>1831.41</v>
      </c>
      <c r="I396" s="3"/>
      <c r="J396" s="26">
        <f t="shared" si="33"/>
        <v>0</v>
      </c>
    </row>
    <row r="397" spans="1:10" x14ac:dyDescent="0.25">
      <c r="A397" s="36"/>
      <c r="B397" s="32" t="s">
        <v>72</v>
      </c>
      <c r="C397" s="32" t="str">
        <f t="shared" si="32"/>
        <v>118-991</v>
      </c>
      <c r="D397" s="32" t="s">
        <v>67</v>
      </c>
      <c r="E397" s="32" t="s">
        <v>19</v>
      </c>
      <c r="F397" s="32"/>
      <c r="G397" s="32">
        <v>19</v>
      </c>
      <c r="H397" s="34">
        <v>1831.41</v>
      </c>
      <c r="I397" s="3"/>
      <c r="J397" s="26">
        <f t="shared" si="33"/>
        <v>0</v>
      </c>
    </row>
    <row r="398" spans="1:10" x14ac:dyDescent="0.25">
      <c r="A398" s="36"/>
      <c r="B398" s="32" t="s">
        <v>72</v>
      </c>
      <c r="C398" s="32" t="str">
        <f t="shared" si="32"/>
        <v>118-991</v>
      </c>
      <c r="D398" s="32" t="s">
        <v>67</v>
      </c>
      <c r="E398" s="32" t="s">
        <v>20</v>
      </c>
      <c r="F398" s="32"/>
      <c r="G398" s="32">
        <v>39</v>
      </c>
      <c r="H398" s="34">
        <v>1831.41</v>
      </c>
      <c r="I398" s="3"/>
      <c r="J398" s="26">
        <f t="shared" si="33"/>
        <v>0</v>
      </c>
    </row>
    <row r="399" spans="1:10" x14ac:dyDescent="0.25">
      <c r="A399" s="36"/>
      <c r="B399" s="32" t="s">
        <v>72</v>
      </c>
      <c r="C399" s="32" t="str">
        <f t="shared" si="32"/>
        <v>118-991</v>
      </c>
      <c r="D399" s="32" t="s">
        <v>67</v>
      </c>
      <c r="E399" s="32" t="s">
        <v>21</v>
      </c>
      <c r="F399" s="32"/>
      <c r="G399" s="32">
        <v>40</v>
      </c>
      <c r="H399" s="34">
        <v>1831.41</v>
      </c>
      <c r="I399" s="3"/>
      <c r="J399" s="26">
        <f t="shared" si="33"/>
        <v>0</v>
      </c>
    </row>
    <row r="400" spans="1:10" x14ac:dyDescent="0.25">
      <c r="A400" s="36"/>
      <c r="B400" s="32" t="s">
        <v>72</v>
      </c>
      <c r="C400" s="32" t="str">
        <f t="shared" si="32"/>
        <v>118-991</v>
      </c>
      <c r="D400" s="32" t="s">
        <v>67</v>
      </c>
      <c r="E400" s="32" t="s">
        <v>22</v>
      </c>
      <c r="F400" s="32"/>
      <c r="G400" s="32">
        <v>35</v>
      </c>
      <c r="H400" s="34">
        <v>1831.41</v>
      </c>
      <c r="I400" s="3"/>
      <c r="J400" s="26">
        <f t="shared" si="33"/>
        <v>0</v>
      </c>
    </row>
    <row r="401" spans="1:10" x14ac:dyDescent="0.25">
      <c r="A401" s="36"/>
      <c r="B401" s="32" t="s">
        <v>72</v>
      </c>
      <c r="C401" s="32" t="str">
        <f t="shared" si="32"/>
        <v>118-991</v>
      </c>
      <c r="D401" s="32" t="s">
        <v>67</v>
      </c>
      <c r="E401" s="32" t="s">
        <v>23</v>
      </c>
      <c r="F401" s="32"/>
      <c r="G401" s="32">
        <v>20</v>
      </c>
      <c r="H401" s="34">
        <v>1831.41</v>
      </c>
      <c r="I401" s="3"/>
      <c r="J401" s="26">
        <f t="shared" si="33"/>
        <v>0</v>
      </c>
    </row>
    <row r="402" spans="1:10" x14ac:dyDescent="0.25">
      <c r="A402" s="36"/>
      <c r="B402" s="32" t="s">
        <v>72</v>
      </c>
      <c r="C402" s="32" t="str">
        <f t="shared" si="32"/>
        <v>118-991</v>
      </c>
      <c r="D402" s="32" t="s">
        <v>67</v>
      </c>
      <c r="E402" s="32" t="s">
        <v>27</v>
      </c>
      <c r="F402" s="32"/>
      <c r="G402" s="32">
        <v>10</v>
      </c>
      <c r="H402" s="34">
        <v>1831.41</v>
      </c>
      <c r="I402" s="3"/>
      <c r="J402" s="26">
        <f t="shared" si="33"/>
        <v>0</v>
      </c>
    </row>
    <row r="403" spans="1:10" x14ac:dyDescent="0.25">
      <c r="A403" s="36"/>
      <c r="B403" s="32" t="s">
        <v>72</v>
      </c>
      <c r="C403" s="32" t="str">
        <f t="shared" si="32"/>
        <v>118-991</v>
      </c>
      <c r="D403" s="32" t="s">
        <v>67</v>
      </c>
      <c r="E403" s="32" t="s">
        <v>73</v>
      </c>
      <c r="F403" s="32"/>
      <c r="G403" s="32">
        <v>13</v>
      </c>
      <c r="H403" s="34">
        <v>1831.41</v>
      </c>
      <c r="I403" s="3"/>
      <c r="J403" s="26">
        <f t="shared" si="33"/>
        <v>0</v>
      </c>
    </row>
    <row r="404" spans="1:10" x14ac:dyDescent="0.25">
      <c r="A404" s="36"/>
      <c r="B404" s="32" t="s">
        <v>72</v>
      </c>
      <c r="C404" s="32" t="str">
        <f t="shared" si="32"/>
        <v>118-991</v>
      </c>
      <c r="D404" s="32" t="s">
        <v>67</v>
      </c>
      <c r="E404" s="32" t="s">
        <v>28</v>
      </c>
      <c r="F404" s="32"/>
      <c r="G404" s="32">
        <v>29</v>
      </c>
      <c r="H404" s="34">
        <v>1831.41</v>
      </c>
      <c r="I404" s="3"/>
      <c r="J404" s="26">
        <f t="shared" si="33"/>
        <v>0</v>
      </c>
    </row>
    <row r="405" spans="1:10" x14ac:dyDescent="0.25">
      <c r="A405" s="36"/>
      <c r="B405" s="32" t="s">
        <v>72</v>
      </c>
      <c r="C405" s="32" t="str">
        <f t="shared" si="32"/>
        <v>118-991</v>
      </c>
      <c r="D405" s="32" t="s">
        <v>67</v>
      </c>
      <c r="E405" s="32" t="s">
        <v>29</v>
      </c>
      <c r="F405" s="32"/>
      <c r="G405" s="32">
        <v>30</v>
      </c>
      <c r="H405" s="34">
        <v>1831.41</v>
      </c>
      <c r="I405" s="3"/>
      <c r="J405" s="26">
        <f t="shared" si="33"/>
        <v>0</v>
      </c>
    </row>
    <row r="406" spans="1:10" x14ac:dyDescent="0.25">
      <c r="A406" s="36"/>
      <c r="B406" s="32" t="s">
        <v>72</v>
      </c>
      <c r="C406" s="32" t="str">
        <f t="shared" si="32"/>
        <v>118-991</v>
      </c>
      <c r="D406" s="32" t="s">
        <v>67</v>
      </c>
      <c r="E406" s="32" t="s">
        <v>30</v>
      </c>
      <c r="F406" s="32"/>
      <c r="G406" s="32">
        <v>38</v>
      </c>
      <c r="H406" s="34">
        <v>1831.41</v>
      </c>
      <c r="I406" s="3"/>
      <c r="J406" s="26">
        <f t="shared" si="33"/>
        <v>0</v>
      </c>
    </row>
    <row r="407" spans="1:10" x14ac:dyDescent="0.25">
      <c r="A407" s="36"/>
      <c r="B407" s="32" t="s">
        <v>72</v>
      </c>
      <c r="C407" s="32" t="str">
        <f t="shared" si="32"/>
        <v>118-991</v>
      </c>
      <c r="D407" s="32" t="s">
        <v>67</v>
      </c>
      <c r="E407" s="32" t="s">
        <v>48</v>
      </c>
      <c r="F407" s="32"/>
      <c r="G407" s="32">
        <v>10</v>
      </c>
      <c r="H407" s="34">
        <v>1831.41</v>
      </c>
      <c r="I407" s="3"/>
      <c r="J407" s="26">
        <f t="shared" si="33"/>
        <v>0</v>
      </c>
    </row>
    <row r="408" spans="1:10" x14ac:dyDescent="0.25">
      <c r="A408" s="36"/>
      <c r="B408" s="32" t="s">
        <v>72</v>
      </c>
      <c r="C408" s="32" t="str">
        <f t="shared" si="32"/>
        <v>118-991</v>
      </c>
      <c r="D408" s="32" t="s">
        <v>67</v>
      </c>
      <c r="E408" s="32" t="s">
        <v>35</v>
      </c>
      <c r="F408" s="32"/>
      <c r="G408" s="32">
        <v>10</v>
      </c>
      <c r="H408" s="34">
        <v>1831.41</v>
      </c>
      <c r="I408" s="3"/>
      <c r="J408" s="26">
        <f t="shared" si="33"/>
        <v>0</v>
      </c>
    </row>
    <row r="409" spans="1:10" x14ac:dyDescent="0.25">
      <c r="A409" s="36"/>
      <c r="B409" s="32" t="s">
        <v>72</v>
      </c>
      <c r="C409" s="32" t="str">
        <f t="shared" si="32"/>
        <v>118-991</v>
      </c>
      <c r="D409" s="32" t="s">
        <v>67</v>
      </c>
      <c r="E409" s="32" t="s">
        <v>74</v>
      </c>
      <c r="F409" s="32"/>
      <c r="G409" s="32">
        <v>10</v>
      </c>
      <c r="H409" s="34">
        <v>1831.41</v>
      </c>
      <c r="I409" s="3"/>
      <c r="J409" s="26">
        <f t="shared" si="33"/>
        <v>0</v>
      </c>
    </row>
    <row r="410" spans="1:10" x14ac:dyDescent="0.25">
      <c r="A410" s="36"/>
      <c r="B410" s="32" t="s">
        <v>72</v>
      </c>
      <c r="C410" s="32" t="str">
        <f t="shared" si="32"/>
        <v>118-991</v>
      </c>
      <c r="D410" s="32" t="s">
        <v>67</v>
      </c>
      <c r="E410" s="32" t="s">
        <v>36</v>
      </c>
      <c r="F410" s="32"/>
      <c r="G410" s="32">
        <v>30</v>
      </c>
      <c r="H410" s="34">
        <v>1831.41</v>
      </c>
      <c r="I410" s="3"/>
      <c r="J410" s="26">
        <f t="shared" si="33"/>
        <v>0</v>
      </c>
    </row>
    <row r="411" spans="1:10" x14ac:dyDescent="0.25">
      <c r="A411" s="36"/>
      <c r="B411" s="32" t="s">
        <v>72</v>
      </c>
      <c r="C411" s="32" t="str">
        <f t="shared" si="32"/>
        <v>118-991</v>
      </c>
      <c r="D411" s="32" t="s">
        <v>67</v>
      </c>
      <c r="E411" s="32" t="s">
        <v>37</v>
      </c>
      <c r="F411" s="32"/>
      <c r="G411" s="32">
        <v>20</v>
      </c>
      <c r="H411" s="34">
        <v>1831.41</v>
      </c>
      <c r="I411" s="3"/>
      <c r="J411" s="26">
        <f t="shared" si="33"/>
        <v>0</v>
      </c>
    </row>
    <row r="412" spans="1:10" x14ac:dyDescent="0.25">
      <c r="A412" s="36"/>
      <c r="B412" s="32" t="s">
        <v>72</v>
      </c>
      <c r="C412" s="32" t="str">
        <f t="shared" si="32"/>
        <v>118-991</v>
      </c>
      <c r="D412" s="32" t="s">
        <v>67</v>
      </c>
      <c r="E412" s="32" t="s">
        <v>38</v>
      </c>
      <c r="F412" s="32"/>
      <c r="G412" s="32">
        <v>27</v>
      </c>
      <c r="H412" s="34">
        <v>1831.41</v>
      </c>
      <c r="I412" s="3"/>
      <c r="J412" s="26">
        <f t="shared" si="33"/>
        <v>0</v>
      </c>
    </row>
    <row r="413" spans="1:10" x14ac:dyDescent="0.25">
      <c r="A413" s="36"/>
      <c r="B413" s="32" t="s">
        <v>72</v>
      </c>
      <c r="C413" s="32" t="str">
        <f t="shared" si="32"/>
        <v>118-991</v>
      </c>
      <c r="D413" s="32" t="s">
        <v>67</v>
      </c>
      <c r="E413" s="32" t="s">
        <v>49</v>
      </c>
      <c r="F413" s="32"/>
      <c r="G413" s="32">
        <v>10</v>
      </c>
      <c r="H413" s="34">
        <v>1831.41</v>
      </c>
      <c r="I413" s="3"/>
      <c r="J413" s="26">
        <f t="shared" si="33"/>
        <v>0</v>
      </c>
    </row>
    <row r="414" spans="1:10" x14ac:dyDescent="0.25">
      <c r="A414" s="36"/>
      <c r="B414" s="32" t="s">
        <v>72</v>
      </c>
      <c r="C414" s="32" t="str">
        <f t="shared" si="32"/>
        <v>118-991</v>
      </c>
      <c r="D414" s="32" t="s">
        <v>67</v>
      </c>
      <c r="E414" s="32" t="s">
        <v>85</v>
      </c>
      <c r="F414" s="32"/>
      <c r="G414" s="32">
        <v>14</v>
      </c>
      <c r="H414" s="34">
        <v>1831.41</v>
      </c>
      <c r="I414" s="3"/>
      <c r="J414" s="26">
        <f t="shared" si="33"/>
        <v>0</v>
      </c>
    </row>
    <row r="415" spans="1:10" x14ac:dyDescent="0.25">
      <c r="A415" s="36"/>
      <c r="B415" s="32" t="s">
        <v>72</v>
      </c>
      <c r="C415" s="32" t="str">
        <f t="shared" si="32"/>
        <v>118-991</v>
      </c>
      <c r="D415" s="32" t="s">
        <v>67</v>
      </c>
      <c r="E415" s="32" t="s">
        <v>39</v>
      </c>
      <c r="F415" s="32"/>
      <c r="G415" s="32">
        <v>24</v>
      </c>
      <c r="H415" s="34">
        <v>1831.41</v>
      </c>
      <c r="I415" s="3"/>
      <c r="J415" s="26">
        <f t="shared" si="33"/>
        <v>0</v>
      </c>
    </row>
    <row r="416" spans="1:10" x14ac:dyDescent="0.25">
      <c r="A416" s="36"/>
      <c r="B416" s="32" t="s">
        <v>72</v>
      </c>
      <c r="C416" s="32" t="str">
        <f t="shared" si="32"/>
        <v>118-991</v>
      </c>
      <c r="D416" s="32" t="s">
        <v>67</v>
      </c>
      <c r="E416" s="32" t="s">
        <v>40</v>
      </c>
      <c r="F416" s="32"/>
      <c r="G416" s="32">
        <v>24</v>
      </c>
      <c r="H416" s="34">
        <v>1831.41</v>
      </c>
      <c r="I416" s="3"/>
      <c r="J416" s="26">
        <f t="shared" si="33"/>
        <v>0</v>
      </c>
    </row>
    <row r="417" spans="1:10" x14ac:dyDescent="0.25">
      <c r="A417" s="37"/>
      <c r="B417" s="32" t="s">
        <v>72</v>
      </c>
      <c r="C417" s="32" t="str">
        <f t="shared" si="32"/>
        <v>118-991</v>
      </c>
      <c r="D417" s="32" t="s">
        <v>67</v>
      </c>
      <c r="E417" s="32" t="s">
        <v>41</v>
      </c>
      <c r="F417" s="32"/>
      <c r="G417" s="32">
        <v>13</v>
      </c>
      <c r="H417" s="34">
        <v>1831.41</v>
      </c>
      <c r="I417" s="3"/>
      <c r="J417" s="26">
        <f t="shared" si="33"/>
        <v>0</v>
      </c>
    </row>
    <row r="418" spans="1:10" ht="38.25" customHeight="1" x14ac:dyDescent="0.25">
      <c r="A418" s="35"/>
      <c r="B418" s="32" t="s">
        <v>51</v>
      </c>
      <c r="C418" s="32" t="str">
        <f>HYPERLINK("http://warehouse.orhideja.net//images/products/255-991_black.jpg","255-991")</f>
        <v>255-991</v>
      </c>
      <c r="D418" s="32" t="s">
        <v>67</v>
      </c>
      <c r="E418" s="32">
        <v>38</v>
      </c>
      <c r="F418" s="32"/>
      <c r="G418" s="32">
        <v>8</v>
      </c>
      <c r="H418" s="34">
        <v>1005.4799999999999</v>
      </c>
      <c r="I418" s="3"/>
      <c r="J418" s="26">
        <f t="shared" si="33"/>
        <v>0</v>
      </c>
    </row>
    <row r="419" spans="1:10" ht="38.25" customHeight="1" x14ac:dyDescent="0.25">
      <c r="A419" s="36"/>
      <c r="B419" s="32" t="s">
        <v>51</v>
      </c>
      <c r="C419" s="32" t="str">
        <f>HYPERLINK("http://warehouse.orhideja.net//images/products/255-991_black.jpg","255-991")</f>
        <v>255-991</v>
      </c>
      <c r="D419" s="32" t="s">
        <v>67</v>
      </c>
      <c r="E419" s="32">
        <v>40</v>
      </c>
      <c r="F419" s="32"/>
      <c r="G419" s="32">
        <v>18</v>
      </c>
      <c r="H419" s="34">
        <v>1005.4799999999999</v>
      </c>
      <c r="I419" s="3"/>
      <c r="J419" s="26">
        <f t="shared" si="33"/>
        <v>0</v>
      </c>
    </row>
    <row r="420" spans="1:10" ht="38.25" customHeight="1" x14ac:dyDescent="0.25">
      <c r="A420" s="36"/>
      <c r="B420" s="32" t="s">
        <v>51</v>
      </c>
      <c r="C420" s="32" t="str">
        <f>HYPERLINK("http://warehouse.orhideja.net//images/products/255-991_black.jpg","255-991")</f>
        <v>255-991</v>
      </c>
      <c r="D420" s="32" t="s">
        <v>67</v>
      </c>
      <c r="E420" s="32">
        <v>42</v>
      </c>
      <c r="F420" s="32"/>
      <c r="G420" s="32">
        <v>18</v>
      </c>
      <c r="H420" s="34">
        <v>1005.4799999999999</v>
      </c>
      <c r="I420" s="3"/>
      <c r="J420" s="26">
        <f t="shared" si="33"/>
        <v>0</v>
      </c>
    </row>
    <row r="421" spans="1:10" ht="38.25" customHeight="1" x14ac:dyDescent="0.25">
      <c r="A421" s="36"/>
      <c r="B421" s="32" t="s">
        <v>51</v>
      </c>
      <c r="C421" s="32" t="str">
        <f>HYPERLINK("http://warehouse.orhideja.net//images/products/255-991_black.jpg","255-991")</f>
        <v>255-991</v>
      </c>
      <c r="D421" s="32" t="s">
        <v>67</v>
      </c>
      <c r="E421" s="32">
        <v>44</v>
      </c>
      <c r="F421" s="32"/>
      <c r="G421" s="32">
        <v>18</v>
      </c>
      <c r="H421" s="34">
        <v>1005.4799999999999</v>
      </c>
      <c r="I421" s="3"/>
      <c r="J421" s="26">
        <f t="shared" si="33"/>
        <v>0</v>
      </c>
    </row>
    <row r="422" spans="1:10" ht="38.25" customHeight="1" x14ac:dyDescent="0.25">
      <c r="A422" s="37"/>
      <c r="B422" s="32" t="s">
        <v>51</v>
      </c>
      <c r="C422" s="32" t="str">
        <f>HYPERLINK("http://warehouse.orhideja.net//images/products/255-991_black.jpg","255-991")</f>
        <v>255-991</v>
      </c>
      <c r="D422" s="32" t="s">
        <v>67</v>
      </c>
      <c r="E422" s="32">
        <v>46</v>
      </c>
      <c r="F422" s="32"/>
      <c r="G422" s="32">
        <v>18</v>
      </c>
      <c r="H422" s="34">
        <v>1005.4799999999999</v>
      </c>
      <c r="I422" s="3"/>
      <c r="J422" s="26">
        <f t="shared" si="33"/>
        <v>0</v>
      </c>
    </row>
    <row r="423" spans="1:10" ht="24.75" customHeight="1" x14ac:dyDescent="0.25">
      <c r="A423" s="35"/>
      <c r="B423" s="32" t="s">
        <v>5</v>
      </c>
      <c r="C423" s="32" t="str">
        <f t="shared" ref="C423:C432" si="34">HYPERLINK("http://warehouse.orhideja.net//images/products/175-991 black-pion.jpg","175-991")</f>
        <v>175-991</v>
      </c>
      <c r="D423" s="32" t="s">
        <v>83</v>
      </c>
      <c r="E423" s="32" t="s">
        <v>54</v>
      </c>
      <c r="F423" s="32"/>
      <c r="G423" s="32">
        <v>2</v>
      </c>
      <c r="H423" s="34">
        <v>1786.5224999999998</v>
      </c>
      <c r="I423" s="3"/>
      <c r="J423" s="26">
        <f t="shared" si="33"/>
        <v>0</v>
      </c>
    </row>
    <row r="424" spans="1:10" ht="24.75" customHeight="1" x14ac:dyDescent="0.25">
      <c r="A424" s="36"/>
      <c r="B424" s="32" t="s">
        <v>5</v>
      </c>
      <c r="C424" s="32" t="str">
        <f t="shared" si="34"/>
        <v>175-991</v>
      </c>
      <c r="D424" s="32" t="s">
        <v>83</v>
      </c>
      <c r="E424" s="32" t="s">
        <v>24</v>
      </c>
      <c r="F424" s="32"/>
      <c r="G424" s="32">
        <v>2</v>
      </c>
      <c r="H424" s="34">
        <v>1786.5224999999998</v>
      </c>
      <c r="I424" s="3"/>
      <c r="J424" s="26">
        <f t="shared" si="33"/>
        <v>0</v>
      </c>
    </row>
    <row r="425" spans="1:10" ht="24.75" customHeight="1" x14ac:dyDescent="0.25">
      <c r="A425" s="36"/>
      <c r="B425" s="32" t="s">
        <v>5</v>
      </c>
      <c r="C425" s="32" t="str">
        <f t="shared" si="34"/>
        <v>175-991</v>
      </c>
      <c r="D425" s="32" t="s">
        <v>83</v>
      </c>
      <c r="E425" s="32" t="s">
        <v>55</v>
      </c>
      <c r="F425" s="32"/>
      <c r="G425" s="32">
        <v>1</v>
      </c>
      <c r="H425" s="34">
        <v>1786.5224999999998</v>
      </c>
      <c r="I425" s="3"/>
      <c r="J425" s="26">
        <f t="shared" si="33"/>
        <v>0</v>
      </c>
    </row>
    <row r="426" spans="1:10" ht="24.75" customHeight="1" x14ac:dyDescent="0.25">
      <c r="A426" s="36"/>
      <c r="B426" s="32" t="s">
        <v>5</v>
      </c>
      <c r="C426" s="32" t="str">
        <f t="shared" si="34"/>
        <v>175-991</v>
      </c>
      <c r="D426" s="32" t="s">
        <v>83</v>
      </c>
      <c r="E426" s="32" t="s">
        <v>56</v>
      </c>
      <c r="F426" s="32"/>
      <c r="G426" s="32">
        <v>1</v>
      </c>
      <c r="H426" s="34">
        <v>1786.5224999999998</v>
      </c>
      <c r="I426" s="3"/>
      <c r="J426" s="26">
        <f t="shared" si="33"/>
        <v>0</v>
      </c>
    </row>
    <row r="427" spans="1:10" ht="24.75" customHeight="1" x14ac:dyDescent="0.25">
      <c r="A427" s="36"/>
      <c r="B427" s="32" t="s">
        <v>5</v>
      </c>
      <c r="C427" s="32" t="str">
        <f t="shared" si="34"/>
        <v>175-991</v>
      </c>
      <c r="D427" s="32" t="s">
        <v>83</v>
      </c>
      <c r="E427" s="32" t="s">
        <v>13</v>
      </c>
      <c r="F427" s="32"/>
      <c r="G427" s="32">
        <v>2</v>
      </c>
      <c r="H427" s="34">
        <v>1786.5224999999998</v>
      </c>
      <c r="I427" s="3"/>
      <c r="J427" s="26">
        <f t="shared" si="33"/>
        <v>0</v>
      </c>
    </row>
    <row r="428" spans="1:10" ht="24.75" customHeight="1" x14ac:dyDescent="0.25">
      <c r="A428" s="36"/>
      <c r="B428" s="32" t="s">
        <v>5</v>
      </c>
      <c r="C428" s="32" t="str">
        <f t="shared" si="34"/>
        <v>175-991</v>
      </c>
      <c r="D428" s="32" t="s">
        <v>83</v>
      </c>
      <c r="E428" s="32" t="s">
        <v>43</v>
      </c>
      <c r="F428" s="32"/>
      <c r="G428" s="32">
        <v>2</v>
      </c>
      <c r="H428" s="34">
        <v>1786.5224999999998</v>
      </c>
      <c r="I428" s="3"/>
      <c r="J428" s="26">
        <f t="shared" si="33"/>
        <v>0</v>
      </c>
    </row>
    <row r="429" spans="1:10" ht="24.75" customHeight="1" x14ac:dyDescent="0.25">
      <c r="A429" s="36"/>
      <c r="B429" s="32" t="s">
        <v>5</v>
      </c>
      <c r="C429" s="32" t="str">
        <f t="shared" si="34"/>
        <v>175-991</v>
      </c>
      <c r="D429" s="32" t="s">
        <v>83</v>
      </c>
      <c r="E429" s="32" t="s">
        <v>44</v>
      </c>
      <c r="F429" s="32"/>
      <c r="G429" s="32">
        <v>2</v>
      </c>
      <c r="H429" s="34">
        <v>1786.5224999999998</v>
      </c>
      <c r="I429" s="3"/>
      <c r="J429" s="26">
        <f t="shared" si="33"/>
        <v>0</v>
      </c>
    </row>
    <row r="430" spans="1:10" ht="24.75" customHeight="1" x14ac:dyDescent="0.25">
      <c r="A430" s="36"/>
      <c r="B430" s="32" t="s">
        <v>5</v>
      </c>
      <c r="C430" s="32" t="str">
        <f t="shared" si="34"/>
        <v>175-991</v>
      </c>
      <c r="D430" s="32" t="s">
        <v>83</v>
      </c>
      <c r="E430" s="32" t="s">
        <v>26</v>
      </c>
      <c r="F430" s="32"/>
      <c r="G430" s="32">
        <v>3</v>
      </c>
      <c r="H430" s="34">
        <v>1786.5224999999998</v>
      </c>
      <c r="I430" s="3"/>
      <c r="J430" s="26">
        <f t="shared" si="33"/>
        <v>0</v>
      </c>
    </row>
    <row r="431" spans="1:10" ht="24.75" customHeight="1" x14ac:dyDescent="0.25">
      <c r="A431" s="36"/>
      <c r="B431" s="32" t="s">
        <v>5</v>
      </c>
      <c r="C431" s="32" t="str">
        <f t="shared" si="34"/>
        <v>175-991</v>
      </c>
      <c r="D431" s="32" t="s">
        <v>83</v>
      </c>
      <c r="E431" s="32" t="s">
        <v>47</v>
      </c>
      <c r="F431" s="32"/>
      <c r="G431" s="32">
        <v>5</v>
      </c>
      <c r="H431" s="34">
        <v>1786.5224999999998</v>
      </c>
      <c r="I431" s="3"/>
      <c r="J431" s="26">
        <f t="shared" si="33"/>
        <v>0</v>
      </c>
    </row>
    <row r="432" spans="1:10" ht="24.75" customHeight="1" x14ac:dyDescent="0.25">
      <c r="A432" s="37"/>
      <c r="B432" s="32" t="s">
        <v>5</v>
      </c>
      <c r="C432" s="32" t="str">
        <f t="shared" si="34"/>
        <v>175-991</v>
      </c>
      <c r="D432" s="32" t="s">
        <v>83</v>
      </c>
      <c r="E432" s="32" t="s">
        <v>27</v>
      </c>
      <c r="F432" s="32"/>
      <c r="G432" s="32">
        <v>5</v>
      </c>
      <c r="H432" s="34">
        <v>1786.5224999999998</v>
      </c>
      <c r="I432" s="3"/>
      <c r="J432" s="26">
        <f t="shared" si="33"/>
        <v>0</v>
      </c>
    </row>
    <row r="433" spans="1:10" ht="44.25" customHeight="1" x14ac:dyDescent="0.25">
      <c r="A433" s="35"/>
      <c r="B433" s="32" t="s">
        <v>51</v>
      </c>
      <c r="C433" s="32" t="str">
        <f>HYPERLINK("http://warehouse.orhideja.net//images/products/255-991 black-pion.jpg","255-991")</f>
        <v>255-991</v>
      </c>
      <c r="D433" s="32" t="s">
        <v>83</v>
      </c>
      <c r="E433" s="32">
        <v>38</v>
      </c>
      <c r="F433" s="32"/>
      <c r="G433" s="32">
        <v>4</v>
      </c>
      <c r="H433" s="34">
        <v>1005.4799999999999</v>
      </c>
      <c r="I433" s="3"/>
      <c r="J433" s="26">
        <f t="shared" si="33"/>
        <v>0</v>
      </c>
    </row>
    <row r="434" spans="1:10" ht="44.25" customHeight="1" x14ac:dyDescent="0.25">
      <c r="A434" s="36"/>
      <c r="B434" s="32" t="s">
        <v>51</v>
      </c>
      <c r="C434" s="32" t="str">
        <f>HYPERLINK("http://warehouse.orhideja.net//images/products/255-991 black-pion.jpg","255-991")</f>
        <v>255-991</v>
      </c>
      <c r="D434" s="32" t="s">
        <v>83</v>
      </c>
      <c r="E434" s="32">
        <v>40</v>
      </c>
      <c r="F434" s="32"/>
      <c r="G434" s="32">
        <v>23</v>
      </c>
      <c r="H434" s="34">
        <v>1005.4799999999999</v>
      </c>
      <c r="I434" s="3"/>
      <c r="J434" s="26">
        <f t="shared" si="33"/>
        <v>0</v>
      </c>
    </row>
    <row r="435" spans="1:10" ht="44.25" customHeight="1" x14ac:dyDescent="0.25">
      <c r="A435" s="36"/>
      <c r="B435" s="32" t="s">
        <v>51</v>
      </c>
      <c r="C435" s="32" t="str">
        <f>HYPERLINK("http://warehouse.orhideja.net//images/products/255-991 black-pion.jpg","255-991")</f>
        <v>255-991</v>
      </c>
      <c r="D435" s="32" t="s">
        <v>83</v>
      </c>
      <c r="E435" s="32">
        <v>42</v>
      </c>
      <c r="F435" s="32"/>
      <c r="G435" s="32">
        <v>18</v>
      </c>
      <c r="H435" s="34">
        <v>1005.4799999999999</v>
      </c>
      <c r="I435" s="3"/>
      <c r="J435" s="26">
        <f t="shared" si="33"/>
        <v>0</v>
      </c>
    </row>
    <row r="436" spans="1:10" ht="44.25" customHeight="1" x14ac:dyDescent="0.25">
      <c r="A436" s="37"/>
      <c r="B436" s="32" t="s">
        <v>51</v>
      </c>
      <c r="C436" s="32" t="str">
        <f>HYPERLINK("http://warehouse.orhideja.net//images/products/255-991 black-pion.jpg","255-991")</f>
        <v>255-991</v>
      </c>
      <c r="D436" s="32" t="s">
        <v>83</v>
      </c>
      <c r="E436" s="32">
        <v>44</v>
      </c>
      <c r="F436" s="32"/>
      <c r="G436" s="32">
        <v>17</v>
      </c>
      <c r="H436" s="34">
        <v>1005.4799999999999</v>
      </c>
      <c r="I436" s="3"/>
      <c r="J436" s="26">
        <f t="shared" si="33"/>
        <v>0</v>
      </c>
    </row>
    <row r="437" spans="1:10" ht="37.5" customHeight="1" x14ac:dyDescent="0.25">
      <c r="A437" s="35"/>
      <c r="B437" s="32" t="s">
        <v>84</v>
      </c>
      <c r="C437" s="32" t="str">
        <f>HYPERLINK("http://warehouse.orhideja.net//images/products/638-991 black-peony.jpg","638-991")</f>
        <v>638-991</v>
      </c>
      <c r="D437" s="32" t="s">
        <v>83</v>
      </c>
      <c r="E437" s="32">
        <v>38</v>
      </c>
      <c r="F437" s="32"/>
      <c r="G437" s="32">
        <v>30</v>
      </c>
      <c r="H437" s="34">
        <v>772.06499999999994</v>
      </c>
      <c r="I437" s="3"/>
      <c r="J437" s="26">
        <f t="shared" si="33"/>
        <v>0</v>
      </c>
    </row>
    <row r="438" spans="1:10" ht="37.5" customHeight="1" x14ac:dyDescent="0.25">
      <c r="A438" s="36"/>
      <c r="B438" s="32" t="s">
        <v>84</v>
      </c>
      <c r="C438" s="32" t="str">
        <f>HYPERLINK("http://warehouse.orhideja.net//images/products/638-991 black-peony.jpg","638-991")</f>
        <v>638-991</v>
      </c>
      <c r="D438" s="32" t="s">
        <v>83</v>
      </c>
      <c r="E438" s="32">
        <v>40</v>
      </c>
      <c r="F438" s="32"/>
      <c r="G438" s="32">
        <v>36</v>
      </c>
      <c r="H438" s="34">
        <v>772.06499999999994</v>
      </c>
      <c r="I438" s="3"/>
      <c r="J438" s="26">
        <f t="shared" si="33"/>
        <v>0</v>
      </c>
    </row>
    <row r="439" spans="1:10" ht="37.5" customHeight="1" x14ac:dyDescent="0.25">
      <c r="A439" s="36"/>
      <c r="B439" s="32" t="s">
        <v>84</v>
      </c>
      <c r="C439" s="32" t="str">
        <f>HYPERLINK("http://warehouse.orhideja.net//images/products/638-991 black-peony.jpg","638-991")</f>
        <v>638-991</v>
      </c>
      <c r="D439" s="32" t="s">
        <v>83</v>
      </c>
      <c r="E439" s="32">
        <v>42</v>
      </c>
      <c r="F439" s="32"/>
      <c r="G439" s="32">
        <v>42</v>
      </c>
      <c r="H439" s="34">
        <v>772.06499999999994</v>
      </c>
      <c r="I439" s="3"/>
      <c r="J439" s="26">
        <f t="shared" si="33"/>
        <v>0</v>
      </c>
    </row>
    <row r="440" spans="1:10" ht="37.5" customHeight="1" x14ac:dyDescent="0.25">
      <c r="A440" s="37"/>
      <c r="B440" s="32" t="s">
        <v>84</v>
      </c>
      <c r="C440" s="32" t="str">
        <f>HYPERLINK("http://warehouse.orhideja.net//images/products/638-991 black-peony.jpg","638-991")</f>
        <v>638-991</v>
      </c>
      <c r="D440" s="32" t="s">
        <v>83</v>
      </c>
      <c r="E440" s="32">
        <v>44</v>
      </c>
      <c r="F440" s="32"/>
      <c r="G440" s="32">
        <v>28</v>
      </c>
      <c r="H440" s="34">
        <v>772.06499999999994</v>
      </c>
      <c r="I440" s="3"/>
      <c r="J440" s="26">
        <f t="shared" si="33"/>
        <v>0</v>
      </c>
    </row>
    <row r="441" spans="1:10" ht="48.75" customHeight="1" x14ac:dyDescent="0.25">
      <c r="A441" s="38"/>
      <c r="B441" s="32" t="s">
        <v>51</v>
      </c>
      <c r="C441" s="32" t="str">
        <f>HYPERLINK("http://warehouse.orhideja.net//images/products/695-991 black-peony.jpg","695-991")</f>
        <v>695-991</v>
      </c>
      <c r="D441" s="32" t="s">
        <v>83</v>
      </c>
      <c r="E441" s="32">
        <v>38</v>
      </c>
      <c r="F441" s="32"/>
      <c r="G441" s="32">
        <v>10</v>
      </c>
      <c r="H441" s="34">
        <v>888.77249999999992</v>
      </c>
      <c r="I441" s="3"/>
      <c r="J441" s="26">
        <f t="shared" si="33"/>
        <v>0</v>
      </c>
    </row>
    <row r="442" spans="1:10" ht="48.75" customHeight="1" x14ac:dyDescent="0.25">
      <c r="A442" s="39"/>
      <c r="B442" s="32" t="s">
        <v>51</v>
      </c>
      <c r="C442" s="32" t="str">
        <f>HYPERLINK("http://warehouse.orhideja.net//images/products/695-991 black-peony.jpg","695-991")</f>
        <v>695-991</v>
      </c>
      <c r="D442" s="32" t="s">
        <v>83</v>
      </c>
      <c r="E442" s="32">
        <v>46</v>
      </c>
      <c r="F442" s="32"/>
      <c r="G442" s="32">
        <v>8</v>
      </c>
      <c r="H442" s="34">
        <v>888.77249999999992</v>
      </c>
      <c r="I442" s="3"/>
      <c r="J442" s="26">
        <f t="shared" si="33"/>
        <v>0</v>
      </c>
    </row>
    <row r="443" spans="1:10" ht="48.75" customHeight="1" x14ac:dyDescent="0.25">
      <c r="A443" s="39"/>
      <c r="B443" s="32" t="s">
        <v>51</v>
      </c>
      <c r="C443" s="32" t="str">
        <f>HYPERLINK("http://warehouse.orhideja.net//images/products/695-991 black-peony.jpg","695-991")</f>
        <v>695-991</v>
      </c>
      <c r="D443" s="32" t="s">
        <v>83</v>
      </c>
      <c r="E443" s="32">
        <v>48</v>
      </c>
      <c r="F443" s="32"/>
      <c r="G443" s="32">
        <v>29</v>
      </c>
      <c r="H443" s="34">
        <v>888.77249999999992</v>
      </c>
      <c r="I443" s="3"/>
      <c r="J443" s="26">
        <f t="shared" si="33"/>
        <v>0</v>
      </c>
    </row>
    <row r="444" spans="1:10" ht="48.75" customHeight="1" x14ac:dyDescent="0.25">
      <c r="A444" s="39"/>
      <c r="B444" s="32" t="s">
        <v>51</v>
      </c>
      <c r="C444" s="32" t="str">
        <f>HYPERLINK("http://warehouse.orhideja.net//images/products/695-991 black-peony.jpg","695-991")</f>
        <v>695-991</v>
      </c>
      <c r="D444" s="32" t="s">
        <v>83</v>
      </c>
      <c r="E444" s="32">
        <v>50</v>
      </c>
      <c r="F444" s="32"/>
      <c r="G444" s="32">
        <v>6</v>
      </c>
      <c r="H444" s="34">
        <v>888.77249999999992</v>
      </c>
      <c r="I444" s="3"/>
      <c r="J444" s="26">
        <f t="shared" si="33"/>
        <v>0</v>
      </c>
    </row>
    <row r="445" spans="1:10" ht="24.75" customHeight="1" x14ac:dyDescent="0.25">
      <c r="A445" s="35"/>
      <c r="B445" s="32" t="s">
        <v>80</v>
      </c>
      <c r="C445" s="32" t="str">
        <f t="shared" ref="C445:C455" si="35">HYPERLINK("http://warehouse.orhideja.net//images/products/102-628_white.jpg","102-628")</f>
        <v>102-628</v>
      </c>
      <c r="D445" s="32" t="s">
        <v>86</v>
      </c>
      <c r="E445" s="32" t="s">
        <v>77</v>
      </c>
      <c r="F445" s="32"/>
      <c r="G445" s="32">
        <v>8</v>
      </c>
      <c r="H445" s="34">
        <v>2145.6224999999999</v>
      </c>
      <c r="I445" s="3"/>
      <c r="J445" s="26">
        <f t="shared" si="33"/>
        <v>0</v>
      </c>
    </row>
    <row r="446" spans="1:10" ht="24.75" customHeight="1" x14ac:dyDescent="0.25">
      <c r="A446" s="36"/>
      <c r="B446" s="32" t="s">
        <v>80</v>
      </c>
      <c r="C446" s="32" t="str">
        <f t="shared" si="35"/>
        <v>102-628</v>
      </c>
      <c r="D446" s="32" t="s">
        <v>86</v>
      </c>
      <c r="E446" s="32" t="s">
        <v>70</v>
      </c>
      <c r="F446" s="32"/>
      <c r="G446" s="32">
        <v>9</v>
      </c>
      <c r="H446" s="34">
        <v>2145.6224999999999</v>
      </c>
      <c r="I446" s="3"/>
      <c r="J446" s="26">
        <f t="shared" si="33"/>
        <v>0</v>
      </c>
    </row>
    <row r="447" spans="1:10" ht="24.75" customHeight="1" x14ac:dyDescent="0.25">
      <c r="A447" s="36"/>
      <c r="B447" s="32" t="s">
        <v>80</v>
      </c>
      <c r="C447" s="32" t="str">
        <f t="shared" si="35"/>
        <v>102-628</v>
      </c>
      <c r="D447" s="32" t="s">
        <v>86</v>
      </c>
      <c r="E447" s="32" t="s">
        <v>78</v>
      </c>
      <c r="F447" s="32"/>
      <c r="G447" s="32">
        <v>6</v>
      </c>
      <c r="H447" s="34">
        <v>2145.6224999999999</v>
      </c>
      <c r="I447" s="3"/>
      <c r="J447" s="26">
        <f t="shared" si="33"/>
        <v>0</v>
      </c>
    </row>
    <row r="448" spans="1:10" ht="24.75" customHeight="1" x14ac:dyDescent="0.25">
      <c r="A448" s="36"/>
      <c r="B448" s="32" t="s">
        <v>80</v>
      </c>
      <c r="C448" s="32" t="str">
        <f t="shared" si="35"/>
        <v>102-628</v>
      </c>
      <c r="D448" s="32" t="s">
        <v>86</v>
      </c>
      <c r="E448" s="32" t="s">
        <v>9</v>
      </c>
      <c r="F448" s="32"/>
      <c r="G448" s="32">
        <v>12</v>
      </c>
      <c r="H448" s="34">
        <v>2145.6224999999999</v>
      </c>
      <c r="I448" s="3"/>
      <c r="J448" s="26">
        <f t="shared" si="33"/>
        <v>0</v>
      </c>
    </row>
    <row r="449" spans="1:10" ht="24.75" customHeight="1" x14ac:dyDescent="0.25">
      <c r="A449" s="36"/>
      <c r="B449" s="32" t="s">
        <v>80</v>
      </c>
      <c r="C449" s="32" t="str">
        <f t="shared" si="35"/>
        <v>102-628</v>
      </c>
      <c r="D449" s="32" t="s">
        <v>86</v>
      </c>
      <c r="E449" s="32" t="s">
        <v>10</v>
      </c>
      <c r="F449" s="32"/>
      <c r="G449" s="32">
        <v>20</v>
      </c>
      <c r="H449" s="34">
        <v>2145.6224999999999</v>
      </c>
      <c r="I449" s="3"/>
      <c r="J449" s="26">
        <f t="shared" si="33"/>
        <v>0</v>
      </c>
    </row>
    <row r="450" spans="1:10" ht="24.75" customHeight="1" x14ac:dyDescent="0.25">
      <c r="A450" s="36"/>
      <c r="B450" s="32" t="s">
        <v>80</v>
      </c>
      <c r="C450" s="32" t="str">
        <f t="shared" si="35"/>
        <v>102-628</v>
      </c>
      <c r="D450" s="32" t="s">
        <v>86</v>
      </c>
      <c r="E450" s="32" t="s">
        <v>11</v>
      </c>
      <c r="F450" s="32"/>
      <c r="G450" s="32">
        <v>9</v>
      </c>
      <c r="H450" s="34">
        <v>2145.6224999999999</v>
      </c>
      <c r="I450" s="3"/>
      <c r="J450" s="26">
        <f t="shared" si="33"/>
        <v>0</v>
      </c>
    </row>
    <row r="451" spans="1:10" ht="24.75" customHeight="1" x14ac:dyDescent="0.25">
      <c r="A451" s="36"/>
      <c r="B451" s="32" t="s">
        <v>80</v>
      </c>
      <c r="C451" s="32" t="str">
        <f t="shared" si="35"/>
        <v>102-628</v>
      </c>
      <c r="D451" s="32" t="s">
        <v>86</v>
      </c>
      <c r="E451" s="32" t="s">
        <v>71</v>
      </c>
      <c r="F451" s="32"/>
      <c r="G451" s="32">
        <v>5</v>
      </c>
      <c r="H451" s="34">
        <v>2145.6224999999999</v>
      </c>
      <c r="I451" s="3"/>
      <c r="J451" s="26">
        <f t="shared" si="33"/>
        <v>0</v>
      </c>
    </row>
    <row r="452" spans="1:10" ht="24.75" customHeight="1" x14ac:dyDescent="0.25">
      <c r="A452" s="36"/>
      <c r="B452" s="32" t="s">
        <v>80</v>
      </c>
      <c r="C452" s="32" t="str">
        <f t="shared" si="35"/>
        <v>102-628</v>
      </c>
      <c r="D452" s="32" t="s">
        <v>86</v>
      </c>
      <c r="E452" s="32" t="s">
        <v>14</v>
      </c>
      <c r="F452" s="32"/>
      <c r="G452" s="32">
        <v>15</v>
      </c>
      <c r="H452" s="34">
        <v>2145.6224999999999</v>
      </c>
      <c r="I452" s="3"/>
      <c r="J452" s="26">
        <f t="shared" si="33"/>
        <v>0</v>
      </c>
    </row>
    <row r="453" spans="1:10" ht="24.75" customHeight="1" x14ac:dyDescent="0.25">
      <c r="A453" s="36"/>
      <c r="B453" s="32" t="s">
        <v>80</v>
      </c>
      <c r="C453" s="32" t="str">
        <f t="shared" si="35"/>
        <v>102-628</v>
      </c>
      <c r="D453" s="32" t="s">
        <v>86</v>
      </c>
      <c r="E453" s="32" t="s">
        <v>15</v>
      </c>
      <c r="F453" s="32"/>
      <c r="G453" s="32">
        <v>13</v>
      </c>
      <c r="H453" s="34">
        <v>2145.6224999999999</v>
      </c>
      <c r="I453" s="3"/>
      <c r="J453" s="26">
        <f t="shared" si="33"/>
        <v>0</v>
      </c>
    </row>
    <row r="454" spans="1:10" ht="24.75" customHeight="1" x14ac:dyDescent="0.25">
      <c r="A454" s="36"/>
      <c r="B454" s="32" t="s">
        <v>80</v>
      </c>
      <c r="C454" s="32" t="str">
        <f t="shared" si="35"/>
        <v>102-628</v>
      </c>
      <c r="D454" s="32" t="s">
        <v>86</v>
      </c>
      <c r="E454" s="32" t="s">
        <v>79</v>
      </c>
      <c r="F454" s="32"/>
      <c r="G454" s="32">
        <v>10</v>
      </c>
      <c r="H454" s="34">
        <v>2145.6224999999999</v>
      </c>
      <c r="I454" s="3"/>
      <c r="J454" s="26">
        <f t="shared" si="33"/>
        <v>0</v>
      </c>
    </row>
    <row r="455" spans="1:10" ht="24.75" customHeight="1" x14ac:dyDescent="0.25">
      <c r="A455" s="37"/>
      <c r="B455" s="32" t="s">
        <v>80</v>
      </c>
      <c r="C455" s="32" t="str">
        <f t="shared" si="35"/>
        <v>102-628</v>
      </c>
      <c r="D455" s="32" t="s">
        <v>86</v>
      </c>
      <c r="E455" s="32" t="s">
        <v>19</v>
      </c>
      <c r="F455" s="32"/>
      <c r="G455" s="32">
        <v>7</v>
      </c>
      <c r="H455" s="34">
        <v>2145.6224999999999</v>
      </c>
      <c r="I455" s="3"/>
      <c r="J455" s="26">
        <f t="shared" si="33"/>
        <v>0</v>
      </c>
    </row>
    <row r="456" spans="1:10" ht="28.5" customHeight="1" x14ac:dyDescent="0.25">
      <c r="A456" s="35"/>
      <c r="B456" s="32" t="s">
        <v>87</v>
      </c>
      <c r="C456" s="32" t="str">
        <f t="shared" ref="C456:C463" si="36">HYPERLINK("http://warehouse.orhideja.net//images/products/106-628 white.jpg","106-628")</f>
        <v>106-628</v>
      </c>
      <c r="D456" s="32" t="s">
        <v>86</v>
      </c>
      <c r="E456" s="32" t="s">
        <v>16</v>
      </c>
      <c r="F456" s="32"/>
      <c r="G456" s="32">
        <v>3</v>
      </c>
      <c r="H456" s="34">
        <v>1885.2749999999999</v>
      </c>
      <c r="I456" s="3"/>
      <c r="J456" s="26">
        <f t="shared" ref="J456:J519" si="37">H456*I456</f>
        <v>0</v>
      </c>
    </row>
    <row r="457" spans="1:10" ht="28.5" customHeight="1" x14ac:dyDescent="0.25">
      <c r="A457" s="36"/>
      <c r="B457" s="32" t="s">
        <v>87</v>
      </c>
      <c r="C457" s="32" t="str">
        <f t="shared" si="36"/>
        <v>106-628</v>
      </c>
      <c r="D457" s="32" t="s">
        <v>86</v>
      </c>
      <c r="E457" s="32" t="s">
        <v>17</v>
      </c>
      <c r="F457" s="32"/>
      <c r="G457" s="32">
        <v>2</v>
      </c>
      <c r="H457" s="34">
        <v>1885.2749999999999</v>
      </c>
      <c r="I457" s="3"/>
      <c r="J457" s="26">
        <f t="shared" si="37"/>
        <v>0</v>
      </c>
    </row>
    <row r="458" spans="1:10" ht="28.5" customHeight="1" x14ac:dyDescent="0.25">
      <c r="A458" s="36"/>
      <c r="B458" s="32" t="s">
        <v>87</v>
      </c>
      <c r="C458" s="32" t="str">
        <f t="shared" si="36"/>
        <v>106-628</v>
      </c>
      <c r="D458" s="32" t="s">
        <v>86</v>
      </c>
      <c r="E458" s="32" t="s">
        <v>18</v>
      </c>
      <c r="F458" s="32"/>
      <c r="G458" s="32">
        <v>2</v>
      </c>
      <c r="H458" s="34">
        <v>1885.2749999999999</v>
      </c>
      <c r="I458" s="3"/>
      <c r="J458" s="26">
        <f t="shared" si="37"/>
        <v>0</v>
      </c>
    </row>
    <row r="459" spans="1:10" ht="28.5" customHeight="1" x14ac:dyDescent="0.25">
      <c r="A459" s="36"/>
      <c r="B459" s="32" t="s">
        <v>87</v>
      </c>
      <c r="C459" s="32" t="str">
        <f t="shared" si="36"/>
        <v>106-628</v>
      </c>
      <c r="D459" s="32" t="s">
        <v>86</v>
      </c>
      <c r="E459" s="32" t="s">
        <v>73</v>
      </c>
      <c r="F459" s="32"/>
      <c r="G459" s="32">
        <v>1</v>
      </c>
      <c r="H459" s="34">
        <v>1885.2749999999999</v>
      </c>
      <c r="I459" s="3"/>
      <c r="J459" s="26">
        <f t="shared" si="37"/>
        <v>0</v>
      </c>
    </row>
    <row r="460" spans="1:10" ht="28.5" customHeight="1" x14ac:dyDescent="0.25">
      <c r="A460" s="36"/>
      <c r="B460" s="32" t="s">
        <v>87</v>
      </c>
      <c r="C460" s="32" t="str">
        <f t="shared" si="36"/>
        <v>106-628</v>
      </c>
      <c r="D460" s="32" t="s">
        <v>86</v>
      </c>
      <c r="E460" s="32" t="s">
        <v>28</v>
      </c>
      <c r="F460" s="32"/>
      <c r="G460" s="32">
        <v>1</v>
      </c>
      <c r="H460" s="34">
        <v>1885.2749999999999</v>
      </c>
      <c r="I460" s="3"/>
      <c r="J460" s="26">
        <f t="shared" si="37"/>
        <v>0</v>
      </c>
    </row>
    <row r="461" spans="1:10" ht="28.5" customHeight="1" x14ac:dyDescent="0.25">
      <c r="A461" s="36"/>
      <c r="B461" s="32" t="s">
        <v>87</v>
      </c>
      <c r="C461" s="32" t="str">
        <f t="shared" si="36"/>
        <v>106-628</v>
      </c>
      <c r="D461" s="32" t="s">
        <v>86</v>
      </c>
      <c r="E461" s="32" t="s">
        <v>30</v>
      </c>
      <c r="F461" s="32"/>
      <c r="G461" s="32">
        <v>3</v>
      </c>
      <c r="H461" s="34">
        <v>1885.2749999999999</v>
      </c>
      <c r="I461" s="3"/>
      <c r="J461" s="26">
        <f t="shared" si="37"/>
        <v>0</v>
      </c>
    </row>
    <row r="462" spans="1:10" ht="28.5" customHeight="1" x14ac:dyDescent="0.25">
      <c r="A462" s="36"/>
      <c r="B462" s="32" t="s">
        <v>87</v>
      </c>
      <c r="C462" s="32" t="str">
        <f t="shared" si="36"/>
        <v>106-628</v>
      </c>
      <c r="D462" s="32" t="s">
        <v>86</v>
      </c>
      <c r="E462" s="32" t="s">
        <v>74</v>
      </c>
      <c r="F462" s="32"/>
      <c r="G462" s="32">
        <v>2</v>
      </c>
      <c r="H462" s="34">
        <v>1885.2749999999999</v>
      </c>
      <c r="I462" s="3"/>
      <c r="J462" s="26">
        <f t="shared" si="37"/>
        <v>0</v>
      </c>
    </row>
    <row r="463" spans="1:10" ht="28.5" customHeight="1" x14ac:dyDescent="0.25">
      <c r="A463" s="37"/>
      <c r="B463" s="32" t="s">
        <v>87</v>
      </c>
      <c r="C463" s="32" t="str">
        <f t="shared" si="36"/>
        <v>106-628</v>
      </c>
      <c r="D463" s="32" t="s">
        <v>86</v>
      </c>
      <c r="E463" s="32" t="s">
        <v>36</v>
      </c>
      <c r="F463" s="32"/>
      <c r="G463" s="32">
        <v>2</v>
      </c>
      <c r="H463" s="34">
        <v>1885.2749999999999</v>
      </c>
      <c r="I463" s="3"/>
      <c r="J463" s="26">
        <f t="shared" si="37"/>
        <v>0</v>
      </c>
    </row>
    <row r="464" spans="1:10" x14ac:dyDescent="0.25">
      <c r="A464" s="35"/>
      <c r="B464" s="32" t="s">
        <v>88</v>
      </c>
      <c r="C464" s="32" t="str">
        <f t="shared" ref="C464:C495" si="38">HYPERLINK("http://warehouse.orhideja.net//images/products/159-628,-733-628-white_1.jpg","159-628")</f>
        <v>159-628</v>
      </c>
      <c r="D464" s="32" t="s">
        <v>86</v>
      </c>
      <c r="E464" s="32" t="s">
        <v>53</v>
      </c>
      <c r="F464" s="32">
        <v>6281590050017</v>
      </c>
      <c r="G464" s="32">
        <v>5</v>
      </c>
      <c r="H464" s="34">
        <v>1885.2749999999999</v>
      </c>
      <c r="I464" s="3"/>
      <c r="J464" s="26">
        <f t="shared" si="37"/>
        <v>0</v>
      </c>
    </row>
    <row r="465" spans="1:10" x14ac:dyDescent="0.25">
      <c r="A465" s="36"/>
      <c r="B465" s="32" t="s">
        <v>88</v>
      </c>
      <c r="C465" s="32" t="str">
        <f t="shared" si="38"/>
        <v>159-628</v>
      </c>
      <c r="D465" s="32" t="s">
        <v>86</v>
      </c>
      <c r="E465" s="32" t="s">
        <v>89</v>
      </c>
      <c r="F465" s="32">
        <v>6281590060016</v>
      </c>
      <c r="G465" s="32">
        <v>5</v>
      </c>
      <c r="H465" s="34">
        <v>1885.2749999999999</v>
      </c>
      <c r="I465" s="3"/>
      <c r="J465" s="26">
        <f t="shared" si="37"/>
        <v>0</v>
      </c>
    </row>
    <row r="466" spans="1:10" x14ac:dyDescent="0.25">
      <c r="A466" s="36"/>
      <c r="B466" s="32" t="s">
        <v>88</v>
      </c>
      <c r="C466" s="32" t="str">
        <f t="shared" si="38"/>
        <v>159-628</v>
      </c>
      <c r="D466" s="32" t="s">
        <v>86</v>
      </c>
      <c r="E466" s="32" t="s">
        <v>90</v>
      </c>
      <c r="F466" s="32">
        <v>6281590070015</v>
      </c>
      <c r="G466" s="32">
        <v>8</v>
      </c>
      <c r="H466" s="34">
        <v>1885.2749999999999</v>
      </c>
      <c r="I466" s="3"/>
      <c r="J466" s="26">
        <f t="shared" si="37"/>
        <v>0</v>
      </c>
    </row>
    <row r="467" spans="1:10" x14ac:dyDescent="0.25">
      <c r="A467" s="36"/>
      <c r="B467" s="32" t="s">
        <v>88</v>
      </c>
      <c r="C467" s="32" t="str">
        <f t="shared" si="38"/>
        <v>159-628</v>
      </c>
      <c r="D467" s="32" t="s">
        <v>86</v>
      </c>
      <c r="E467" s="32" t="s">
        <v>91</v>
      </c>
      <c r="F467" s="32">
        <v>6281590080014</v>
      </c>
      <c r="G467" s="32">
        <v>5</v>
      </c>
      <c r="H467" s="34">
        <v>1885.2749999999999</v>
      </c>
      <c r="I467" s="3"/>
      <c r="J467" s="26">
        <f t="shared" si="37"/>
        <v>0</v>
      </c>
    </row>
    <row r="468" spans="1:10" x14ac:dyDescent="0.25">
      <c r="A468" s="36"/>
      <c r="B468" s="32" t="s">
        <v>88</v>
      </c>
      <c r="C468" s="32" t="str">
        <f t="shared" si="38"/>
        <v>159-628</v>
      </c>
      <c r="D468" s="32" t="s">
        <v>86</v>
      </c>
      <c r="E468" s="32" t="s">
        <v>92</v>
      </c>
      <c r="F468" s="32">
        <v>6281592180019</v>
      </c>
      <c r="G468" s="32">
        <v>5</v>
      </c>
      <c r="H468" s="34">
        <v>1885.2749999999999</v>
      </c>
      <c r="I468" s="3"/>
      <c r="J468" s="26">
        <f t="shared" si="37"/>
        <v>0</v>
      </c>
    </row>
    <row r="469" spans="1:10" x14ac:dyDescent="0.25">
      <c r="A469" s="36"/>
      <c r="B469" s="32" t="s">
        <v>88</v>
      </c>
      <c r="C469" s="32" t="str">
        <f t="shared" si="38"/>
        <v>159-628</v>
      </c>
      <c r="D469" s="32" t="s">
        <v>86</v>
      </c>
      <c r="E469" s="32" t="s">
        <v>93</v>
      </c>
      <c r="F469" s="32">
        <v>6281592190018</v>
      </c>
      <c r="G469" s="32">
        <v>5</v>
      </c>
      <c r="H469" s="34">
        <v>1885.2749999999999</v>
      </c>
      <c r="I469" s="3"/>
      <c r="J469" s="26">
        <f t="shared" si="37"/>
        <v>0</v>
      </c>
    </row>
    <row r="470" spans="1:10" x14ac:dyDescent="0.25">
      <c r="A470" s="36"/>
      <c r="B470" s="32" t="s">
        <v>88</v>
      </c>
      <c r="C470" s="32" t="str">
        <f t="shared" si="38"/>
        <v>159-628</v>
      </c>
      <c r="D470" s="32" t="s">
        <v>86</v>
      </c>
      <c r="E470" s="32" t="s">
        <v>94</v>
      </c>
      <c r="F470" s="32"/>
      <c r="G470" s="32">
        <v>5</v>
      </c>
      <c r="H470" s="34">
        <v>1885.2749999999999</v>
      </c>
      <c r="I470" s="3"/>
      <c r="J470" s="26">
        <f t="shared" si="37"/>
        <v>0</v>
      </c>
    </row>
    <row r="471" spans="1:10" x14ac:dyDescent="0.25">
      <c r="A471" s="36"/>
      <c r="B471" s="32" t="s">
        <v>88</v>
      </c>
      <c r="C471" s="32" t="str">
        <f t="shared" si="38"/>
        <v>159-628</v>
      </c>
      <c r="D471" s="32" t="s">
        <v>86</v>
      </c>
      <c r="E471" s="32" t="s">
        <v>95</v>
      </c>
      <c r="F471" s="32"/>
      <c r="G471" s="32">
        <v>8</v>
      </c>
      <c r="H471" s="34">
        <v>1885.2749999999999</v>
      </c>
      <c r="I471" s="3"/>
      <c r="J471" s="26">
        <f t="shared" si="37"/>
        <v>0</v>
      </c>
    </row>
    <row r="472" spans="1:10" x14ac:dyDescent="0.25">
      <c r="A472" s="36"/>
      <c r="B472" s="32" t="s">
        <v>88</v>
      </c>
      <c r="C472" s="32" t="str">
        <f t="shared" si="38"/>
        <v>159-628</v>
      </c>
      <c r="D472" s="32" t="s">
        <v>86</v>
      </c>
      <c r="E472" s="32" t="s">
        <v>7</v>
      </c>
      <c r="F472" s="32">
        <v>6281590120017</v>
      </c>
      <c r="G472" s="32">
        <v>2</v>
      </c>
      <c r="H472" s="34">
        <v>1885.2749999999999</v>
      </c>
      <c r="I472" s="3"/>
      <c r="J472" s="26">
        <f t="shared" si="37"/>
        <v>0</v>
      </c>
    </row>
    <row r="473" spans="1:10" x14ac:dyDescent="0.25">
      <c r="A473" s="36"/>
      <c r="B473" s="32" t="s">
        <v>88</v>
      </c>
      <c r="C473" s="32" t="str">
        <f t="shared" si="38"/>
        <v>159-628</v>
      </c>
      <c r="D473" s="32" t="s">
        <v>86</v>
      </c>
      <c r="E473" s="32" t="s">
        <v>8</v>
      </c>
      <c r="F473" s="32">
        <v>6281590130016</v>
      </c>
      <c r="G473" s="32">
        <v>5</v>
      </c>
      <c r="H473" s="34">
        <v>1885.2749999999999</v>
      </c>
      <c r="I473" s="3"/>
      <c r="J473" s="26">
        <f t="shared" si="37"/>
        <v>0</v>
      </c>
    </row>
    <row r="474" spans="1:10" x14ac:dyDescent="0.25">
      <c r="A474" s="36"/>
      <c r="B474" s="32" t="s">
        <v>88</v>
      </c>
      <c r="C474" s="32" t="str">
        <f t="shared" si="38"/>
        <v>159-628</v>
      </c>
      <c r="D474" s="32" t="s">
        <v>86</v>
      </c>
      <c r="E474" s="32" t="s">
        <v>54</v>
      </c>
      <c r="F474" s="32">
        <v>6281590140015</v>
      </c>
      <c r="G474" s="32">
        <v>7</v>
      </c>
      <c r="H474" s="34">
        <v>1885.2749999999999</v>
      </c>
      <c r="I474" s="3"/>
      <c r="J474" s="26">
        <f t="shared" si="37"/>
        <v>0</v>
      </c>
    </row>
    <row r="475" spans="1:10" x14ac:dyDescent="0.25">
      <c r="A475" s="36"/>
      <c r="B475" s="32" t="s">
        <v>88</v>
      </c>
      <c r="C475" s="32" t="str">
        <f t="shared" si="38"/>
        <v>159-628</v>
      </c>
      <c r="D475" s="32" t="s">
        <v>86</v>
      </c>
      <c r="E475" s="32" t="s">
        <v>24</v>
      </c>
      <c r="F475" s="32">
        <v>6281590150014</v>
      </c>
      <c r="G475" s="32">
        <v>5</v>
      </c>
      <c r="H475" s="34">
        <v>1885.2749999999999</v>
      </c>
      <c r="I475" s="3"/>
      <c r="J475" s="26">
        <f t="shared" si="37"/>
        <v>0</v>
      </c>
    </row>
    <row r="476" spans="1:10" x14ac:dyDescent="0.25">
      <c r="A476" s="36"/>
      <c r="B476" s="32" t="s">
        <v>88</v>
      </c>
      <c r="C476" s="32" t="str">
        <f t="shared" si="38"/>
        <v>159-628</v>
      </c>
      <c r="D476" s="32" t="s">
        <v>86</v>
      </c>
      <c r="E476" s="32" t="s">
        <v>55</v>
      </c>
      <c r="F476" s="32">
        <v>6281590160013</v>
      </c>
      <c r="G476" s="32">
        <v>8</v>
      </c>
      <c r="H476" s="34">
        <v>1885.2749999999999</v>
      </c>
      <c r="I476" s="3"/>
      <c r="J476" s="26">
        <f t="shared" si="37"/>
        <v>0</v>
      </c>
    </row>
    <row r="477" spans="1:10" x14ac:dyDescent="0.25">
      <c r="A477" s="36"/>
      <c r="B477" s="32" t="s">
        <v>88</v>
      </c>
      <c r="C477" s="32" t="str">
        <f t="shared" si="38"/>
        <v>159-628</v>
      </c>
      <c r="D477" s="32" t="s">
        <v>86</v>
      </c>
      <c r="E477" s="32" t="s">
        <v>56</v>
      </c>
      <c r="F477" s="32">
        <v>6281592010019</v>
      </c>
      <c r="G477" s="32">
        <v>5</v>
      </c>
      <c r="H477" s="34">
        <v>1885.2749999999999</v>
      </c>
      <c r="I477" s="3"/>
      <c r="J477" s="26">
        <f t="shared" si="37"/>
        <v>0</v>
      </c>
    </row>
    <row r="478" spans="1:10" x14ac:dyDescent="0.25">
      <c r="A478" s="36"/>
      <c r="B478" s="32" t="s">
        <v>88</v>
      </c>
      <c r="C478" s="32" t="str">
        <f t="shared" si="38"/>
        <v>159-628</v>
      </c>
      <c r="D478" s="32" t="s">
        <v>86</v>
      </c>
      <c r="E478" s="32" t="s">
        <v>57</v>
      </c>
      <c r="F478" s="32">
        <v>6281592020018</v>
      </c>
      <c r="G478" s="32">
        <v>5</v>
      </c>
      <c r="H478" s="34">
        <v>1885.2749999999999</v>
      </c>
      <c r="I478" s="3"/>
      <c r="J478" s="26">
        <f t="shared" si="37"/>
        <v>0</v>
      </c>
    </row>
    <row r="479" spans="1:10" x14ac:dyDescent="0.25">
      <c r="A479" s="36"/>
      <c r="B479" s="32" t="s">
        <v>88</v>
      </c>
      <c r="C479" s="32" t="str">
        <f t="shared" si="38"/>
        <v>159-628</v>
      </c>
      <c r="D479" s="32" t="s">
        <v>86</v>
      </c>
      <c r="E479" s="32" t="s">
        <v>58</v>
      </c>
      <c r="F479" s="32">
        <v>6281592030017</v>
      </c>
      <c r="G479" s="32">
        <v>10</v>
      </c>
      <c r="H479" s="34">
        <v>1885.2749999999999</v>
      </c>
      <c r="I479" s="3"/>
      <c r="J479" s="26">
        <f t="shared" si="37"/>
        <v>0</v>
      </c>
    </row>
    <row r="480" spans="1:10" x14ac:dyDescent="0.25">
      <c r="A480" s="36"/>
      <c r="B480" s="32" t="s">
        <v>88</v>
      </c>
      <c r="C480" s="32" t="str">
        <f t="shared" si="38"/>
        <v>159-628</v>
      </c>
      <c r="D480" s="32" t="s">
        <v>86</v>
      </c>
      <c r="E480" s="32" t="s">
        <v>10</v>
      </c>
      <c r="F480" s="32">
        <v>6281590190010</v>
      </c>
      <c r="G480" s="32">
        <v>22</v>
      </c>
      <c r="H480" s="34">
        <v>1885.2749999999999</v>
      </c>
      <c r="I480" s="3"/>
      <c r="J480" s="26">
        <f t="shared" si="37"/>
        <v>0</v>
      </c>
    </row>
    <row r="481" spans="1:10" x14ac:dyDescent="0.25">
      <c r="A481" s="36"/>
      <c r="B481" s="32" t="s">
        <v>88</v>
      </c>
      <c r="C481" s="32" t="str">
        <f t="shared" si="38"/>
        <v>159-628</v>
      </c>
      <c r="D481" s="32" t="s">
        <v>86</v>
      </c>
      <c r="E481" s="32" t="s">
        <v>11</v>
      </c>
      <c r="F481" s="32">
        <v>6281590200016</v>
      </c>
      <c r="G481" s="32">
        <v>20</v>
      </c>
      <c r="H481" s="34">
        <v>1885.2749999999999</v>
      </c>
      <c r="I481" s="3"/>
      <c r="J481" s="26">
        <f t="shared" si="37"/>
        <v>0</v>
      </c>
    </row>
    <row r="482" spans="1:10" x14ac:dyDescent="0.25">
      <c r="A482" s="36"/>
      <c r="B482" s="32" t="s">
        <v>88</v>
      </c>
      <c r="C482" s="32" t="str">
        <f t="shared" si="38"/>
        <v>159-628</v>
      </c>
      <c r="D482" s="32" t="s">
        <v>86</v>
      </c>
      <c r="E482" s="32" t="s">
        <v>25</v>
      </c>
      <c r="F482" s="32">
        <v>6281590210015</v>
      </c>
      <c r="G482" s="32">
        <v>16</v>
      </c>
      <c r="H482" s="34">
        <v>1885.2749999999999</v>
      </c>
      <c r="I482" s="3"/>
      <c r="J482" s="26">
        <f t="shared" si="37"/>
        <v>0</v>
      </c>
    </row>
    <row r="483" spans="1:10" x14ac:dyDescent="0.25">
      <c r="A483" s="36"/>
      <c r="B483" s="32" t="s">
        <v>88</v>
      </c>
      <c r="C483" s="32" t="str">
        <f t="shared" si="38"/>
        <v>159-628</v>
      </c>
      <c r="D483" s="32" t="s">
        <v>86</v>
      </c>
      <c r="E483" s="32" t="s">
        <v>12</v>
      </c>
      <c r="F483" s="32">
        <v>6281590220014</v>
      </c>
      <c r="G483" s="32">
        <v>11</v>
      </c>
      <c r="H483" s="34">
        <v>1885.2749999999999</v>
      </c>
      <c r="I483" s="3"/>
      <c r="J483" s="26">
        <f t="shared" si="37"/>
        <v>0</v>
      </c>
    </row>
    <row r="484" spans="1:10" x14ac:dyDescent="0.25">
      <c r="A484" s="36"/>
      <c r="B484" s="32" t="s">
        <v>88</v>
      </c>
      <c r="C484" s="32" t="str">
        <f t="shared" si="38"/>
        <v>159-628</v>
      </c>
      <c r="D484" s="32" t="s">
        <v>86</v>
      </c>
      <c r="E484" s="32" t="s">
        <v>13</v>
      </c>
      <c r="F484" s="32">
        <v>6281590230013</v>
      </c>
      <c r="G484" s="32">
        <v>14</v>
      </c>
      <c r="H484" s="34">
        <v>1885.2749999999999</v>
      </c>
      <c r="I484" s="3"/>
      <c r="J484" s="26">
        <f t="shared" si="37"/>
        <v>0</v>
      </c>
    </row>
    <row r="485" spans="1:10" x14ac:dyDescent="0.25">
      <c r="A485" s="36"/>
      <c r="B485" s="32" t="s">
        <v>88</v>
      </c>
      <c r="C485" s="32" t="str">
        <f t="shared" si="38"/>
        <v>159-628</v>
      </c>
      <c r="D485" s="32" t="s">
        <v>86</v>
      </c>
      <c r="E485" s="32" t="s">
        <v>43</v>
      </c>
      <c r="F485" s="32">
        <v>6281590240012</v>
      </c>
      <c r="G485" s="32">
        <v>7</v>
      </c>
      <c r="H485" s="34">
        <v>1885.2749999999999</v>
      </c>
      <c r="I485" s="3"/>
      <c r="J485" s="26">
        <f t="shared" si="37"/>
        <v>0</v>
      </c>
    </row>
    <row r="486" spans="1:10" x14ac:dyDescent="0.25">
      <c r="A486" s="36"/>
      <c r="B486" s="32" t="s">
        <v>88</v>
      </c>
      <c r="C486" s="32" t="str">
        <f t="shared" si="38"/>
        <v>159-628</v>
      </c>
      <c r="D486" s="32" t="s">
        <v>86</v>
      </c>
      <c r="E486" s="32" t="s">
        <v>44</v>
      </c>
      <c r="F486" s="32">
        <v>6281590970018</v>
      </c>
      <c r="G486" s="32">
        <v>5</v>
      </c>
      <c r="H486" s="34">
        <v>1885.2749999999999</v>
      </c>
      <c r="I486" s="3"/>
      <c r="J486" s="26">
        <f t="shared" si="37"/>
        <v>0</v>
      </c>
    </row>
    <row r="487" spans="1:10" x14ac:dyDescent="0.25">
      <c r="A487" s="36"/>
      <c r="B487" s="32" t="s">
        <v>88</v>
      </c>
      <c r="C487" s="32" t="str">
        <f t="shared" si="38"/>
        <v>159-628</v>
      </c>
      <c r="D487" s="32" t="s">
        <v>86</v>
      </c>
      <c r="E487" s="32" t="s">
        <v>45</v>
      </c>
      <c r="F487" s="32">
        <v>6281590980017</v>
      </c>
      <c r="G487" s="32">
        <v>4</v>
      </c>
      <c r="H487" s="34">
        <v>1885.2749999999999</v>
      </c>
      <c r="I487" s="3"/>
      <c r="J487" s="26">
        <f t="shared" si="37"/>
        <v>0</v>
      </c>
    </row>
    <row r="488" spans="1:10" x14ac:dyDescent="0.25">
      <c r="A488" s="36"/>
      <c r="B488" s="32" t="s">
        <v>88</v>
      </c>
      <c r="C488" s="32" t="str">
        <f t="shared" si="38"/>
        <v>159-628</v>
      </c>
      <c r="D488" s="32" t="s">
        <v>86</v>
      </c>
      <c r="E488" s="32" t="s">
        <v>15</v>
      </c>
      <c r="F488" s="32">
        <v>6281590270019</v>
      </c>
      <c r="G488" s="32">
        <v>5</v>
      </c>
      <c r="H488" s="34">
        <v>1885.2749999999999</v>
      </c>
      <c r="I488" s="3"/>
      <c r="J488" s="26">
        <f t="shared" si="37"/>
        <v>0</v>
      </c>
    </row>
    <row r="489" spans="1:10" x14ac:dyDescent="0.25">
      <c r="A489" s="36"/>
      <c r="B489" s="32" t="s">
        <v>88</v>
      </c>
      <c r="C489" s="32" t="str">
        <f t="shared" si="38"/>
        <v>159-628</v>
      </c>
      <c r="D489" s="32" t="s">
        <v>86</v>
      </c>
      <c r="E489" s="32" t="s">
        <v>16</v>
      </c>
      <c r="F489" s="32">
        <v>6281590280018</v>
      </c>
      <c r="G489" s="32">
        <v>27</v>
      </c>
      <c r="H489" s="34">
        <v>1885.2749999999999</v>
      </c>
      <c r="I489" s="3"/>
      <c r="J489" s="26">
        <f t="shared" si="37"/>
        <v>0</v>
      </c>
    </row>
    <row r="490" spans="1:10" x14ac:dyDescent="0.25">
      <c r="A490" s="36"/>
      <c r="B490" s="32" t="s">
        <v>88</v>
      </c>
      <c r="C490" s="32" t="str">
        <f t="shared" si="38"/>
        <v>159-628</v>
      </c>
      <c r="D490" s="32" t="s">
        <v>86</v>
      </c>
      <c r="E490" s="32" t="s">
        <v>17</v>
      </c>
      <c r="F490" s="32">
        <v>6281590290017</v>
      </c>
      <c r="G490" s="32">
        <v>19</v>
      </c>
      <c r="H490" s="34">
        <v>1885.2749999999999</v>
      </c>
      <c r="I490" s="3"/>
      <c r="J490" s="26">
        <f t="shared" si="37"/>
        <v>0</v>
      </c>
    </row>
    <row r="491" spans="1:10" x14ac:dyDescent="0.25">
      <c r="A491" s="36"/>
      <c r="B491" s="32" t="s">
        <v>88</v>
      </c>
      <c r="C491" s="32" t="str">
        <f t="shared" si="38"/>
        <v>159-628</v>
      </c>
      <c r="D491" s="32" t="s">
        <v>86</v>
      </c>
      <c r="E491" s="32" t="s">
        <v>18</v>
      </c>
      <c r="F491" s="32">
        <v>6281590300013</v>
      </c>
      <c r="G491" s="32">
        <v>11</v>
      </c>
      <c r="H491" s="34">
        <v>1885.2749999999999</v>
      </c>
      <c r="I491" s="3"/>
      <c r="J491" s="26">
        <f t="shared" si="37"/>
        <v>0</v>
      </c>
    </row>
    <row r="492" spans="1:10" x14ac:dyDescent="0.25">
      <c r="A492" s="36"/>
      <c r="B492" s="32" t="s">
        <v>88</v>
      </c>
      <c r="C492" s="32" t="str">
        <f t="shared" si="38"/>
        <v>159-628</v>
      </c>
      <c r="D492" s="32" t="s">
        <v>86</v>
      </c>
      <c r="E492" s="32" t="s">
        <v>26</v>
      </c>
      <c r="F492" s="32">
        <v>6281590310012</v>
      </c>
      <c r="G492" s="32">
        <v>10</v>
      </c>
      <c r="H492" s="34">
        <v>1885.2749999999999</v>
      </c>
      <c r="I492" s="3"/>
      <c r="J492" s="26">
        <f t="shared" si="37"/>
        <v>0</v>
      </c>
    </row>
    <row r="493" spans="1:10" x14ac:dyDescent="0.25">
      <c r="A493" s="36"/>
      <c r="B493" s="32" t="s">
        <v>88</v>
      </c>
      <c r="C493" s="32" t="str">
        <f t="shared" si="38"/>
        <v>159-628</v>
      </c>
      <c r="D493" s="32" t="s">
        <v>86</v>
      </c>
      <c r="E493" s="32" t="s">
        <v>46</v>
      </c>
      <c r="F493" s="32">
        <v>6281590320011</v>
      </c>
      <c r="G493" s="32">
        <v>8</v>
      </c>
      <c r="H493" s="34">
        <v>1885.2749999999999</v>
      </c>
      <c r="I493" s="3"/>
      <c r="J493" s="26">
        <f t="shared" si="37"/>
        <v>0</v>
      </c>
    </row>
    <row r="494" spans="1:10" x14ac:dyDescent="0.25">
      <c r="A494" s="36"/>
      <c r="B494" s="32" t="s">
        <v>88</v>
      </c>
      <c r="C494" s="32" t="str">
        <f t="shared" si="38"/>
        <v>159-628</v>
      </c>
      <c r="D494" s="32" t="s">
        <v>86</v>
      </c>
      <c r="E494" s="32" t="s">
        <v>47</v>
      </c>
      <c r="F494" s="32">
        <v>6281590990016</v>
      </c>
      <c r="G494" s="32">
        <v>10</v>
      </c>
      <c r="H494" s="34">
        <v>1885.2749999999999</v>
      </c>
      <c r="I494" s="3"/>
      <c r="J494" s="26">
        <f t="shared" si="37"/>
        <v>0</v>
      </c>
    </row>
    <row r="495" spans="1:10" x14ac:dyDescent="0.25">
      <c r="A495" s="36"/>
      <c r="B495" s="32" t="s">
        <v>88</v>
      </c>
      <c r="C495" s="32" t="str">
        <f t="shared" si="38"/>
        <v>159-628</v>
      </c>
      <c r="D495" s="32" t="s">
        <v>86</v>
      </c>
      <c r="E495" s="32" t="s">
        <v>20</v>
      </c>
      <c r="F495" s="32">
        <v>6281590350018</v>
      </c>
      <c r="G495" s="32">
        <v>16</v>
      </c>
      <c r="H495" s="34">
        <v>1885.2749999999999</v>
      </c>
      <c r="I495" s="3"/>
      <c r="J495" s="26">
        <f t="shared" si="37"/>
        <v>0</v>
      </c>
    </row>
    <row r="496" spans="1:10" x14ac:dyDescent="0.25">
      <c r="A496" s="36"/>
      <c r="B496" s="32" t="s">
        <v>88</v>
      </c>
      <c r="C496" s="32" t="str">
        <f t="shared" ref="C496:C512" si="39">HYPERLINK("http://warehouse.orhideja.net//images/products/159-628,-733-628-white_1.jpg","159-628")</f>
        <v>159-628</v>
      </c>
      <c r="D496" s="32" t="s">
        <v>86</v>
      </c>
      <c r="E496" s="32" t="s">
        <v>21</v>
      </c>
      <c r="F496" s="32">
        <v>6281590360017</v>
      </c>
      <c r="G496" s="32">
        <v>34</v>
      </c>
      <c r="H496" s="34">
        <v>1885.2749999999999</v>
      </c>
      <c r="I496" s="3"/>
      <c r="J496" s="26">
        <f t="shared" si="37"/>
        <v>0</v>
      </c>
    </row>
    <row r="497" spans="1:10" x14ac:dyDescent="0.25">
      <c r="A497" s="36"/>
      <c r="B497" s="32" t="s">
        <v>88</v>
      </c>
      <c r="C497" s="32" t="str">
        <f t="shared" si="39"/>
        <v>159-628</v>
      </c>
      <c r="D497" s="32" t="s">
        <v>86</v>
      </c>
      <c r="E497" s="32" t="s">
        <v>22</v>
      </c>
      <c r="F497" s="32">
        <v>6281590370016</v>
      </c>
      <c r="G497" s="32">
        <v>17</v>
      </c>
      <c r="H497" s="34">
        <v>1885.2749999999999</v>
      </c>
      <c r="I497" s="3"/>
      <c r="J497" s="26">
        <f t="shared" si="37"/>
        <v>0</v>
      </c>
    </row>
    <row r="498" spans="1:10" x14ac:dyDescent="0.25">
      <c r="A498" s="36"/>
      <c r="B498" s="32" t="s">
        <v>88</v>
      </c>
      <c r="C498" s="32" t="str">
        <f t="shared" si="39"/>
        <v>159-628</v>
      </c>
      <c r="D498" s="32" t="s">
        <v>86</v>
      </c>
      <c r="E498" s="32" t="s">
        <v>23</v>
      </c>
      <c r="F498" s="32">
        <v>6281590380015</v>
      </c>
      <c r="G498" s="32">
        <v>23</v>
      </c>
      <c r="H498" s="34">
        <v>1885.2749999999999</v>
      </c>
      <c r="I498" s="3"/>
      <c r="J498" s="26">
        <f t="shared" si="37"/>
        <v>0</v>
      </c>
    </row>
    <row r="499" spans="1:10" x14ac:dyDescent="0.25">
      <c r="A499" s="36"/>
      <c r="B499" s="32" t="s">
        <v>88</v>
      </c>
      <c r="C499" s="32" t="str">
        <f t="shared" si="39"/>
        <v>159-628</v>
      </c>
      <c r="D499" s="32" t="s">
        <v>86</v>
      </c>
      <c r="E499" s="32" t="s">
        <v>27</v>
      </c>
      <c r="F499" s="32">
        <v>6281590390014</v>
      </c>
      <c r="G499" s="32">
        <v>11</v>
      </c>
      <c r="H499" s="34">
        <v>1885.2749999999999</v>
      </c>
      <c r="I499" s="3"/>
      <c r="J499" s="26">
        <f t="shared" si="37"/>
        <v>0</v>
      </c>
    </row>
    <row r="500" spans="1:10" x14ac:dyDescent="0.25">
      <c r="A500" s="36"/>
      <c r="B500" s="32" t="s">
        <v>88</v>
      </c>
      <c r="C500" s="32" t="str">
        <f t="shared" si="39"/>
        <v>159-628</v>
      </c>
      <c r="D500" s="32" t="s">
        <v>86</v>
      </c>
      <c r="E500" s="32" t="s">
        <v>34</v>
      </c>
      <c r="F500" s="32">
        <v>6281590400010</v>
      </c>
      <c r="G500" s="32">
        <v>10</v>
      </c>
      <c r="H500" s="34">
        <v>1885.2749999999999</v>
      </c>
      <c r="I500" s="3"/>
      <c r="J500" s="26">
        <f t="shared" si="37"/>
        <v>0</v>
      </c>
    </row>
    <row r="501" spans="1:10" x14ac:dyDescent="0.25">
      <c r="A501" s="36"/>
      <c r="B501" s="32" t="s">
        <v>88</v>
      </c>
      <c r="C501" s="32" t="str">
        <f t="shared" si="39"/>
        <v>159-628</v>
      </c>
      <c r="D501" s="32" t="s">
        <v>86</v>
      </c>
      <c r="E501" s="32" t="s">
        <v>28</v>
      </c>
      <c r="F501" s="32">
        <v>6281590430017</v>
      </c>
      <c r="G501" s="32">
        <v>17</v>
      </c>
      <c r="H501" s="34">
        <v>1885.2749999999999</v>
      </c>
      <c r="I501" s="3"/>
      <c r="J501" s="26">
        <f t="shared" si="37"/>
        <v>0</v>
      </c>
    </row>
    <row r="502" spans="1:10" x14ac:dyDescent="0.25">
      <c r="A502" s="36"/>
      <c r="B502" s="32" t="s">
        <v>88</v>
      </c>
      <c r="C502" s="32" t="str">
        <f t="shared" si="39"/>
        <v>159-628</v>
      </c>
      <c r="D502" s="32" t="s">
        <v>86</v>
      </c>
      <c r="E502" s="32" t="s">
        <v>29</v>
      </c>
      <c r="F502" s="32">
        <v>6281590440016</v>
      </c>
      <c r="G502" s="32">
        <v>20</v>
      </c>
      <c r="H502" s="34">
        <v>1885.2749999999999</v>
      </c>
      <c r="I502" s="3"/>
      <c r="J502" s="26">
        <f t="shared" si="37"/>
        <v>0</v>
      </c>
    </row>
    <row r="503" spans="1:10" x14ac:dyDescent="0.25">
      <c r="A503" s="36"/>
      <c r="B503" s="32" t="s">
        <v>88</v>
      </c>
      <c r="C503" s="32" t="str">
        <f t="shared" si="39"/>
        <v>159-628</v>
      </c>
      <c r="D503" s="32" t="s">
        <v>86</v>
      </c>
      <c r="E503" s="32" t="s">
        <v>30</v>
      </c>
      <c r="F503" s="32">
        <v>6281590450015</v>
      </c>
      <c r="G503" s="32">
        <v>2</v>
      </c>
      <c r="H503" s="34">
        <v>1885.2749999999999</v>
      </c>
      <c r="I503" s="3"/>
      <c r="J503" s="26">
        <f t="shared" si="37"/>
        <v>0</v>
      </c>
    </row>
    <row r="504" spans="1:10" x14ac:dyDescent="0.25">
      <c r="A504" s="36"/>
      <c r="B504" s="32" t="s">
        <v>88</v>
      </c>
      <c r="C504" s="32" t="str">
        <f t="shared" si="39"/>
        <v>159-628</v>
      </c>
      <c r="D504" s="32" t="s">
        <v>86</v>
      </c>
      <c r="E504" s="32" t="s">
        <v>48</v>
      </c>
      <c r="F504" s="32">
        <v>6281590460014</v>
      </c>
      <c r="G504" s="32">
        <v>13</v>
      </c>
      <c r="H504" s="34">
        <v>1885.2749999999999</v>
      </c>
      <c r="I504" s="3"/>
      <c r="J504" s="26">
        <f t="shared" si="37"/>
        <v>0</v>
      </c>
    </row>
    <row r="505" spans="1:10" x14ac:dyDescent="0.25">
      <c r="A505" s="36"/>
      <c r="B505" s="32" t="s">
        <v>88</v>
      </c>
      <c r="C505" s="32" t="str">
        <f t="shared" si="39"/>
        <v>159-628</v>
      </c>
      <c r="D505" s="32" t="s">
        <v>86</v>
      </c>
      <c r="E505" s="32" t="s">
        <v>35</v>
      </c>
      <c r="F505" s="32">
        <v>6281590470013</v>
      </c>
      <c r="G505" s="32">
        <v>12</v>
      </c>
      <c r="H505" s="34">
        <v>1885.2749999999999</v>
      </c>
      <c r="I505" s="3"/>
      <c r="J505" s="26">
        <f t="shared" si="37"/>
        <v>0</v>
      </c>
    </row>
    <row r="506" spans="1:10" x14ac:dyDescent="0.25">
      <c r="A506" s="36"/>
      <c r="B506" s="32" t="s">
        <v>88</v>
      </c>
      <c r="C506" s="32" t="str">
        <f t="shared" si="39"/>
        <v>159-628</v>
      </c>
      <c r="D506" s="32" t="s">
        <v>86</v>
      </c>
      <c r="E506" s="32" t="s">
        <v>36</v>
      </c>
      <c r="F506" s="32">
        <v>6281590510016</v>
      </c>
      <c r="G506" s="32">
        <v>6</v>
      </c>
      <c r="H506" s="34">
        <v>1885.2749999999999</v>
      </c>
      <c r="I506" s="3"/>
      <c r="J506" s="26">
        <f t="shared" si="37"/>
        <v>0</v>
      </c>
    </row>
    <row r="507" spans="1:10" x14ac:dyDescent="0.25">
      <c r="A507" s="36"/>
      <c r="B507" s="32" t="s">
        <v>88</v>
      </c>
      <c r="C507" s="32" t="str">
        <f t="shared" si="39"/>
        <v>159-628</v>
      </c>
      <c r="D507" s="32" t="s">
        <v>86</v>
      </c>
      <c r="E507" s="32" t="s">
        <v>37</v>
      </c>
      <c r="F507" s="32">
        <v>6281590520015</v>
      </c>
      <c r="G507" s="32">
        <v>13</v>
      </c>
      <c r="H507" s="34">
        <v>1885.2749999999999</v>
      </c>
      <c r="I507" s="3"/>
      <c r="J507" s="26">
        <f t="shared" si="37"/>
        <v>0</v>
      </c>
    </row>
    <row r="508" spans="1:10" x14ac:dyDescent="0.25">
      <c r="A508" s="36"/>
      <c r="B508" s="32" t="s">
        <v>88</v>
      </c>
      <c r="C508" s="32" t="str">
        <f t="shared" si="39"/>
        <v>159-628</v>
      </c>
      <c r="D508" s="32" t="s">
        <v>86</v>
      </c>
      <c r="E508" s="32" t="s">
        <v>38</v>
      </c>
      <c r="F508" s="32">
        <v>6281590530014</v>
      </c>
      <c r="G508" s="32">
        <v>16</v>
      </c>
      <c r="H508" s="34">
        <v>1885.2749999999999</v>
      </c>
      <c r="I508" s="3"/>
      <c r="J508" s="26">
        <f t="shared" si="37"/>
        <v>0</v>
      </c>
    </row>
    <row r="509" spans="1:10" x14ac:dyDescent="0.25">
      <c r="A509" s="36"/>
      <c r="B509" s="32" t="s">
        <v>88</v>
      </c>
      <c r="C509" s="32" t="str">
        <f t="shared" si="39"/>
        <v>159-628</v>
      </c>
      <c r="D509" s="32" t="s">
        <v>86</v>
      </c>
      <c r="E509" s="32" t="s">
        <v>49</v>
      </c>
      <c r="F509" s="32">
        <v>6281590540013</v>
      </c>
      <c r="G509" s="32">
        <v>3</v>
      </c>
      <c r="H509" s="34">
        <v>1885.2749999999999</v>
      </c>
      <c r="I509" s="3"/>
      <c r="J509" s="26">
        <f t="shared" si="37"/>
        <v>0</v>
      </c>
    </row>
    <row r="510" spans="1:10" x14ac:dyDescent="0.25">
      <c r="A510" s="36"/>
      <c r="B510" s="32" t="s">
        <v>88</v>
      </c>
      <c r="C510" s="32" t="str">
        <f t="shared" si="39"/>
        <v>159-628</v>
      </c>
      <c r="D510" s="32" t="s">
        <v>86</v>
      </c>
      <c r="E510" s="32" t="s">
        <v>39</v>
      </c>
      <c r="F510" s="32">
        <v>6281590590018</v>
      </c>
      <c r="G510" s="32">
        <v>10</v>
      </c>
      <c r="H510" s="34">
        <v>1885.2749999999999</v>
      </c>
      <c r="I510" s="3"/>
      <c r="J510" s="26">
        <f t="shared" si="37"/>
        <v>0</v>
      </c>
    </row>
    <row r="511" spans="1:10" x14ac:dyDescent="0.25">
      <c r="A511" s="36"/>
      <c r="B511" s="32" t="s">
        <v>88</v>
      </c>
      <c r="C511" s="32" t="str">
        <f t="shared" si="39"/>
        <v>159-628</v>
      </c>
      <c r="D511" s="32" t="s">
        <v>86</v>
      </c>
      <c r="E511" s="32" t="s">
        <v>40</v>
      </c>
      <c r="F511" s="32">
        <v>6281590600014</v>
      </c>
      <c r="G511" s="32">
        <v>11</v>
      </c>
      <c r="H511" s="34">
        <v>1885.2749999999999</v>
      </c>
      <c r="I511" s="3"/>
      <c r="J511" s="26">
        <f t="shared" si="37"/>
        <v>0</v>
      </c>
    </row>
    <row r="512" spans="1:10" x14ac:dyDescent="0.25">
      <c r="A512" s="37"/>
      <c r="B512" s="32" t="s">
        <v>88</v>
      </c>
      <c r="C512" s="32" t="str">
        <f t="shared" si="39"/>
        <v>159-628</v>
      </c>
      <c r="D512" s="32" t="s">
        <v>86</v>
      </c>
      <c r="E512" s="32" t="s">
        <v>41</v>
      </c>
      <c r="F512" s="32">
        <v>6281590610013</v>
      </c>
      <c r="G512" s="32">
        <v>11</v>
      </c>
      <c r="H512" s="34">
        <v>1885.2749999999999</v>
      </c>
      <c r="I512" s="3"/>
      <c r="J512" s="26">
        <f t="shared" si="37"/>
        <v>0</v>
      </c>
    </row>
    <row r="513" spans="1:10" ht="58.5" customHeight="1" x14ac:dyDescent="0.25">
      <c r="A513" s="35"/>
      <c r="B513" s="32" t="s">
        <v>50</v>
      </c>
      <c r="C513" s="32" t="str">
        <f>HYPERLINK("http://warehouse.orhideja.net//images/products/293-628 white.jpg","293-628")</f>
        <v>293-628</v>
      </c>
      <c r="D513" s="32" t="s">
        <v>86</v>
      </c>
      <c r="E513" s="32">
        <v>36</v>
      </c>
      <c r="F513" s="32"/>
      <c r="G513" s="32">
        <v>9</v>
      </c>
      <c r="H513" s="34">
        <v>942.63749999999993</v>
      </c>
      <c r="I513" s="3"/>
      <c r="J513" s="26">
        <f t="shared" si="37"/>
        <v>0</v>
      </c>
    </row>
    <row r="514" spans="1:10" ht="58.5" customHeight="1" x14ac:dyDescent="0.25">
      <c r="A514" s="36"/>
      <c r="B514" s="32" t="s">
        <v>50</v>
      </c>
      <c r="C514" s="32" t="str">
        <f>HYPERLINK("http://warehouse.orhideja.net//images/products/293-628 white.jpg","293-628")</f>
        <v>293-628</v>
      </c>
      <c r="D514" s="32" t="s">
        <v>86</v>
      </c>
      <c r="E514" s="32">
        <v>38</v>
      </c>
      <c r="F514" s="32"/>
      <c r="G514" s="32">
        <v>3</v>
      </c>
      <c r="H514" s="34">
        <v>942.63749999999993</v>
      </c>
      <c r="I514" s="3"/>
      <c r="J514" s="26">
        <f t="shared" si="37"/>
        <v>0</v>
      </c>
    </row>
    <row r="515" spans="1:10" ht="58.5" customHeight="1" x14ac:dyDescent="0.25">
      <c r="A515" s="37"/>
      <c r="B515" s="32" t="s">
        <v>50</v>
      </c>
      <c r="C515" s="32" t="str">
        <f>HYPERLINK("http://warehouse.orhideja.net//images/products/293-628 white.jpg","293-628")</f>
        <v>293-628</v>
      </c>
      <c r="D515" s="32" t="s">
        <v>86</v>
      </c>
      <c r="E515" s="32">
        <v>40</v>
      </c>
      <c r="F515" s="32"/>
      <c r="G515" s="32">
        <v>6</v>
      </c>
      <c r="H515" s="34">
        <v>942.63749999999993</v>
      </c>
      <c r="I515" s="3"/>
      <c r="J515" s="26">
        <f t="shared" si="37"/>
        <v>0</v>
      </c>
    </row>
    <row r="516" spans="1:10" ht="49.5" customHeight="1" x14ac:dyDescent="0.25">
      <c r="A516" s="35"/>
      <c r="B516" s="32" t="s">
        <v>32</v>
      </c>
      <c r="C516" s="32" t="str">
        <f>HYPERLINK("http://warehouse.orhideja.net//images/products/159-628,-733-628-white_6.jpg","733-628")</f>
        <v>733-628</v>
      </c>
      <c r="D516" s="32" t="s">
        <v>86</v>
      </c>
      <c r="E516" s="32">
        <v>36</v>
      </c>
      <c r="F516" s="32">
        <v>6287331060017</v>
      </c>
      <c r="G516" s="32">
        <v>4</v>
      </c>
      <c r="H516" s="34">
        <v>1032.4124999999999</v>
      </c>
      <c r="I516" s="3"/>
      <c r="J516" s="26">
        <f t="shared" si="37"/>
        <v>0</v>
      </c>
    </row>
    <row r="517" spans="1:10" ht="49.5" customHeight="1" x14ac:dyDescent="0.25">
      <c r="A517" s="36"/>
      <c r="B517" s="32" t="s">
        <v>32</v>
      </c>
      <c r="C517" s="32" t="str">
        <f>HYPERLINK("http://warehouse.orhideja.net//images/products/159-628,-733-628-white_6.jpg","733-628")</f>
        <v>733-628</v>
      </c>
      <c r="D517" s="32" t="s">
        <v>86</v>
      </c>
      <c r="E517" s="32">
        <v>38</v>
      </c>
      <c r="F517" s="32">
        <v>6287331070016</v>
      </c>
      <c r="G517" s="32">
        <v>11</v>
      </c>
      <c r="H517" s="34">
        <v>1032.4124999999999</v>
      </c>
      <c r="I517" s="3"/>
      <c r="J517" s="26">
        <f t="shared" si="37"/>
        <v>0</v>
      </c>
    </row>
    <row r="518" spans="1:10" ht="49.5" customHeight="1" x14ac:dyDescent="0.25">
      <c r="A518" s="36"/>
      <c r="B518" s="32" t="s">
        <v>32</v>
      </c>
      <c r="C518" s="32" t="str">
        <f>HYPERLINK("http://warehouse.orhideja.net//images/products/159-628,-733-628-white_6.jpg","733-628")</f>
        <v>733-628</v>
      </c>
      <c r="D518" s="32" t="s">
        <v>86</v>
      </c>
      <c r="E518" s="32">
        <v>40</v>
      </c>
      <c r="F518" s="32">
        <v>6287331080015</v>
      </c>
      <c r="G518" s="32">
        <v>6</v>
      </c>
      <c r="H518" s="34">
        <v>1032.4124999999999</v>
      </c>
      <c r="I518" s="3"/>
      <c r="J518" s="26">
        <f t="shared" si="37"/>
        <v>0</v>
      </c>
    </row>
    <row r="519" spans="1:10" ht="49.5" customHeight="1" x14ac:dyDescent="0.25">
      <c r="A519" s="37"/>
      <c r="B519" s="32" t="s">
        <v>32</v>
      </c>
      <c r="C519" s="32" t="str">
        <f>HYPERLINK("http://warehouse.orhideja.net//images/products/159-628,-733-628-white_6.jpg","733-628")</f>
        <v>733-628</v>
      </c>
      <c r="D519" s="32" t="s">
        <v>86</v>
      </c>
      <c r="E519" s="32">
        <v>42</v>
      </c>
      <c r="F519" s="32">
        <v>6287331090014</v>
      </c>
      <c r="G519" s="32">
        <v>3</v>
      </c>
      <c r="H519" s="34">
        <v>1032.4124999999999</v>
      </c>
      <c r="I519" s="3"/>
      <c r="J519" s="26">
        <f t="shared" si="37"/>
        <v>0</v>
      </c>
    </row>
    <row r="520" spans="1:10" ht="23.25" customHeight="1" x14ac:dyDescent="0.25">
      <c r="A520" s="35"/>
      <c r="B520" s="32" t="s">
        <v>80</v>
      </c>
      <c r="C520" s="32" t="str">
        <f t="shared" ref="C520:C530" si="40">HYPERLINK("http://warehouse.orhideja.net//images/products/102-628 black-peony.jpg","102-628")</f>
        <v>102-628</v>
      </c>
      <c r="D520" s="32" t="s">
        <v>83</v>
      </c>
      <c r="E520" s="32" t="s">
        <v>77</v>
      </c>
      <c r="F520" s="32"/>
      <c r="G520" s="32">
        <v>3</v>
      </c>
      <c r="H520" s="34">
        <v>2145.6224999999999</v>
      </c>
      <c r="I520" s="3"/>
      <c r="J520" s="26">
        <f t="shared" ref="J520:J583" si="41">H520*I520</f>
        <v>0</v>
      </c>
    </row>
    <row r="521" spans="1:10" ht="23.25" customHeight="1" x14ac:dyDescent="0.25">
      <c r="A521" s="36"/>
      <c r="B521" s="32" t="s">
        <v>80</v>
      </c>
      <c r="C521" s="32" t="str">
        <f t="shared" si="40"/>
        <v>102-628</v>
      </c>
      <c r="D521" s="32" t="s">
        <v>83</v>
      </c>
      <c r="E521" s="32" t="s">
        <v>70</v>
      </c>
      <c r="F521" s="32"/>
      <c r="G521" s="32">
        <v>4</v>
      </c>
      <c r="H521" s="34">
        <v>2145.6224999999999</v>
      </c>
      <c r="I521" s="3"/>
      <c r="J521" s="26">
        <f t="shared" si="41"/>
        <v>0</v>
      </c>
    </row>
    <row r="522" spans="1:10" ht="23.25" customHeight="1" x14ac:dyDescent="0.25">
      <c r="A522" s="36"/>
      <c r="B522" s="32" t="s">
        <v>80</v>
      </c>
      <c r="C522" s="32" t="str">
        <f t="shared" si="40"/>
        <v>102-628</v>
      </c>
      <c r="D522" s="32" t="s">
        <v>83</v>
      </c>
      <c r="E522" s="32" t="s">
        <v>78</v>
      </c>
      <c r="F522" s="32"/>
      <c r="G522" s="32">
        <v>11</v>
      </c>
      <c r="H522" s="34">
        <v>2145.6224999999999</v>
      </c>
      <c r="I522" s="3"/>
      <c r="J522" s="26">
        <f t="shared" si="41"/>
        <v>0</v>
      </c>
    </row>
    <row r="523" spans="1:10" ht="23.25" customHeight="1" x14ac:dyDescent="0.25">
      <c r="A523" s="36"/>
      <c r="B523" s="32" t="s">
        <v>80</v>
      </c>
      <c r="C523" s="32" t="str">
        <f t="shared" si="40"/>
        <v>102-628</v>
      </c>
      <c r="D523" s="32" t="s">
        <v>83</v>
      </c>
      <c r="E523" s="32" t="s">
        <v>9</v>
      </c>
      <c r="F523" s="32"/>
      <c r="G523" s="32">
        <v>4</v>
      </c>
      <c r="H523" s="34">
        <v>2145.6224999999999</v>
      </c>
      <c r="I523" s="3"/>
      <c r="J523" s="26">
        <f t="shared" si="41"/>
        <v>0</v>
      </c>
    </row>
    <row r="524" spans="1:10" ht="23.25" customHeight="1" x14ac:dyDescent="0.25">
      <c r="A524" s="36"/>
      <c r="B524" s="32" t="s">
        <v>80</v>
      </c>
      <c r="C524" s="32" t="str">
        <f t="shared" si="40"/>
        <v>102-628</v>
      </c>
      <c r="D524" s="32" t="s">
        <v>83</v>
      </c>
      <c r="E524" s="32" t="s">
        <v>10</v>
      </c>
      <c r="F524" s="32"/>
      <c r="G524" s="32">
        <v>6</v>
      </c>
      <c r="H524" s="34">
        <v>2145.6224999999999</v>
      </c>
      <c r="I524" s="3"/>
      <c r="J524" s="26">
        <f t="shared" si="41"/>
        <v>0</v>
      </c>
    </row>
    <row r="525" spans="1:10" ht="23.25" customHeight="1" x14ac:dyDescent="0.25">
      <c r="A525" s="36"/>
      <c r="B525" s="32" t="s">
        <v>80</v>
      </c>
      <c r="C525" s="32" t="str">
        <f t="shared" si="40"/>
        <v>102-628</v>
      </c>
      <c r="D525" s="32" t="s">
        <v>83</v>
      </c>
      <c r="E525" s="32" t="s">
        <v>11</v>
      </c>
      <c r="F525" s="32"/>
      <c r="G525" s="32">
        <v>7</v>
      </c>
      <c r="H525" s="34">
        <v>2145.6224999999999</v>
      </c>
      <c r="I525" s="3"/>
      <c r="J525" s="26">
        <f t="shared" si="41"/>
        <v>0</v>
      </c>
    </row>
    <row r="526" spans="1:10" ht="23.25" customHeight="1" x14ac:dyDescent="0.25">
      <c r="A526" s="36"/>
      <c r="B526" s="32" t="s">
        <v>80</v>
      </c>
      <c r="C526" s="32" t="str">
        <f t="shared" si="40"/>
        <v>102-628</v>
      </c>
      <c r="D526" s="32" t="s">
        <v>83</v>
      </c>
      <c r="E526" s="32" t="s">
        <v>71</v>
      </c>
      <c r="F526" s="32"/>
      <c r="G526" s="32">
        <v>9</v>
      </c>
      <c r="H526" s="34">
        <v>2145.6224999999999</v>
      </c>
      <c r="I526" s="3"/>
      <c r="J526" s="26">
        <f t="shared" si="41"/>
        <v>0</v>
      </c>
    </row>
    <row r="527" spans="1:10" ht="23.25" customHeight="1" x14ac:dyDescent="0.25">
      <c r="A527" s="36"/>
      <c r="B527" s="32" t="s">
        <v>80</v>
      </c>
      <c r="C527" s="32" t="str">
        <f t="shared" si="40"/>
        <v>102-628</v>
      </c>
      <c r="D527" s="32" t="s">
        <v>83</v>
      </c>
      <c r="E527" s="32" t="s">
        <v>14</v>
      </c>
      <c r="F527" s="32"/>
      <c r="G527" s="32">
        <v>6</v>
      </c>
      <c r="H527" s="34">
        <v>2145.6224999999999</v>
      </c>
      <c r="I527" s="3"/>
      <c r="J527" s="26">
        <f t="shared" si="41"/>
        <v>0</v>
      </c>
    </row>
    <row r="528" spans="1:10" ht="23.25" customHeight="1" x14ac:dyDescent="0.25">
      <c r="A528" s="36"/>
      <c r="B528" s="32" t="s">
        <v>80</v>
      </c>
      <c r="C528" s="32" t="str">
        <f t="shared" si="40"/>
        <v>102-628</v>
      </c>
      <c r="D528" s="32" t="s">
        <v>83</v>
      </c>
      <c r="E528" s="32" t="s">
        <v>15</v>
      </c>
      <c r="F528" s="32"/>
      <c r="G528" s="32">
        <v>6</v>
      </c>
      <c r="H528" s="34">
        <v>2145.6224999999999</v>
      </c>
      <c r="I528" s="3"/>
      <c r="J528" s="26">
        <f t="shared" si="41"/>
        <v>0</v>
      </c>
    </row>
    <row r="529" spans="1:10" ht="23.25" customHeight="1" x14ac:dyDescent="0.25">
      <c r="A529" s="36"/>
      <c r="B529" s="32" t="s">
        <v>80</v>
      </c>
      <c r="C529" s="32" t="str">
        <f t="shared" si="40"/>
        <v>102-628</v>
      </c>
      <c r="D529" s="32" t="s">
        <v>83</v>
      </c>
      <c r="E529" s="32" t="s">
        <v>79</v>
      </c>
      <c r="F529" s="32"/>
      <c r="G529" s="32">
        <v>9</v>
      </c>
      <c r="H529" s="34">
        <v>2145.6224999999999</v>
      </c>
      <c r="I529" s="3"/>
      <c r="J529" s="26">
        <f t="shared" si="41"/>
        <v>0</v>
      </c>
    </row>
    <row r="530" spans="1:10" ht="23.25" customHeight="1" x14ac:dyDescent="0.25">
      <c r="A530" s="37"/>
      <c r="B530" s="32" t="s">
        <v>80</v>
      </c>
      <c r="C530" s="32" t="str">
        <f t="shared" si="40"/>
        <v>102-628</v>
      </c>
      <c r="D530" s="32" t="s">
        <v>83</v>
      </c>
      <c r="E530" s="32" t="s">
        <v>19</v>
      </c>
      <c r="F530" s="32"/>
      <c r="G530" s="32">
        <v>7</v>
      </c>
      <c r="H530" s="34">
        <v>2145.6224999999999</v>
      </c>
      <c r="I530" s="3"/>
      <c r="J530" s="26">
        <f t="shared" si="41"/>
        <v>0</v>
      </c>
    </row>
    <row r="531" spans="1:10" x14ac:dyDescent="0.25">
      <c r="A531" s="35"/>
      <c r="B531" s="32" t="s">
        <v>88</v>
      </c>
      <c r="C531" s="32" t="str">
        <f t="shared" ref="C531:C555" si="42">HYPERLINK("http://warehouse.orhideja.net//images/products/159-628,-733-628-black-pion_1.jpg","159-628")</f>
        <v>159-628</v>
      </c>
      <c r="D531" s="32" t="s">
        <v>83</v>
      </c>
      <c r="E531" s="32" t="s">
        <v>10</v>
      </c>
      <c r="F531" s="32">
        <v>6281590199129</v>
      </c>
      <c r="G531" s="32">
        <v>4</v>
      </c>
      <c r="H531" s="34">
        <v>1885.2749999999999</v>
      </c>
      <c r="I531" s="3"/>
      <c r="J531" s="26">
        <f t="shared" si="41"/>
        <v>0</v>
      </c>
    </row>
    <row r="532" spans="1:10" x14ac:dyDescent="0.25">
      <c r="A532" s="36"/>
      <c r="B532" s="32" t="s">
        <v>88</v>
      </c>
      <c r="C532" s="32" t="str">
        <f t="shared" si="42"/>
        <v>159-628</v>
      </c>
      <c r="D532" s="32" t="s">
        <v>83</v>
      </c>
      <c r="E532" s="32" t="s">
        <v>11</v>
      </c>
      <c r="F532" s="32">
        <v>6281590209125</v>
      </c>
      <c r="G532" s="32">
        <v>11</v>
      </c>
      <c r="H532" s="34">
        <v>1885.2749999999999</v>
      </c>
      <c r="I532" s="3"/>
      <c r="J532" s="26">
        <f t="shared" si="41"/>
        <v>0</v>
      </c>
    </row>
    <row r="533" spans="1:10" x14ac:dyDescent="0.25">
      <c r="A533" s="36"/>
      <c r="B533" s="32" t="s">
        <v>88</v>
      </c>
      <c r="C533" s="32" t="str">
        <f t="shared" si="42"/>
        <v>159-628</v>
      </c>
      <c r="D533" s="32" t="s">
        <v>83</v>
      </c>
      <c r="E533" s="32" t="s">
        <v>25</v>
      </c>
      <c r="F533" s="32">
        <v>6281590219124</v>
      </c>
      <c r="G533" s="32">
        <v>7</v>
      </c>
      <c r="H533" s="34">
        <v>1885.2749999999999</v>
      </c>
      <c r="I533" s="3"/>
      <c r="J533" s="26">
        <f t="shared" si="41"/>
        <v>0</v>
      </c>
    </row>
    <row r="534" spans="1:10" x14ac:dyDescent="0.25">
      <c r="A534" s="36"/>
      <c r="B534" s="32" t="s">
        <v>88</v>
      </c>
      <c r="C534" s="32" t="str">
        <f t="shared" si="42"/>
        <v>159-628</v>
      </c>
      <c r="D534" s="32" t="s">
        <v>83</v>
      </c>
      <c r="E534" s="32" t="s">
        <v>43</v>
      </c>
      <c r="F534" s="32">
        <v>6281590249121</v>
      </c>
      <c r="G534" s="32">
        <v>5</v>
      </c>
      <c r="H534" s="34">
        <v>1885.2749999999999</v>
      </c>
      <c r="I534" s="3"/>
      <c r="J534" s="26">
        <f t="shared" si="41"/>
        <v>0</v>
      </c>
    </row>
    <row r="535" spans="1:10" x14ac:dyDescent="0.25">
      <c r="A535" s="36"/>
      <c r="B535" s="32" t="s">
        <v>88</v>
      </c>
      <c r="C535" s="32" t="str">
        <f t="shared" si="42"/>
        <v>159-628</v>
      </c>
      <c r="D535" s="32" t="s">
        <v>83</v>
      </c>
      <c r="E535" s="32" t="s">
        <v>15</v>
      </c>
      <c r="F535" s="32">
        <v>6281590279128</v>
      </c>
      <c r="G535" s="32">
        <v>8</v>
      </c>
      <c r="H535" s="34">
        <v>1885.2749999999999</v>
      </c>
      <c r="I535" s="3"/>
      <c r="J535" s="26">
        <f t="shared" si="41"/>
        <v>0</v>
      </c>
    </row>
    <row r="536" spans="1:10" x14ac:dyDescent="0.25">
      <c r="A536" s="36"/>
      <c r="B536" s="32" t="s">
        <v>88</v>
      </c>
      <c r="C536" s="32" t="str">
        <f t="shared" si="42"/>
        <v>159-628</v>
      </c>
      <c r="D536" s="32" t="s">
        <v>83</v>
      </c>
      <c r="E536" s="32" t="s">
        <v>16</v>
      </c>
      <c r="F536" s="32">
        <v>6281590289127</v>
      </c>
      <c r="G536" s="32">
        <v>11</v>
      </c>
      <c r="H536" s="34">
        <v>1885.2749999999999</v>
      </c>
      <c r="I536" s="3"/>
      <c r="J536" s="26">
        <f t="shared" si="41"/>
        <v>0</v>
      </c>
    </row>
    <row r="537" spans="1:10" x14ac:dyDescent="0.25">
      <c r="A537" s="36"/>
      <c r="B537" s="32" t="s">
        <v>88</v>
      </c>
      <c r="C537" s="32" t="str">
        <f t="shared" si="42"/>
        <v>159-628</v>
      </c>
      <c r="D537" s="32" t="s">
        <v>83</v>
      </c>
      <c r="E537" s="32" t="s">
        <v>17</v>
      </c>
      <c r="F537" s="32">
        <v>6281590299126</v>
      </c>
      <c r="G537" s="32">
        <v>4</v>
      </c>
      <c r="H537" s="34">
        <v>1885.2749999999999</v>
      </c>
      <c r="I537" s="3"/>
      <c r="J537" s="26">
        <f t="shared" si="41"/>
        <v>0</v>
      </c>
    </row>
    <row r="538" spans="1:10" x14ac:dyDescent="0.25">
      <c r="A538" s="36"/>
      <c r="B538" s="32" t="s">
        <v>88</v>
      </c>
      <c r="C538" s="32" t="str">
        <f t="shared" si="42"/>
        <v>159-628</v>
      </c>
      <c r="D538" s="32" t="s">
        <v>83</v>
      </c>
      <c r="E538" s="32" t="s">
        <v>18</v>
      </c>
      <c r="F538" s="32">
        <v>6281590309122</v>
      </c>
      <c r="G538" s="32">
        <v>4</v>
      </c>
      <c r="H538" s="34">
        <v>1885.2749999999999</v>
      </c>
      <c r="I538" s="3"/>
      <c r="J538" s="26">
        <f t="shared" si="41"/>
        <v>0</v>
      </c>
    </row>
    <row r="539" spans="1:10" x14ac:dyDescent="0.25">
      <c r="A539" s="36"/>
      <c r="B539" s="32" t="s">
        <v>88</v>
      </c>
      <c r="C539" s="32" t="str">
        <f t="shared" si="42"/>
        <v>159-628</v>
      </c>
      <c r="D539" s="32" t="s">
        <v>83</v>
      </c>
      <c r="E539" s="32" t="s">
        <v>26</v>
      </c>
      <c r="F539" s="32">
        <v>6281590319121</v>
      </c>
      <c r="G539" s="32">
        <v>6</v>
      </c>
      <c r="H539" s="34">
        <v>1885.2749999999999</v>
      </c>
      <c r="I539" s="3"/>
      <c r="J539" s="26">
        <f t="shared" si="41"/>
        <v>0</v>
      </c>
    </row>
    <row r="540" spans="1:10" x14ac:dyDescent="0.25">
      <c r="A540" s="36"/>
      <c r="B540" s="32" t="s">
        <v>88</v>
      </c>
      <c r="C540" s="32" t="str">
        <f t="shared" si="42"/>
        <v>159-628</v>
      </c>
      <c r="D540" s="32" t="s">
        <v>83</v>
      </c>
      <c r="E540" s="32" t="s">
        <v>46</v>
      </c>
      <c r="F540" s="32">
        <v>6281590329120</v>
      </c>
      <c r="G540" s="32">
        <v>7</v>
      </c>
      <c r="H540" s="34">
        <v>1885.2749999999999</v>
      </c>
      <c r="I540" s="3"/>
      <c r="J540" s="26">
        <f t="shared" si="41"/>
        <v>0</v>
      </c>
    </row>
    <row r="541" spans="1:10" x14ac:dyDescent="0.25">
      <c r="A541" s="36"/>
      <c r="B541" s="32" t="s">
        <v>88</v>
      </c>
      <c r="C541" s="32" t="str">
        <f t="shared" si="42"/>
        <v>159-628</v>
      </c>
      <c r="D541" s="32" t="s">
        <v>83</v>
      </c>
      <c r="E541" s="32" t="s">
        <v>20</v>
      </c>
      <c r="F541" s="32">
        <v>6281590359127</v>
      </c>
      <c r="G541" s="32">
        <v>3</v>
      </c>
      <c r="H541" s="34">
        <v>1885.2749999999999</v>
      </c>
      <c r="I541" s="3"/>
      <c r="J541" s="26">
        <f t="shared" si="41"/>
        <v>0</v>
      </c>
    </row>
    <row r="542" spans="1:10" x14ac:dyDescent="0.25">
      <c r="A542" s="36"/>
      <c r="B542" s="32" t="s">
        <v>88</v>
      </c>
      <c r="C542" s="32" t="str">
        <f t="shared" si="42"/>
        <v>159-628</v>
      </c>
      <c r="D542" s="32" t="s">
        <v>83</v>
      </c>
      <c r="E542" s="32" t="s">
        <v>21</v>
      </c>
      <c r="F542" s="32">
        <v>6281590369126</v>
      </c>
      <c r="G542" s="32">
        <v>16</v>
      </c>
      <c r="H542" s="34">
        <v>1885.2749999999999</v>
      </c>
      <c r="I542" s="3"/>
      <c r="J542" s="26">
        <f t="shared" si="41"/>
        <v>0</v>
      </c>
    </row>
    <row r="543" spans="1:10" x14ac:dyDescent="0.25">
      <c r="A543" s="36"/>
      <c r="B543" s="32" t="s">
        <v>88</v>
      </c>
      <c r="C543" s="32" t="str">
        <f t="shared" si="42"/>
        <v>159-628</v>
      </c>
      <c r="D543" s="32" t="s">
        <v>83</v>
      </c>
      <c r="E543" s="32" t="s">
        <v>22</v>
      </c>
      <c r="F543" s="32">
        <v>6281590379125</v>
      </c>
      <c r="G543" s="32">
        <v>13</v>
      </c>
      <c r="H543" s="34">
        <v>1885.2749999999999</v>
      </c>
      <c r="I543" s="3"/>
      <c r="J543" s="26">
        <f t="shared" si="41"/>
        <v>0</v>
      </c>
    </row>
    <row r="544" spans="1:10" x14ac:dyDescent="0.25">
      <c r="A544" s="36"/>
      <c r="B544" s="32" t="s">
        <v>88</v>
      </c>
      <c r="C544" s="32" t="str">
        <f t="shared" si="42"/>
        <v>159-628</v>
      </c>
      <c r="D544" s="32" t="s">
        <v>83</v>
      </c>
      <c r="E544" s="32" t="s">
        <v>27</v>
      </c>
      <c r="F544" s="32">
        <v>6281590399123</v>
      </c>
      <c r="G544" s="32">
        <v>7</v>
      </c>
      <c r="H544" s="34">
        <v>1885.2749999999999</v>
      </c>
      <c r="I544" s="3"/>
      <c r="J544" s="26">
        <f t="shared" si="41"/>
        <v>0</v>
      </c>
    </row>
    <row r="545" spans="1:10" x14ac:dyDescent="0.25">
      <c r="A545" s="36"/>
      <c r="B545" s="32" t="s">
        <v>88</v>
      </c>
      <c r="C545" s="32" t="str">
        <f t="shared" si="42"/>
        <v>159-628</v>
      </c>
      <c r="D545" s="32" t="s">
        <v>83</v>
      </c>
      <c r="E545" s="32" t="s">
        <v>34</v>
      </c>
      <c r="F545" s="32">
        <v>6281590409129</v>
      </c>
      <c r="G545" s="32">
        <v>8</v>
      </c>
      <c r="H545" s="34">
        <v>1885.2749999999999</v>
      </c>
      <c r="I545" s="3"/>
      <c r="J545" s="26">
        <f t="shared" si="41"/>
        <v>0</v>
      </c>
    </row>
    <row r="546" spans="1:10" x14ac:dyDescent="0.25">
      <c r="A546" s="36"/>
      <c r="B546" s="32" t="s">
        <v>88</v>
      </c>
      <c r="C546" s="32" t="str">
        <f t="shared" si="42"/>
        <v>159-628</v>
      </c>
      <c r="D546" s="32" t="s">
        <v>83</v>
      </c>
      <c r="E546" s="32" t="s">
        <v>28</v>
      </c>
      <c r="F546" s="32">
        <v>6281590439126</v>
      </c>
      <c r="G546" s="32">
        <v>5</v>
      </c>
      <c r="H546" s="34">
        <v>1885.2749999999999</v>
      </c>
      <c r="I546" s="3"/>
      <c r="J546" s="26">
        <f t="shared" si="41"/>
        <v>0</v>
      </c>
    </row>
    <row r="547" spans="1:10" x14ac:dyDescent="0.25">
      <c r="A547" s="36"/>
      <c r="B547" s="32" t="s">
        <v>88</v>
      </c>
      <c r="C547" s="32" t="str">
        <f t="shared" si="42"/>
        <v>159-628</v>
      </c>
      <c r="D547" s="32" t="s">
        <v>83</v>
      </c>
      <c r="E547" s="32" t="s">
        <v>29</v>
      </c>
      <c r="F547" s="32">
        <v>6281590449125</v>
      </c>
      <c r="G547" s="32">
        <v>17</v>
      </c>
      <c r="H547" s="34">
        <v>1885.2749999999999</v>
      </c>
      <c r="I547" s="3"/>
      <c r="J547" s="26">
        <f t="shared" si="41"/>
        <v>0</v>
      </c>
    </row>
    <row r="548" spans="1:10" x14ac:dyDescent="0.25">
      <c r="A548" s="36"/>
      <c r="B548" s="32" t="s">
        <v>88</v>
      </c>
      <c r="C548" s="32" t="str">
        <f t="shared" si="42"/>
        <v>159-628</v>
      </c>
      <c r="D548" s="32" t="s">
        <v>83</v>
      </c>
      <c r="E548" s="32" t="s">
        <v>30</v>
      </c>
      <c r="F548" s="32">
        <v>6281590459124</v>
      </c>
      <c r="G548" s="32">
        <v>4</v>
      </c>
      <c r="H548" s="34">
        <v>1885.2749999999999</v>
      </c>
      <c r="I548" s="3"/>
      <c r="J548" s="26">
        <f t="shared" si="41"/>
        <v>0</v>
      </c>
    </row>
    <row r="549" spans="1:10" x14ac:dyDescent="0.25">
      <c r="A549" s="36"/>
      <c r="B549" s="32" t="s">
        <v>88</v>
      </c>
      <c r="C549" s="32" t="str">
        <f t="shared" si="42"/>
        <v>159-628</v>
      </c>
      <c r="D549" s="32" t="s">
        <v>83</v>
      </c>
      <c r="E549" s="32" t="s">
        <v>48</v>
      </c>
      <c r="F549" s="32">
        <v>6281590469123</v>
      </c>
      <c r="G549" s="32">
        <v>2</v>
      </c>
      <c r="H549" s="34">
        <v>1885.2749999999999</v>
      </c>
      <c r="I549" s="3"/>
      <c r="J549" s="26">
        <f t="shared" si="41"/>
        <v>0</v>
      </c>
    </row>
    <row r="550" spans="1:10" x14ac:dyDescent="0.25">
      <c r="A550" s="36"/>
      <c r="B550" s="32" t="s">
        <v>88</v>
      </c>
      <c r="C550" s="32" t="str">
        <f t="shared" si="42"/>
        <v>159-628</v>
      </c>
      <c r="D550" s="32" t="s">
        <v>83</v>
      </c>
      <c r="E550" s="32" t="s">
        <v>35</v>
      </c>
      <c r="F550" s="32">
        <v>6281590479122</v>
      </c>
      <c r="G550" s="32">
        <v>8</v>
      </c>
      <c r="H550" s="34">
        <v>1885.2749999999999</v>
      </c>
      <c r="I550" s="3"/>
      <c r="J550" s="26">
        <f t="shared" si="41"/>
        <v>0</v>
      </c>
    </row>
    <row r="551" spans="1:10" x14ac:dyDescent="0.25">
      <c r="A551" s="36"/>
      <c r="B551" s="32" t="s">
        <v>88</v>
      </c>
      <c r="C551" s="32" t="str">
        <f t="shared" si="42"/>
        <v>159-628</v>
      </c>
      <c r="D551" s="32" t="s">
        <v>83</v>
      </c>
      <c r="E551" s="32" t="s">
        <v>36</v>
      </c>
      <c r="F551" s="32">
        <v>6281590519125</v>
      </c>
      <c r="G551" s="32">
        <v>5</v>
      </c>
      <c r="H551" s="34">
        <v>1885.2749999999999</v>
      </c>
      <c r="I551" s="3"/>
      <c r="J551" s="26">
        <f t="shared" si="41"/>
        <v>0</v>
      </c>
    </row>
    <row r="552" spans="1:10" x14ac:dyDescent="0.25">
      <c r="A552" s="36"/>
      <c r="B552" s="32" t="s">
        <v>88</v>
      </c>
      <c r="C552" s="32" t="str">
        <f t="shared" si="42"/>
        <v>159-628</v>
      </c>
      <c r="D552" s="32" t="s">
        <v>83</v>
      </c>
      <c r="E552" s="32" t="s">
        <v>37</v>
      </c>
      <c r="F552" s="32">
        <v>6281590529124</v>
      </c>
      <c r="G552" s="32">
        <v>7</v>
      </c>
      <c r="H552" s="34">
        <v>1885.2749999999999</v>
      </c>
      <c r="I552" s="3"/>
      <c r="J552" s="26">
        <f t="shared" si="41"/>
        <v>0</v>
      </c>
    </row>
    <row r="553" spans="1:10" x14ac:dyDescent="0.25">
      <c r="A553" s="36"/>
      <c r="B553" s="32" t="s">
        <v>88</v>
      </c>
      <c r="C553" s="32" t="str">
        <f t="shared" si="42"/>
        <v>159-628</v>
      </c>
      <c r="D553" s="32" t="s">
        <v>83</v>
      </c>
      <c r="E553" s="32" t="s">
        <v>38</v>
      </c>
      <c r="F553" s="32">
        <v>6281590539123</v>
      </c>
      <c r="G553" s="32">
        <v>4</v>
      </c>
      <c r="H553" s="34">
        <v>1885.2749999999999</v>
      </c>
      <c r="I553" s="3"/>
      <c r="J553" s="26">
        <f t="shared" si="41"/>
        <v>0</v>
      </c>
    </row>
    <row r="554" spans="1:10" x14ac:dyDescent="0.25">
      <c r="A554" s="36"/>
      <c r="B554" s="32" t="s">
        <v>88</v>
      </c>
      <c r="C554" s="32" t="str">
        <f t="shared" si="42"/>
        <v>159-628</v>
      </c>
      <c r="D554" s="32" t="s">
        <v>83</v>
      </c>
      <c r="E554" s="32" t="s">
        <v>49</v>
      </c>
      <c r="F554" s="32">
        <v>6281590549122</v>
      </c>
      <c r="G554" s="32">
        <v>9</v>
      </c>
      <c r="H554" s="34">
        <v>1885.2749999999999</v>
      </c>
      <c r="I554" s="3"/>
      <c r="J554" s="26">
        <f t="shared" si="41"/>
        <v>0</v>
      </c>
    </row>
    <row r="555" spans="1:10" x14ac:dyDescent="0.25">
      <c r="A555" s="37"/>
      <c r="B555" s="32" t="s">
        <v>88</v>
      </c>
      <c r="C555" s="32" t="str">
        <f t="shared" si="42"/>
        <v>159-628</v>
      </c>
      <c r="D555" s="32" t="s">
        <v>83</v>
      </c>
      <c r="E555" s="32" t="s">
        <v>39</v>
      </c>
      <c r="F555" s="32">
        <v>6281590599127</v>
      </c>
      <c r="G555" s="32">
        <v>5</v>
      </c>
      <c r="H555" s="34">
        <v>1885.2749999999999</v>
      </c>
      <c r="I555" s="3"/>
      <c r="J555" s="26">
        <f t="shared" si="41"/>
        <v>0</v>
      </c>
    </row>
    <row r="556" spans="1:10" ht="83.25" customHeight="1" x14ac:dyDescent="0.25">
      <c r="A556" s="39"/>
      <c r="B556" s="32" t="s">
        <v>32</v>
      </c>
      <c r="C556" s="32" t="str">
        <f>HYPERLINK("http://warehouse.orhideja.net//images/products/159-628,-733-628-black-pion_6.jpg","733-628")</f>
        <v>733-628</v>
      </c>
      <c r="D556" s="32" t="s">
        <v>83</v>
      </c>
      <c r="E556" s="32">
        <v>38</v>
      </c>
      <c r="F556" s="32">
        <v>6287331079125</v>
      </c>
      <c r="G556" s="32">
        <v>1</v>
      </c>
      <c r="H556" s="34">
        <v>1032.4124999999999</v>
      </c>
      <c r="I556" s="3"/>
      <c r="J556" s="26">
        <f t="shared" si="41"/>
        <v>0</v>
      </c>
    </row>
    <row r="557" spans="1:10" ht="83.25" customHeight="1" x14ac:dyDescent="0.25">
      <c r="A557" s="39"/>
      <c r="B557" s="32" t="s">
        <v>32</v>
      </c>
      <c r="C557" s="32" t="str">
        <f>HYPERLINK("http://warehouse.orhideja.net//images/products/159-628,-733-628-black-pion_6.jpg","733-628")</f>
        <v>733-628</v>
      </c>
      <c r="D557" s="32" t="s">
        <v>83</v>
      </c>
      <c r="E557" s="32">
        <v>44</v>
      </c>
      <c r="F557" s="32">
        <v>6287331109129</v>
      </c>
      <c r="G557" s="32">
        <v>1</v>
      </c>
      <c r="H557" s="34">
        <v>1032.4124999999999</v>
      </c>
      <c r="I557" s="3"/>
      <c r="J557" s="26">
        <f t="shared" si="41"/>
        <v>0</v>
      </c>
    </row>
    <row r="558" spans="1:10" x14ac:dyDescent="0.25">
      <c r="A558" s="35"/>
      <c r="B558" s="32" t="s">
        <v>88</v>
      </c>
      <c r="C558" s="32" t="str">
        <f t="shared" ref="C558:C574" si="43">HYPERLINK("http://warehouse.orhideja.net//images/products/159-628,-246-628-black_1.jpg","159-628")</f>
        <v>159-628</v>
      </c>
      <c r="D558" s="32" t="s">
        <v>67</v>
      </c>
      <c r="E558" s="32" t="s">
        <v>11</v>
      </c>
      <c r="F558" s="32">
        <v>6281590201709</v>
      </c>
      <c r="G558" s="32">
        <v>2</v>
      </c>
      <c r="H558" s="34">
        <v>1885.2749999999999</v>
      </c>
      <c r="I558" s="3"/>
      <c r="J558" s="26">
        <f t="shared" si="41"/>
        <v>0</v>
      </c>
    </row>
    <row r="559" spans="1:10" x14ac:dyDescent="0.25">
      <c r="A559" s="36"/>
      <c r="B559" s="32" t="s">
        <v>88</v>
      </c>
      <c r="C559" s="32" t="str">
        <f t="shared" si="43"/>
        <v>159-628</v>
      </c>
      <c r="D559" s="32" t="s">
        <v>67</v>
      </c>
      <c r="E559" s="32" t="s">
        <v>25</v>
      </c>
      <c r="F559" s="32">
        <v>6281590211708</v>
      </c>
      <c r="G559" s="32">
        <v>1</v>
      </c>
      <c r="H559" s="34">
        <v>1885.2749999999999</v>
      </c>
      <c r="I559" s="3"/>
      <c r="J559" s="26">
        <f t="shared" si="41"/>
        <v>0</v>
      </c>
    </row>
    <row r="560" spans="1:10" x14ac:dyDescent="0.25">
      <c r="A560" s="36"/>
      <c r="B560" s="32" t="s">
        <v>88</v>
      </c>
      <c r="C560" s="32" t="str">
        <f t="shared" si="43"/>
        <v>159-628</v>
      </c>
      <c r="D560" s="32" t="s">
        <v>67</v>
      </c>
      <c r="E560" s="32" t="s">
        <v>12</v>
      </c>
      <c r="F560" s="32">
        <v>6281590221707</v>
      </c>
      <c r="G560" s="32">
        <v>1</v>
      </c>
      <c r="H560" s="34">
        <v>1885.2749999999999</v>
      </c>
      <c r="I560" s="3"/>
      <c r="J560" s="26">
        <f t="shared" si="41"/>
        <v>0</v>
      </c>
    </row>
    <row r="561" spans="1:10" x14ac:dyDescent="0.25">
      <c r="A561" s="36"/>
      <c r="B561" s="32" t="s">
        <v>88</v>
      </c>
      <c r="C561" s="32" t="str">
        <f t="shared" si="43"/>
        <v>159-628</v>
      </c>
      <c r="D561" s="32" t="s">
        <v>67</v>
      </c>
      <c r="E561" s="32" t="s">
        <v>13</v>
      </c>
      <c r="F561" s="32">
        <v>6281590231706</v>
      </c>
      <c r="G561" s="32">
        <v>1</v>
      </c>
      <c r="H561" s="34">
        <v>1885.2749999999999</v>
      </c>
      <c r="I561" s="3"/>
      <c r="J561" s="26">
        <f t="shared" si="41"/>
        <v>0</v>
      </c>
    </row>
    <row r="562" spans="1:10" x14ac:dyDescent="0.25">
      <c r="A562" s="36"/>
      <c r="B562" s="32" t="s">
        <v>88</v>
      </c>
      <c r="C562" s="32" t="str">
        <f t="shared" si="43"/>
        <v>159-628</v>
      </c>
      <c r="D562" s="32" t="s">
        <v>67</v>
      </c>
      <c r="E562" s="32" t="s">
        <v>16</v>
      </c>
      <c r="F562" s="32">
        <v>6281590281701</v>
      </c>
      <c r="G562" s="32">
        <v>1</v>
      </c>
      <c r="H562" s="34">
        <v>1885.2749999999999</v>
      </c>
      <c r="I562" s="3"/>
      <c r="J562" s="26">
        <f t="shared" si="41"/>
        <v>0</v>
      </c>
    </row>
    <row r="563" spans="1:10" x14ac:dyDescent="0.25">
      <c r="A563" s="36"/>
      <c r="B563" s="32" t="s">
        <v>88</v>
      </c>
      <c r="C563" s="32" t="str">
        <f t="shared" si="43"/>
        <v>159-628</v>
      </c>
      <c r="D563" s="32" t="s">
        <v>67</v>
      </c>
      <c r="E563" s="32" t="s">
        <v>17</v>
      </c>
      <c r="F563" s="32">
        <v>6281590291700</v>
      </c>
      <c r="G563" s="32">
        <v>7</v>
      </c>
      <c r="H563" s="34">
        <v>1885.2749999999999</v>
      </c>
      <c r="I563" s="3"/>
      <c r="J563" s="26">
        <f t="shared" si="41"/>
        <v>0</v>
      </c>
    </row>
    <row r="564" spans="1:10" x14ac:dyDescent="0.25">
      <c r="A564" s="36"/>
      <c r="B564" s="32" t="s">
        <v>88</v>
      </c>
      <c r="C564" s="32" t="str">
        <f t="shared" si="43"/>
        <v>159-628</v>
      </c>
      <c r="D564" s="32" t="s">
        <v>67</v>
      </c>
      <c r="E564" s="32" t="s">
        <v>18</v>
      </c>
      <c r="F564" s="32">
        <v>6281590301706</v>
      </c>
      <c r="G564" s="32">
        <v>4</v>
      </c>
      <c r="H564" s="34">
        <v>1885.2749999999999</v>
      </c>
      <c r="I564" s="3"/>
      <c r="J564" s="26">
        <f t="shared" si="41"/>
        <v>0</v>
      </c>
    </row>
    <row r="565" spans="1:10" x14ac:dyDescent="0.25">
      <c r="A565" s="36"/>
      <c r="B565" s="32" t="s">
        <v>88</v>
      </c>
      <c r="C565" s="32" t="str">
        <f t="shared" si="43"/>
        <v>159-628</v>
      </c>
      <c r="D565" s="32" t="s">
        <v>67</v>
      </c>
      <c r="E565" s="32" t="s">
        <v>26</v>
      </c>
      <c r="F565" s="32">
        <v>6281590311705</v>
      </c>
      <c r="G565" s="32">
        <v>6</v>
      </c>
      <c r="H565" s="34">
        <v>1885.2749999999999</v>
      </c>
      <c r="I565" s="3"/>
      <c r="J565" s="26">
        <f t="shared" si="41"/>
        <v>0</v>
      </c>
    </row>
    <row r="566" spans="1:10" x14ac:dyDescent="0.25">
      <c r="A566" s="36"/>
      <c r="B566" s="32" t="s">
        <v>88</v>
      </c>
      <c r="C566" s="32" t="str">
        <f t="shared" si="43"/>
        <v>159-628</v>
      </c>
      <c r="D566" s="32" t="s">
        <v>67</v>
      </c>
      <c r="E566" s="32" t="s">
        <v>46</v>
      </c>
      <c r="F566" s="32">
        <v>6281590321704</v>
      </c>
      <c r="G566" s="32">
        <v>2</v>
      </c>
      <c r="H566" s="34">
        <v>1885.2749999999999</v>
      </c>
      <c r="I566" s="3"/>
      <c r="J566" s="26">
        <f t="shared" si="41"/>
        <v>0</v>
      </c>
    </row>
    <row r="567" spans="1:10" x14ac:dyDescent="0.25">
      <c r="A567" s="36"/>
      <c r="B567" s="32" t="s">
        <v>88</v>
      </c>
      <c r="C567" s="32" t="str">
        <f t="shared" si="43"/>
        <v>159-628</v>
      </c>
      <c r="D567" s="32" t="s">
        <v>67</v>
      </c>
      <c r="E567" s="32" t="s">
        <v>21</v>
      </c>
      <c r="F567" s="32">
        <v>6281590361700</v>
      </c>
      <c r="G567" s="32">
        <v>5</v>
      </c>
      <c r="H567" s="34">
        <v>1885.2749999999999</v>
      </c>
      <c r="I567" s="3"/>
      <c r="J567" s="26">
        <f t="shared" si="41"/>
        <v>0</v>
      </c>
    </row>
    <row r="568" spans="1:10" x14ac:dyDescent="0.25">
      <c r="A568" s="36"/>
      <c r="B568" s="32" t="s">
        <v>88</v>
      </c>
      <c r="C568" s="32" t="str">
        <f t="shared" si="43"/>
        <v>159-628</v>
      </c>
      <c r="D568" s="32" t="s">
        <v>67</v>
      </c>
      <c r="E568" s="32" t="s">
        <v>22</v>
      </c>
      <c r="F568" s="32">
        <v>6281590371709</v>
      </c>
      <c r="G568" s="32">
        <v>4</v>
      </c>
      <c r="H568" s="34">
        <v>1885.2749999999999</v>
      </c>
      <c r="I568" s="3"/>
      <c r="J568" s="26">
        <f t="shared" si="41"/>
        <v>0</v>
      </c>
    </row>
    <row r="569" spans="1:10" x14ac:dyDescent="0.25">
      <c r="A569" s="36"/>
      <c r="B569" s="32" t="s">
        <v>88</v>
      </c>
      <c r="C569" s="32" t="str">
        <f t="shared" si="43"/>
        <v>159-628</v>
      </c>
      <c r="D569" s="32" t="s">
        <v>67</v>
      </c>
      <c r="E569" s="32" t="s">
        <v>23</v>
      </c>
      <c r="F569" s="32">
        <v>6281590381708</v>
      </c>
      <c r="G569" s="32">
        <v>6</v>
      </c>
      <c r="H569" s="34">
        <v>1885.2749999999999</v>
      </c>
      <c r="I569" s="3"/>
      <c r="J569" s="26">
        <f t="shared" si="41"/>
        <v>0</v>
      </c>
    </row>
    <row r="570" spans="1:10" x14ac:dyDescent="0.25">
      <c r="A570" s="36"/>
      <c r="B570" s="32" t="s">
        <v>88</v>
      </c>
      <c r="C570" s="32" t="str">
        <f t="shared" si="43"/>
        <v>159-628</v>
      </c>
      <c r="D570" s="32" t="s">
        <v>67</v>
      </c>
      <c r="E570" s="32" t="s">
        <v>27</v>
      </c>
      <c r="F570" s="32">
        <v>6281590391707</v>
      </c>
      <c r="G570" s="32">
        <v>6</v>
      </c>
      <c r="H570" s="34">
        <v>1885.2749999999999</v>
      </c>
      <c r="I570" s="3"/>
      <c r="J570" s="26">
        <f t="shared" si="41"/>
        <v>0</v>
      </c>
    </row>
    <row r="571" spans="1:10" x14ac:dyDescent="0.25">
      <c r="A571" s="36"/>
      <c r="B571" s="32" t="s">
        <v>88</v>
      </c>
      <c r="C571" s="32" t="str">
        <f t="shared" si="43"/>
        <v>159-628</v>
      </c>
      <c r="D571" s="32" t="s">
        <v>67</v>
      </c>
      <c r="E571" s="32" t="s">
        <v>34</v>
      </c>
      <c r="F571" s="32">
        <v>6281590401703</v>
      </c>
      <c r="G571" s="32">
        <v>2</v>
      </c>
      <c r="H571" s="34">
        <v>1885.2749999999999</v>
      </c>
      <c r="I571" s="3"/>
      <c r="J571" s="26">
        <f t="shared" si="41"/>
        <v>0</v>
      </c>
    </row>
    <row r="572" spans="1:10" x14ac:dyDescent="0.25">
      <c r="A572" s="36"/>
      <c r="B572" s="32" t="s">
        <v>88</v>
      </c>
      <c r="C572" s="32" t="str">
        <f t="shared" si="43"/>
        <v>159-628</v>
      </c>
      <c r="D572" s="32" t="s">
        <v>67</v>
      </c>
      <c r="E572" s="32" t="s">
        <v>28</v>
      </c>
      <c r="F572" s="32">
        <v>6281590431700</v>
      </c>
      <c r="G572" s="32">
        <v>1</v>
      </c>
      <c r="H572" s="34">
        <v>1885.2749999999999</v>
      </c>
      <c r="I572" s="3"/>
      <c r="J572" s="26">
        <f t="shared" si="41"/>
        <v>0</v>
      </c>
    </row>
    <row r="573" spans="1:10" x14ac:dyDescent="0.25">
      <c r="A573" s="36"/>
      <c r="B573" s="32" t="s">
        <v>88</v>
      </c>
      <c r="C573" s="32" t="str">
        <f t="shared" si="43"/>
        <v>159-628</v>
      </c>
      <c r="D573" s="32" t="s">
        <v>67</v>
      </c>
      <c r="E573" s="32" t="s">
        <v>29</v>
      </c>
      <c r="F573" s="32">
        <v>6281590441709</v>
      </c>
      <c r="G573" s="32">
        <v>3</v>
      </c>
      <c r="H573" s="34">
        <v>1885.2749999999999</v>
      </c>
      <c r="I573" s="3"/>
      <c r="J573" s="26">
        <f t="shared" si="41"/>
        <v>0</v>
      </c>
    </row>
    <row r="574" spans="1:10" x14ac:dyDescent="0.25">
      <c r="A574" s="37"/>
      <c r="B574" s="32" t="s">
        <v>88</v>
      </c>
      <c r="C574" s="32" t="str">
        <f t="shared" si="43"/>
        <v>159-628</v>
      </c>
      <c r="D574" s="32" t="s">
        <v>67</v>
      </c>
      <c r="E574" s="32" t="s">
        <v>30</v>
      </c>
      <c r="F574" s="32">
        <v>6281590451708</v>
      </c>
      <c r="G574" s="32">
        <v>6</v>
      </c>
      <c r="H574" s="34">
        <v>1885.2749999999999</v>
      </c>
      <c r="I574" s="3"/>
      <c r="J574" s="26">
        <f t="shared" si="41"/>
        <v>0</v>
      </c>
    </row>
    <row r="575" spans="1:10" ht="161.25" customHeight="1" x14ac:dyDescent="0.25">
      <c r="A575" s="27"/>
      <c r="B575" s="32" t="s">
        <v>32</v>
      </c>
      <c r="C575" s="32" t="str">
        <f>HYPERLINK("http://warehouse.orhideja.net//images/products/733-628 black.jpg","733-628")</f>
        <v>733-628</v>
      </c>
      <c r="D575" s="32" t="s">
        <v>67</v>
      </c>
      <c r="E575" s="32">
        <v>38</v>
      </c>
      <c r="F575" s="32">
        <v>6287331071709</v>
      </c>
      <c r="G575" s="32">
        <v>4</v>
      </c>
      <c r="H575" s="34">
        <v>1032.4124999999999</v>
      </c>
      <c r="I575" s="3"/>
      <c r="J575" s="26">
        <f t="shared" si="41"/>
        <v>0</v>
      </c>
    </row>
    <row r="576" spans="1:10" ht="30.75" customHeight="1" x14ac:dyDescent="0.25">
      <c r="A576" s="35"/>
      <c r="B576" s="32" t="s">
        <v>80</v>
      </c>
      <c r="C576" s="32" t="str">
        <f t="shared" ref="C576:C587" si="44">HYPERLINK("http://warehouse.orhideja.net//images/products/102-628_peony.jpg","102-628")</f>
        <v>102-628</v>
      </c>
      <c r="D576" s="32" t="s">
        <v>69</v>
      </c>
      <c r="E576" s="32" t="s">
        <v>77</v>
      </c>
      <c r="F576" s="32"/>
      <c r="G576" s="32">
        <v>8</v>
      </c>
      <c r="H576" s="34">
        <v>2145.6224999999999</v>
      </c>
      <c r="I576" s="3"/>
      <c r="J576" s="26">
        <f t="shared" si="41"/>
        <v>0</v>
      </c>
    </row>
    <row r="577" spans="1:10" ht="30.75" customHeight="1" x14ac:dyDescent="0.25">
      <c r="A577" s="36"/>
      <c r="B577" s="32" t="s">
        <v>80</v>
      </c>
      <c r="C577" s="32" t="str">
        <f t="shared" si="44"/>
        <v>102-628</v>
      </c>
      <c r="D577" s="32" t="s">
        <v>69</v>
      </c>
      <c r="E577" s="32" t="s">
        <v>70</v>
      </c>
      <c r="F577" s="32"/>
      <c r="G577" s="32">
        <v>3</v>
      </c>
      <c r="H577" s="34">
        <v>2145.6224999999999</v>
      </c>
      <c r="I577" s="3"/>
      <c r="J577" s="26">
        <f t="shared" si="41"/>
        <v>0</v>
      </c>
    </row>
    <row r="578" spans="1:10" ht="30.75" customHeight="1" x14ac:dyDescent="0.25">
      <c r="A578" s="36"/>
      <c r="B578" s="32" t="s">
        <v>80</v>
      </c>
      <c r="C578" s="32" t="str">
        <f t="shared" si="44"/>
        <v>102-628</v>
      </c>
      <c r="D578" s="32" t="s">
        <v>69</v>
      </c>
      <c r="E578" s="32" t="s">
        <v>7</v>
      </c>
      <c r="F578" s="32"/>
      <c r="G578" s="32">
        <v>4</v>
      </c>
      <c r="H578" s="34">
        <v>2145.6224999999999</v>
      </c>
      <c r="I578" s="3"/>
      <c r="J578" s="26">
        <f t="shared" si="41"/>
        <v>0</v>
      </c>
    </row>
    <row r="579" spans="1:10" ht="30.75" customHeight="1" x14ac:dyDescent="0.25">
      <c r="A579" s="36"/>
      <c r="B579" s="32" t="s">
        <v>80</v>
      </c>
      <c r="C579" s="32" t="str">
        <f t="shared" si="44"/>
        <v>102-628</v>
      </c>
      <c r="D579" s="32" t="s">
        <v>69</v>
      </c>
      <c r="E579" s="32" t="s">
        <v>78</v>
      </c>
      <c r="F579" s="32"/>
      <c r="G579" s="32">
        <v>6</v>
      </c>
      <c r="H579" s="34">
        <v>2145.6224999999999</v>
      </c>
      <c r="I579" s="3"/>
      <c r="J579" s="26">
        <f t="shared" si="41"/>
        <v>0</v>
      </c>
    </row>
    <row r="580" spans="1:10" ht="30.75" customHeight="1" x14ac:dyDescent="0.25">
      <c r="A580" s="36"/>
      <c r="B580" s="32" t="s">
        <v>80</v>
      </c>
      <c r="C580" s="32" t="str">
        <f t="shared" si="44"/>
        <v>102-628</v>
      </c>
      <c r="D580" s="32" t="s">
        <v>69</v>
      </c>
      <c r="E580" s="32" t="s">
        <v>9</v>
      </c>
      <c r="F580" s="32"/>
      <c r="G580" s="32">
        <v>5</v>
      </c>
      <c r="H580" s="34">
        <v>2145.6224999999999</v>
      </c>
      <c r="I580" s="3"/>
      <c r="J580" s="26">
        <f t="shared" si="41"/>
        <v>0</v>
      </c>
    </row>
    <row r="581" spans="1:10" ht="30.75" customHeight="1" x14ac:dyDescent="0.25">
      <c r="A581" s="36"/>
      <c r="B581" s="32" t="s">
        <v>80</v>
      </c>
      <c r="C581" s="32" t="str">
        <f t="shared" si="44"/>
        <v>102-628</v>
      </c>
      <c r="D581" s="32" t="s">
        <v>69</v>
      </c>
      <c r="E581" s="32" t="s">
        <v>10</v>
      </c>
      <c r="F581" s="32"/>
      <c r="G581" s="32">
        <v>5</v>
      </c>
      <c r="H581" s="34">
        <v>2145.6224999999999</v>
      </c>
      <c r="I581" s="3"/>
      <c r="J581" s="26">
        <f t="shared" si="41"/>
        <v>0</v>
      </c>
    </row>
    <row r="582" spans="1:10" ht="30.75" customHeight="1" x14ac:dyDescent="0.25">
      <c r="A582" s="36"/>
      <c r="B582" s="32" t="s">
        <v>80</v>
      </c>
      <c r="C582" s="32" t="str">
        <f t="shared" si="44"/>
        <v>102-628</v>
      </c>
      <c r="D582" s="32" t="s">
        <v>69</v>
      </c>
      <c r="E582" s="32" t="s">
        <v>11</v>
      </c>
      <c r="F582" s="32"/>
      <c r="G582" s="32">
        <v>6</v>
      </c>
      <c r="H582" s="34">
        <v>2145.6224999999999</v>
      </c>
      <c r="I582" s="3"/>
      <c r="J582" s="26">
        <f t="shared" si="41"/>
        <v>0</v>
      </c>
    </row>
    <row r="583" spans="1:10" ht="30.75" customHeight="1" x14ac:dyDescent="0.25">
      <c r="A583" s="36"/>
      <c r="B583" s="32" t="s">
        <v>80</v>
      </c>
      <c r="C583" s="32" t="str">
        <f t="shared" si="44"/>
        <v>102-628</v>
      </c>
      <c r="D583" s="32" t="s">
        <v>69</v>
      </c>
      <c r="E583" s="32" t="s">
        <v>71</v>
      </c>
      <c r="F583" s="32"/>
      <c r="G583" s="32">
        <v>4</v>
      </c>
      <c r="H583" s="34">
        <v>2145.6224999999999</v>
      </c>
      <c r="I583" s="3"/>
      <c r="J583" s="26">
        <f t="shared" si="41"/>
        <v>0</v>
      </c>
    </row>
    <row r="584" spans="1:10" ht="30.75" customHeight="1" x14ac:dyDescent="0.25">
      <c r="A584" s="36"/>
      <c r="B584" s="32" t="s">
        <v>80</v>
      </c>
      <c r="C584" s="32" t="str">
        <f t="shared" si="44"/>
        <v>102-628</v>
      </c>
      <c r="D584" s="32" t="s">
        <v>69</v>
      </c>
      <c r="E584" s="32" t="s">
        <v>14</v>
      </c>
      <c r="F584" s="32"/>
      <c r="G584" s="32">
        <v>10</v>
      </c>
      <c r="H584" s="34">
        <v>2145.6224999999999</v>
      </c>
      <c r="I584" s="3"/>
      <c r="J584" s="26">
        <f t="shared" ref="J584:J647" si="45">H584*I584</f>
        <v>0</v>
      </c>
    </row>
    <row r="585" spans="1:10" ht="30.75" customHeight="1" x14ac:dyDescent="0.25">
      <c r="A585" s="36"/>
      <c r="B585" s="32" t="s">
        <v>80</v>
      </c>
      <c r="C585" s="32" t="str">
        <f t="shared" si="44"/>
        <v>102-628</v>
      </c>
      <c r="D585" s="32" t="s">
        <v>69</v>
      </c>
      <c r="E585" s="32" t="s">
        <v>15</v>
      </c>
      <c r="F585" s="32"/>
      <c r="G585" s="32">
        <v>2</v>
      </c>
      <c r="H585" s="34">
        <v>2145.6224999999999</v>
      </c>
      <c r="I585" s="3"/>
      <c r="J585" s="26">
        <f t="shared" si="45"/>
        <v>0</v>
      </c>
    </row>
    <row r="586" spans="1:10" ht="30.75" customHeight="1" x14ac:dyDescent="0.25">
      <c r="A586" s="36"/>
      <c r="B586" s="32" t="s">
        <v>80</v>
      </c>
      <c r="C586" s="32" t="str">
        <f t="shared" si="44"/>
        <v>102-628</v>
      </c>
      <c r="D586" s="32" t="s">
        <v>69</v>
      </c>
      <c r="E586" s="32" t="s">
        <v>79</v>
      </c>
      <c r="F586" s="32"/>
      <c r="G586" s="32">
        <v>4</v>
      </c>
      <c r="H586" s="34">
        <v>2145.6224999999999</v>
      </c>
      <c r="I586" s="3"/>
      <c r="J586" s="26">
        <f t="shared" si="45"/>
        <v>0</v>
      </c>
    </row>
    <row r="587" spans="1:10" ht="30.75" customHeight="1" x14ac:dyDescent="0.25">
      <c r="A587" s="37"/>
      <c r="B587" s="32" t="s">
        <v>80</v>
      </c>
      <c r="C587" s="32" t="str">
        <f t="shared" si="44"/>
        <v>102-628</v>
      </c>
      <c r="D587" s="32" t="s">
        <v>69</v>
      </c>
      <c r="E587" s="32" t="s">
        <v>19</v>
      </c>
      <c r="F587" s="32"/>
      <c r="G587" s="32">
        <v>10</v>
      </c>
      <c r="H587" s="34">
        <v>2145.6224999999999</v>
      </c>
      <c r="I587" s="3"/>
      <c r="J587" s="26">
        <f t="shared" si="45"/>
        <v>0</v>
      </c>
    </row>
    <row r="588" spans="1:10" x14ac:dyDescent="0.25">
      <c r="A588" s="35"/>
      <c r="B588" s="32" t="s">
        <v>87</v>
      </c>
      <c r="C588" s="32" t="str">
        <f t="shared" ref="C588:C610" si="46">HYPERLINK("http://warehouse.orhideja.net//images/products/106-628 peony.jpg","106-628")</f>
        <v>106-628</v>
      </c>
      <c r="D588" s="32" t="s">
        <v>69</v>
      </c>
      <c r="E588" s="32" t="s">
        <v>77</v>
      </c>
      <c r="F588" s="32"/>
      <c r="G588" s="32">
        <v>2</v>
      </c>
      <c r="H588" s="34">
        <v>1885.2749999999999</v>
      </c>
      <c r="I588" s="3"/>
      <c r="J588" s="26">
        <f t="shared" si="45"/>
        <v>0</v>
      </c>
    </row>
    <row r="589" spans="1:10" x14ac:dyDescent="0.25">
      <c r="A589" s="36"/>
      <c r="B589" s="32" t="s">
        <v>87</v>
      </c>
      <c r="C589" s="32" t="str">
        <f t="shared" si="46"/>
        <v>106-628</v>
      </c>
      <c r="D589" s="32" t="s">
        <v>69</v>
      </c>
      <c r="E589" s="32" t="s">
        <v>70</v>
      </c>
      <c r="F589" s="32"/>
      <c r="G589" s="32">
        <v>3</v>
      </c>
      <c r="H589" s="34">
        <v>1885.2749999999999</v>
      </c>
      <c r="I589" s="3"/>
      <c r="J589" s="26">
        <f t="shared" si="45"/>
        <v>0</v>
      </c>
    </row>
    <row r="590" spans="1:10" x14ac:dyDescent="0.25">
      <c r="A590" s="36"/>
      <c r="B590" s="32" t="s">
        <v>87</v>
      </c>
      <c r="C590" s="32" t="str">
        <f t="shared" si="46"/>
        <v>106-628</v>
      </c>
      <c r="D590" s="32" t="s">
        <v>69</v>
      </c>
      <c r="E590" s="32" t="s">
        <v>7</v>
      </c>
      <c r="F590" s="32"/>
      <c r="G590" s="32">
        <v>4</v>
      </c>
      <c r="H590" s="34">
        <v>1885.2749999999999</v>
      </c>
      <c r="I590" s="3"/>
      <c r="J590" s="26">
        <f t="shared" si="45"/>
        <v>0</v>
      </c>
    </row>
    <row r="591" spans="1:10" x14ac:dyDescent="0.25">
      <c r="A591" s="36"/>
      <c r="B591" s="32" t="s">
        <v>87</v>
      </c>
      <c r="C591" s="32" t="str">
        <f t="shared" si="46"/>
        <v>106-628</v>
      </c>
      <c r="D591" s="32" t="s">
        <v>69</v>
      </c>
      <c r="E591" s="32" t="s">
        <v>8</v>
      </c>
      <c r="F591" s="32"/>
      <c r="G591" s="32">
        <v>3</v>
      </c>
      <c r="H591" s="34">
        <v>1885.2749999999999</v>
      </c>
      <c r="I591" s="3"/>
      <c r="J591" s="26">
        <f t="shared" si="45"/>
        <v>0</v>
      </c>
    </row>
    <row r="592" spans="1:10" x14ac:dyDescent="0.25">
      <c r="A592" s="36"/>
      <c r="B592" s="32" t="s">
        <v>87</v>
      </c>
      <c r="C592" s="32" t="str">
        <f t="shared" si="46"/>
        <v>106-628</v>
      </c>
      <c r="D592" s="32" t="s">
        <v>69</v>
      </c>
      <c r="E592" s="32" t="s">
        <v>10</v>
      </c>
      <c r="F592" s="32"/>
      <c r="G592" s="32">
        <v>1</v>
      </c>
      <c r="H592" s="34">
        <v>1885.2749999999999</v>
      </c>
      <c r="I592" s="3"/>
      <c r="J592" s="26">
        <f t="shared" si="45"/>
        <v>0</v>
      </c>
    </row>
    <row r="593" spans="1:10" x14ac:dyDescent="0.25">
      <c r="A593" s="36"/>
      <c r="B593" s="32" t="s">
        <v>87</v>
      </c>
      <c r="C593" s="32" t="str">
        <f t="shared" si="46"/>
        <v>106-628</v>
      </c>
      <c r="D593" s="32" t="s">
        <v>69</v>
      </c>
      <c r="E593" s="32" t="s">
        <v>11</v>
      </c>
      <c r="F593" s="32"/>
      <c r="G593" s="32">
        <v>2</v>
      </c>
      <c r="H593" s="34">
        <v>1885.2749999999999</v>
      </c>
      <c r="I593" s="3"/>
      <c r="J593" s="26">
        <f t="shared" si="45"/>
        <v>0</v>
      </c>
    </row>
    <row r="594" spans="1:10" x14ac:dyDescent="0.25">
      <c r="A594" s="36"/>
      <c r="B594" s="32" t="s">
        <v>87</v>
      </c>
      <c r="C594" s="32" t="str">
        <f t="shared" si="46"/>
        <v>106-628</v>
      </c>
      <c r="D594" s="32" t="s">
        <v>69</v>
      </c>
      <c r="E594" s="32" t="s">
        <v>25</v>
      </c>
      <c r="F594" s="32"/>
      <c r="G594" s="32">
        <v>2</v>
      </c>
      <c r="H594" s="34">
        <v>1885.2749999999999</v>
      </c>
      <c r="I594" s="3"/>
      <c r="J594" s="26">
        <f t="shared" si="45"/>
        <v>0</v>
      </c>
    </row>
    <row r="595" spans="1:10" x14ac:dyDescent="0.25">
      <c r="A595" s="36"/>
      <c r="B595" s="32" t="s">
        <v>87</v>
      </c>
      <c r="C595" s="32" t="str">
        <f t="shared" si="46"/>
        <v>106-628</v>
      </c>
      <c r="D595" s="32" t="s">
        <v>69</v>
      </c>
      <c r="E595" s="32" t="s">
        <v>71</v>
      </c>
      <c r="F595" s="32"/>
      <c r="G595" s="32">
        <v>4</v>
      </c>
      <c r="H595" s="34">
        <v>1885.2749999999999</v>
      </c>
      <c r="I595" s="3"/>
      <c r="J595" s="26">
        <f t="shared" si="45"/>
        <v>0</v>
      </c>
    </row>
    <row r="596" spans="1:10" x14ac:dyDescent="0.25">
      <c r="A596" s="36"/>
      <c r="B596" s="32" t="s">
        <v>87</v>
      </c>
      <c r="C596" s="32" t="str">
        <f t="shared" si="46"/>
        <v>106-628</v>
      </c>
      <c r="D596" s="32" t="s">
        <v>69</v>
      </c>
      <c r="E596" s="32" t="s">
        <v>14</v>
      </c>
      <c r="F596" s="32"/>
      <c r="G596" s="32">
        <v>6</v>
      </c>
      <c r="H596" s="34">
        <v>1885.2749999999999</v>
      </c>
      <c r="I596" s="3"/>
      <c r="J596" s="26">
        <f t="shared" si="45"/>
        <v>0</v>
      </c>
    </row>
    <row r="597" spans="1:10" x14ac:dyDescent="0.25">
      <c r="A597" s="36"/>
      <c r="B597" s="32" t="s">
        <v>87</v>
      </c>
      <c r="C597" s="32" t="str">
        <f t="shared" si="46"/>
        <v>106-628</v>
      </c>
      <c r="D597" s="32" t="s">
        <v>69</v>
      </c>
      <c r="E597" s="32" t="s">
        <v>15</v>
      </c>
      <c r="F597" s="32"/>
      <c r="G597" s="32">
        <v>4</v>
      </c>
      <c r="H597" s="34">
        <v>1885.2749999999999</v>
      </c>
      <c r="I597" s="3"/>
      <c r="J597" s="26">
        <f t="shared" si="45"/>
        <v>0</v>
      </c>
    </row>
    <row r="598" spans="1:10" x14ac:dyDescent="0.25">
      <c r="A598" s="36"/>
      <c r="B598" s="32" t="s">
        <v>87</v>
      </c>
      <c r="C598" s="32" t="str">
        <f t="shared" si="46"/>
        <v>106-628</v>
      </c>
      <c r="D598" s="32" t="s">
        <v>69</v>
      </c>
      <c r="E598" s="32" t="s">
        <v>16</v>
      </c>
      <c r="F598" s="32"/>
      <c r="G598" s="32">
        <v>6</v>
      </c>
      <c r="H598" s="34">
        <v>1885.2749999999999</v>
      </c>
      <c r="I598" s="3"/>
      <c r="J598" s="26">
        <f t="shared" si="45"/>
        <v>0</v>
      </c>
    </row>
    <row r="599" spans="1:10" x14ac:dyDescent="0.25">
      <c r="A599" s="36"/>
      <c r="B599" s="32" t="s">
        <v>87</v>
      </c>
      <c r="C599" s="32" t="str">
        <f t="shared" si="46"/>
        <v>106-628</v>
      </c>
      <c r="D599" s="32" t="s">
        <v>69</v>
      </c>
      <c r="E599" s="32" t="s">
        <v>17</v>
      </c>
      <c r="F599" s="32"/>
      <c r="G599" s="32">
        <v>4</v>
      </c>
      <c r="H599" s="34">
        <v>1885.2749999999999</v>
      </c>
      <c r="I599" s="3"/>
      <c r="J599" s="26">
        <f t="shared" si="45"/>
        <v>0</v>
      </c>
    </row>
    <row r="600" spans="1:10" x14ac:dyDescent="0.25">
      <c r="A600" s="36"/>
      <c r="B600" s="32" t="s">
        <v>87</v>
      </c>
      <c r="C600" s="32" t="str">
        <f t="shared" si="46"/>
        <v>106-628</v>
      </c>
      <c r="D600" s="32" t="s">
        <v>69</v>
      </c>
      <c r="E600" s="32" t="s">
        <v>18</v>
      </c>
      <c r="F600" s="32"/>
      <c r="G600" s="32">
        <v>2</v>
      </c>
      <c r="H600" s="34">
        <v>1885.2749999999999</v>
      </c>
      <c r="I600" s="3"/>
      <c r="J600" s="26">
        <f t="shared" si="45"/>
        <v>0</v>
      </c>
    </row>
    <row r="601" spans="1:10" x14ac:dyDescent="0.25">
      <c r="A601" s="36"/>
      <c r="B601" s="32" t="s">
        <v>87</v>
      </c>
      <c r="C601" s="32" t="str">
        <f t="shared" si="46"/>
        <v>106-628</v>
      </c>
      <c r="D601" s="32" t="s">
        <v>69</v>
      </c>
      <c r="E601" s="32" t="s">
        <v>26</v>
      </c>
      <c r="F601" s="32"/>
      <c r="G601" s="32">
        <v>1</v>
      </c>
      <c r="H601" s="34">
        <v>1885.2749999999999</v>
      </c>
      <c r="I601" s="3"/>
      <c r="J601" s="26">
        <f t="shared" si="45"/>
        <v>0</v>
      </c>
    </row>
    <row r="602" spans="1:10" x14ac:dyDescent="0.25">
      <c r="A602" s="36"/>
      <c r="B602" s="32" t="s">
        <v>87</v>
      </c>
      <c r="C602" s="32" t="str">
        <f t="shared" si="46"/>
        <v>106-628</v>
      </c>
      <c r="D602" s="32" t="s">
        <v>69</v>
      </c>
      <c r="E602" s="32" t="s">
        <v>79</v>
      </c>
      <c r="F602" s="32"/>
      <c r="G602" s="32">
        <v>5</v>
      </c>
      <c r="H602" s="34">
        <v>1885.2749999999999</v>
      </c>
      <c r="I602" s="3"/>
      <c r="J602" s="26">
        <f t="shared" si="45"/>
        <v>0</v>
      </c>
    </row>
    <row r="603" spans="1:10" x14ac:dyDescent="0.25">
      <c r="A603" s="36"/>
      <c r="B603" s="32" t="s">
        <v>87</v>
      </c>
      <c r="C603" s="32" t="str">
        <f t="shared" si="46"/>
        <v>106-628</v>
      </c>
      <c r="D603" s="32" t="s">
        <v>69</v>
      </c>
      <c r="E603" s="32" t="s">
        <v>19</v>
      </c>
      <c r="F603" s="32"/>
      <c r="G603" s="32">
        <v>5</v>
      </c>
      <c r="H603" s="34">
        <v>1885.2749999999999</v>
      </c>
      <c r="I603" s="3"/>
      <c r="J603" s="26">
        <f t="shared" si="45"/>
        <v>0</v>
      </c>
    </row>
    <row r="604" spans="1:10" x14ac:dyDescent="0.25">
      <c r="A604" s="36"/>
      <c r="B604" s="32" t="s">
        <v>87</v>
      </c>
      <c r="C604" s="32" t="str">
        <f t="shared" si="46"/>
        <v>106-628</v>
      </c>
      <c r="D604" s="32" t="s">
        <v>69</v>
      </c>
      <c r="E604" s="32" t="s">
        <v>21</v>
      </c>
      <c r="F604" s="32"/>
      <c r="G604" s="32">
        <v>2</v>
      </c>
      <c r="H604" s="34">
        <v>1885.2749999999999</v>
      </c>
      <c r="I604" s="3"/>
      <c r="J604" s="26">
        <f t="shared" si="45"/>
        <v>0</v>
      </c>
    </row>
    <row r="605" spans="1:10" x14ac:dyDescent="0.25">
      <c r="A605" s="36"/>
      <c r="B605" s="32" t="s">
        <v>87</v>
      </c>
      <c r="C605" s="32" t="str">
        <f t="shared" si="46"/>
        <v>106-628</v>
      </c>
      <c r="D605" s="32" t="s">
        <v>69</v>
      </c>
      <c r="E605" s="32" t="s">
        <v>23</v>
      </c>
      <c r="F605" s="32"/>
      <c r="G605" s="32">
        <v>2</v>
      </c>
      <c r="H605" s="34">
        <v>1885.2749999999999</v>
      </c>
      <c r="I605" s="3"/>
      <c r="J605" s="26">
        <f t="shared" si="45"/>
        <v>0</v>
      </c>
    </row>
    <row r="606" spans="1:10" x14ac:dyDescent="0.25">
      <c r="A606" s="36"/>
      <c r="B606" s="32" t="s">
        <v>87</v>
      </c>
      <c r="C606" s="32" t="str">
        <f t="shared" si="46"/>
        <v>106-628</v>
      </c>
      <c r="D606" s="32" t="s">
        <v>69</v>
      </c>
      <c r="E606" s="32" t="s">
        <v>73</v>
      </c>
      <c r="F606" s="32"/>
      <c r="G606" s="32">
        <v>4</v>
      </c>
      <c r="H606" s="34">
        <v>1885.2749999999999</v>
      </c>
      <c r="I606" s="3"/>
      <c r="J606" s="26">
        <f t="shared" si="45"/>
        <v>0</v>
      </c>
    </row>
    <row r="607" spans="1:10" x14ac:dyDescent="0.25">
      <c r="A607" s="36"/>
      <c r="B607" s="32" t="s">
        <v>87</v>
      </c>
      <c r="C607" s="32" t="str">
        <f t="shared" si="46"/>
        <v>106-628</v>
      </c>
      <c r="D607" s="32" t="s">
        <v>69</v>
      </c>
      <c r="E607" s="32" t="s">
        <v>30</v>
      </c>
      <c r="F607" s="32"/>
      <c r="G607" s="32">
        <v>1</v>
      </c>
      <c r="H607" s="34">
        <v>1885.2749999999999</v>
      </c>
      <c r="I607" s="3"/>
      <c r="J607" s="26">
        <f t="shared" si="45"/>
        <v>0</v>
      </c>
    </row>
    <row r="608" spans="1:10" x14ac:dyDescent="0.25">
      <c r="A608" s="36"/>
      <c r="B608" s="32" t="s">
        <v>87</v>
      </c>
      <c r="C608" s="32" t="str">
        <f t="shared" si="46"/>
        <v>106-628</v>
      </c>
      <c r="D608" s="32" t="s">
        <v>69</v>
      </c>
      <c r="E608" s="32" t="s">
        <v>82</v>
      </c>
      <c r="F608" s="32"/>
      <c r="G608" s="32">
        <v>1</v>
      </c>
      <c r="H608" s="34">
        <v>1885.2749999999999</v>
      </c>
      <c r="I608" s="3"/>
      <c r="J608" s="26">
        <f t="shared" si="45"/>
        <v>0</v>
      </c>
    </row>
    <row r="609" spans="1:10" x14ac:dyDescent="0.25">
      <c r="A609" s="36"/>
      <c r="B609" s="32" t="s">
        <v>87</v>
      </c>
      <c r="C609" s="32" t="str">
        <f t="shared" si="46"/>
        <v>106-628</v>
      </c>
      <c r="D609" s="32" t="s">
        <v>69</v>
      </c>
      <c r="E609" s="32" t="s">
        <v>85</v>
      </c>
      <c r="F609" s="32"/>
      <c r="G609" s="32">
        <v>3</v>
      </c>
      <c r="H609" s="34">
        <v>1885.2749999999999</v>
      </c>
      <c r="I609" s="3"/>
      <c r="J609" s="26">
        <f t="shared" si="45"/>
        <v>0</v>
      </c>
    </row>
    <row r="610" spans="1:10" x14ac:dyDescent="0.25">
      <c r="A610" s="37"/>
      <c r="B610" s="32" t="s">
        <v>87</v>
      </c>
      <c r="C610" s="32" t="str">
        <f t="shared" si="46"/>
        <v>106-628</v>
      </c>
      <c r="D610" s="32" t="s">
        <v>69</v>
      </c>
      <c r="E610" s="32" t="s">
        <v>39</v>
      </c>
      <c r="F610" s="32"/>
      <c r="G610" s="32">
        <v>3</v>
      </c>
      <c r="H610" s="34">
        <v>1885.2749999999999</v>
      </c>
      <c r="I610" s="3"/>
      <c r="J610" s="26">
        <f t="shared" si="45"/>
        <v>0</v>
      </c>
    </row>
    <row r="611" spans="1:10" x14ac:dyDescent="0.25">
      <c r="A611" s="35"/>
      <c r="B611" s="32" t="s">
        <v>88</v>
      </c>
      <c r="C611" s="32" t="str">
        <f t="shared" ref="C611:C628" si="47">HYPERLINK("http://warehouse.orhideja.net//images/products/159-628,-733-628-pion_1_2.jpg","159-628")</f>
        <v>159-628</v>
      </c>
      <c r="D611" s="32" t="s">
        <v>69</v>
      </c>
      <c r="E611" s="32" t="s">
        <v>8</v>
      </c>
      <c r="F611" s="32">
        <v>6281590131686</v>
      </c>
      <c r="G611" s="32">
        <v>14</v>
      </c>
      <c r="H611" s="34">
        <v>1885.2749999999999</v>
      </c>
      <c r="I611" s="3"/>
      <c r="J611" s="26">
        <f t="shared" si="45"/>
        <v>0</v>
      </c>
    </row>
    <row r="612" spans="1:10" x14ac:dyDescent="0.25">
      <c r="A612" s="36"/>
      <c r="B612" s="32" t="s">
        <v>88</v>
      </c>
      <c r="C612" s="32" t="str">
        <f t="shared" si="47"/>
        <v>159-628</v>
      </c>
      <c r="D612" s="32" t="s">
        <v>69</v>
      </c>
      <c r="E612" s="32" t="s">
        <v>10</v>
      </c>
      <c r="F612" s="32">
        <v>6281590191680</v>
      </c>
      <c r="G612" s="32">
        <v>10</v>
      </c>
      <c r="H612" s="34">
        <v>1885.2749999999999</v>
      </c>
      <c r="I612" s="3"/>
      <c r="J612" s="26">
        <f t="shared" si="45"/>
        <v>0</v>
      </c>
    </row>
    <row r="613" spans="1:10" x14ac:dyDescent="0.25">
      <c r="A613" s="36"/>
      <c r="B613" s="32" t="s">
        <v>88</v>
      </c>
      <c r="C613" s="32" t="str">
        <f t="shared" si="47"/>
        <v>159-628</v>
      </c>
      <c r="D613" s="32" t="s">
        <v>69</v>
      </c>
      <c r="E613" s="32" t="s">
        <v>11</v>
      </c>
      <c r="F613" s="32">
        <v>6281590201686</v>
      </c>
      <c r="G613" s="32">
        <v>5</v>
      </c>
      <c r="H613" s="34">
        <v>1885.2749999999999</v>
      </c>
      <c r="I613" s="3"/>
      <c r="J613" s="26">
        <f t="shared" si="45"/>
        <v>0</v>
      </c>
    </row>
    <row r="614" spans="1:10" x14ac:dyDescent="0.25">
      <c r="A614" s="36"/>
      <c r="B614" s="32" t="s">
        <v>88</v>
      </c>
      <c r="C614" s="32" t="str">
        <f t="shared" si="47"/>
        <v>159-628</v>
      </c>
      <c r="D614" s="32" t="s">
        <v>69</v>
      </c>
      <c r="E614" s="32" t="s">
        <v>13</v>
      </c>
      <c r="F614" s="32">
        <v>6281590231683</v>
      </c>
      <c r="G614" s="32">
        <v>13</v>
      </c>
      <c r="H614" s="34">
        <v>1885.2749999999999</v>
      </c>
      <c r="I614" s="3"/>
      <c r="J614" s="26">
        <f t="shared" si="45"/>
        <v>0</v>
      </c>
    </row>
    <row r="615" spans="1:10" x14ac:dyDescent="0.25">
      <c r="A615" s="36"/>
      <c r="B615" s="32" t="s">
        <v>88</v>
      </c>
      <c r="C615" s="32" t="str">
        <f t="shared" si="47"/>
        <v>159-628</v>
      </c>
      <c r="D615" s="32" t="s">
        <v>69</v>
      </c>
      <c r="E615" s="32" t="s">
        <v>43</v>
      </c>
      <c r="F615" s="32">
        <v>6281590241682</v>
      </c>
      <c r="G615" s="32">
        <v>3</v>
      </c>
      <c r="H615" s="34">
        <v>1885.2749999999999</v>
      </c>
      <c r="I615" s="3"/>
      <c r="J615" s="26">
        <f t="shared" si="45"/>
        <v>0</v>
      </c>
    </row>
    <row r="616" spans="1:10" x14ac:dyDescent="0.25">
      <c r="A616" s="36"/>
      <c r="B616" s="32" t="s">
        <v>88</v>
      </c>
      <c r="C616" s="32" t="str">
        <f t="shared" si="47"/>
        <v>159-628</v>
      </c>
      <c r="D616" s="32" t="s">
        <v>69</v>
      </c>
      <c r="E616" s="32" t="s">
        <v>44</v>
      </c>
      <c r="F616" s="32">
        <v>6281590971688</v>
      </c>
      <c r="G616" s="32">
        <v>2</v>
      </c>
      <c r="H616" s="34">
        <v>1885.2749999999999</v>
      </c>
      <c r="I616" s="3"/>
      <c r="J616" s="26">
        <f t="shared" si="45"/>
        <v>0</v>
      </c>
    </row>
    <row r="617" spans="1:10" x14ac:dyDescent="0.25">
      <c r="A617" s="36"/>
      <c r="B617" s="32" t="s">
        <v>88</v>
      </c>
      <c r="C617" s="32" t="str">
        <f t="shared" si="47"/>
        <v>159-628</v>
      </c>
      <c r="D617" s="32" t="s">
        <v>69</v>
      </c>
      <c r="E617" s="32" t="s">
        <v>45</v>
      </c>
      <c r="F617" s="32">
        <v>6281590981687</v>
      </c>
      <c r="G617" s="32">
        <v>11</v>
      </c>
      <c r="H617" s="34">
        <v>1885.2749999999999</v>
      </c>
      <c r="I617" s="3"/>
      <c r="J617" s="26">
        <f t="shared" si="45"/>
        <v>0</v>
      </c>
    </row>
    <row r="618" spans="1:10" x14ac:dyDescent="0.25">
      <c r="A618" s="36"/>
      <c r="B618" s="32" t="s">
        <v>88</v>
      </c>
      <c r="C618" s="32" t="str">
        <f t="shared" si="47"/>
        <v>159-628</v>
      </c>
      <c r="D618" s="32" t="s">
        <v>69</v>
      </c>
      <c r="E618" s="32" t="s">
        <v>18</v>
      </c>
      <c r="F618" s="32">
        <v>6281590301683</v>
      </c>
      <c r="G618" s="32">
        <v>6</v>
      </c>
      <c r="H618" s="34">
        <v>1885.2749999999999</v>
      </c>
      <c r="I618" s="3"/>
      <c r="J618" s="26">
        <f t="shared" si="45"/>
        <v>0</v>
      </c>
    </row>
    <row r="619" spans="1:10" x14ac:dyDescent="0.25">
      <c r="A619" s="36"/>
      <c r="B619" s="32" t="s">
        <v>88</v>
      </c>
      <c r="C619" s="32" t="str">
        <f t="shared" si="47"/>
        <v>159-628</v>
      </c>
      <c r="D619" s="32" t="s">
        <v>69</v>
      </c>
      <c r="E619" s="32" t="s">
        <v>26</v>
      </c>
      <c r="F619" s="32">
        <v>6281590311682</v>
      </c>
      <c r="G619" s="32">
        <v>6</v>
      </c>
      <c r="H619" s="34">
        <v>1885.2749999999999</v>
      </c>
      <c r="I619" s="3"/>
      <c r="J619" s="26">
        <f t="shared" si="45"/>
        <v>0</v>
      </c>
    </row>
    <row r="620" spans="1:10" x14ac:dyDescent="0.25">
      <c r="A620" s="36"/>
      <c r="B620" s="32" t="s">
        <v>88</v>
      </c>
      <c r="C620" s="32" t="str">
        <f t="shared" si="47"/>
        <v>159-628</v>
      </c>
      <c r="D620" s="32" t="s">
        <v>69</v>
      </c>
      <c r="E620" s="32" t="s">
        <v>46</v>
      </c>
      <c r="F620" s="32">
        <v>6281590321681</v>
      </c>
      <c r="G620" s="32">
        <v>5</v>
      </c>
      <c r="H620" s="34">
        <v>1885.2749999999999</v>
      </c>
      <c r="I620" s="3"/>
      <c r="J620" s="26">
        <f t="shared" si="45"/>
        <v>0</v>
      </c>
    </row>
    <row r="621" spans="1:10" x14ac:dyDescent="0.25">
      <c r="A621" s="36"/>
      <c r="B621" s="32" t="s">
        <v>88</v>
      </c>
      <c r="C621" s="32" t="str">
        <f t="shared" si="47"/>
        <v>159-628</v>
      </c>
      <c r="D621" s="32" t="s">
        <v>69</v>
      </c>
      <c r="E621" s="32" t="s">
        <v>47</v>
      </c>
      <c r="F621" s="32">
        <v>6281590991686</v>
      </c>
      <c r="G621" s="32">
        <v>20</v>
      </c>
      <c r="H621" s="34">
        <v>1885.2749999999999</v>
      </c>
      <c r="I621" s="3"/>
      <c r="J621" s="26">
        <f t="shared" si="45"/>
        <v>0</v>
      </c>
    </row>
    <row r="622" spans="1:10" x14ac:dyDescent="0.25">
      <c r="A622" s="36"/>
      <c r="B622" s="32" t="s">
        <v>88</v>
      </c>
      <c r="C622" s="32" t="str">
        <f t="shared" si="47"/>
        <v>159-628</v>
      </c>
      <c r="D622" s="32" t="s">
        <v>69</v>
      </c>
      <c r="E622" s="32" t="s">
        <v>20</v>
      </c>
      <c r="F622" s="32">
        <v>6281590351688</v>
      </c>
      <c r="G622" s="32">
        <v>9</v>
      </c>
      <c r="H622" s="34">
        <v>1885.2749999999999</v>
      </c>
      <c r="I622" s="3"/>
      <c r="J622" s="26">
        <f t="shared" si="45"/>
        <v>0</v>
      </c>
    </row>
    <row r="623" spans="1:10" x14ac:dyDescent="0.25">
      <c r="A623" s="36"/>
      <c r="B623" s="32" t="s">
        <v>88</v>
      </c>
      <c r="C623" s="32" t="str">
        <f t="shared" si="47"/>
        <v>159-628</v>
      </c>
      <c r="D623" s="32" t="s">
        <v>69</v>
      </c>
      <c r="E623" s="32" t="s">
        <v>21</v>
      </c>
      <c r="F623" s="32">
        <v>6281590361687</v>
      </c>
      <c r="G623" s="32">
        <v>2</v>
      </c>
      <c r="H623" s="34">
        <v>1885.2749999999999</v>
      </c>
      <c r="I623" s="3"/>
      <c r="J623" s="26">
        <f t="shared" si="45"/>
        <v>0</v>
      </c>
    </row>
    <row r="624" spans="1:10" x14ac:dyDescent="0.25">
      <c r="A624" s="36"/>
      <c r="B624" s="32" t="s">
        <v>88</v>
      </c>
      <c r="C624" s="32" t="str">
        <f t="shared" si="47"/>
        <v>159-628</v>
      </c>
      <c r="D624" s="32" t="s">
        <v>69</v>
      </c>
      <c r="E624" s="32" t="s">
        <v>27</v>
      </c>
      <c r="F624" s="32">
        <v>6281590391684</v>
      </c>
      <c r="G624" s="32">
        <v>2</v>
      </c>
      <c r="H624" s="34">
        <v>1885.2749999999999</v>
      </c>
      <c r="I624" s="3"/>
      <c r="J624" s="26">
        <f t="shared" si="45"/>
        <v>0</v>
      </c>
    </row>
    <row r="625" spans="1:10" x14ac:dyDescent="0.25">
      <c r="A625" s="36"/>
      <c r="B625" s="32" t="s">
        <v>88</v>
      </c>
      <c r="C625" s="32" t="str">
        <f t="shared" si="47"/>
        <v>159-628</v>
      </c>
      <c r="D625" s="32" t="s">
        <v>69</v>
      </c>
      <c r="E625" s="32" t="s">
        <v>34</v>
      </c>
      <c r="F625" s="32">
        <v>6281590401680</v>
      </c>
      <c r="G625" s="32">
        <v>8</v>
      </c>
      <c r="H625" s="34">
        <v>1885.2749999999999</v>
      </c>
      <c r="I625" s="3"/>
      <c r="J625" s="26">
        <f t="shared" si="45"/>
        <v>0</v>
      </c>
    </row>
    <row r="626" spans="1:10" x14ac:dyDescent="0.25">
      <c r="A626" s="36"/>
      <c r="B626" s="32" t="s">
        <v>88</v>
      </c>
      <c r="C626" s="32" t="str">
        <f t="shared" si="47"/>
        <v>159-628</v>
      </c>
      <c r="D626" s="32" t="s">
        <v>69</v>
      </c>
      <c r="E626" s="32" t="s">
        <v>30</v>
      </c>
      <c r="F626" s="32">
        <v>6281590451685</v>
      </c>
      <c r="G626" s="32">
        <v>1</v>
      </c>
      <c r="H626" s="34">
        <v>1885.2749999999999</v>
      </c>
      <c r="I626" s="3"/>
      <c r="J626" s="26">
        <f t="shared" si="45"/>
        <v>0</v>
      </c>
    </row>
    <row r="627" spans="1:10" x14ac:dyDescent="0.25">
      <c r="A627" s="36"/>
      <c r="B627" s="32" t="s">
        <v>88</v>
      </c>
      <c r="C627" s="32" t="str">
        <f t="shared" si="47"/>
        <v>159-628</v>
      </c>
      <c r="D627" s="32" t="s">
        <v>69</v>
      </c>
      <c r="E627" s="32" t="s">
        <v>48</v>
      </c>
      <c r="F627" s="32">
        <v>6281590461684</v>
      </c>
      <c r="G627" s="32">
        <v>6</v>
      </c>
      <c r="H627" s="34">
        <v>1885.2749999999999</v>
      </c>
      <c r="I627" s="3"/>
      <c r="J627" s="26">
        <f t="shared" si="45"/>
        <v>0</v>
      </c>
    </row>
    <row r="628" spans="1:10" x14ac:dyDescent="0.25">
      <c r="A628" s="37"/>
      <c r="B628" s="32" t="s">
        <v>88</v>
      </c>
      <c r="C628" s="32" t="str">
        <f t="shared" si="47"/>
        <v>159-628</v>
      </c>
      <c r="D628" s="32" t="s">
        <v>69</v>
      </c>
      <c r="E628" s="32" t="s">
        <v>35</v>
      </c>
      <c r="F628" s="32">
        <v>6281590471683</v>
      </c>
      <c r="G628" s="32">
        <v>6</v>
      </c>
      <c r="H628" s="34">
        <v>1885.2749999999999</v>
      </c>
      <c r="I628" s="3"/>
      <c r="J628" s="26">
        <f t="shared" si="45"/>
        <v>0</v>
      </c>
    </row>
    <row r="629" spans="1:10" ht="17.25" customHeight="1" x14ac:dyDescent="0.25">
      <c r="A629" s="35"/>
      <c r="B629" s="32" t="s">
        <v>96</v>
      </c>
      <c r="C629" s="32" t="str">
        <f t="shared" ref="C629:C643" si="48">HYPERLINK("http://warehouse.orhideja.net//images/products/508-628,-246-628-pion_1.jpg","508-628")</f>
        <v>508-628</v>
      </c>
      <c r="D629" s="32" t="s">
        <v>69</v>
      </c>
      <c r="E629" s="32" t="s">
        <v>10</v>
      </c>
      <c r="F629" s="32">
        <v>6285080191686</v>
      </c>
      <c r="G629" s="32">
        <v>1</v>
      </c>
      <c r="H629" s="34">
        <v>1786.5224999999998</v>
      </c>
      <c r="I629" s="3"/>
      <c r="J629" s="26">
        <f t="shared" si="45"/>
        <v>0</v>
      </c>
    </row>
    <row r="630" spans="1:10" ht="17.25" customHeight="1" x14ac:dyDescent="0.25">
      <c r="A630" s="36"/>
      <c r="B630" s="32" t="s">
        <v>96</v>
      </c>
      <c r="C630" s="32" t="str">
        <f t="shared" si="48"/>
        <v>508-628</v>
      </c>
      <c r="D630" s="32" t="s">
        <v>69</v>
      </c>
      <c r="E630" s="32" t="s">
        <v>11</v>
      </c>
      <c r="F630" s="32">
        <v>6285080201682</v>
      </c>
      <c r="G630" s="32">
        <v>4</v>
      </c>
      <c r="H630" s="34">
        <v>1786.5224999999998</v>
      </c>
      <c r="I630" s="3"/>
      <c r="J630" s="26">
        <f t="shared" si="45"/>
        <v>0</v>
      </c>
    </row>
    <row r="631" spans="1:10" ht="17.25" customHeight="1" x14ac:dyDescent="0.25">
      <c r="A631" s="36"/>
      <c r="B631" s="32" t="s">
        <v>96</v>
      </c>
      <c r="C631" s="32" t="str">
        <f t="shared" si="48"/>
        <v>508-628</v>
      </c>
      <c r="D631" s="32" t="s">
        <v>69</v>
      </c>
      <c r="E631" s="32" t="s">
        <v>25</v>
      </c>
      <c r="F631" s="32">
        <v>6285080211681</v>
      </c>
      <c r="G631" s="32">
        <v>1</v>
      </c>
      <c r="H631" s="34">
        <v>1786.5224999999998</v>
      </c>
      <c r="I631" s="3"/>
      <c r="J631" s="26">
        <f t="shared" si="45"/>
        <v>0</v>
      </c>
    </row>
    <row r="632" spans="1:10" ht="17.25" customHeight="1" x14ac:dyDescent="0.25">
      <c r="A632" s="36"/>
      <c r="B632" s="32" t="s">
        <v>96</v>
      </c>
      <c r="C632" s="32" t="str">
        <f t="shared" si="48"/>
        <v>508-628</v>
      </c>
      <c r="D632" s="32" t="s">
        <v>69</v>
      </c>
      <c r="E632" s="32" t="s">
        <v>12</v>
      </c>
      <c r="F632" s="32">
        <v>6285080221680</v>
      </c>
      <c r="G632" s="32">
        <v>4</v>
      </c>
      <c r="H632" s="34">
        <v>1786.5224999999998</v>
      </c>
      <c r="I632" s="3"/>
      <c r="J632" s="26">
        <f t="shared" si="45"/>
        <v>0</v>
      </c>
    </row>
    <row r="633" spans="1:10" ht="17.25" customHeight="1" x14ac:dyDescent="0.25">
      <c r="A633" s="36"/>
      <c r="B633" s="32" t="s">
        <v>96</v>
      </c>
      <c r="C633" s="32" t="str">
        <f t="shared" si="48"/>
        <v>508-628</v>
      </c>
      <c r="D633" s="32" t="s">
        <v>69</v>
      </c>
      <c r="E633" s="32" t="s">
        <v>16</v>
      </c>
      <c r="F633" s="32">
        <v>6285080281684</v>
      </c>
      <c r="G633" s="32">
        <v>18</v>
      </c>
      <c r="H633" s="34">
        <v>1786.5224999999998</v>
      </c>
      <c r="I633" s="3"/>
      <c r="J633" s="26">
        <f t="shared" si="45"/>
        <v>0</v>
      </c>
    </row>
    <row r="634" spans="1:10" ht="17.25" customHeight="1" x14ac:dyDescent="0.25">
      <c r="A634" s="36"/>
      <c r="B634" s="32" t="s">
        <v>96</v>
      </c>
      <c r="C634" s="32" t="str">
        <f t="shared" si="48"/>
        <v>508-628</v>
      </c>
      <c r="D634" s="32" t="s">
        <v>69</v>
      </c>
      <c r="E634" s="32" t="s">
        <v>17</v>
      </c>
      <c r="F634" s="32">
        <v>6285080291683</v>
      </c>
      <c r="G634" s="32">
        <v>12</v>
      </c>
      <c r="H634" s="34">
        <v>1786.5224999999998</v>
      </c>
      <c r="I634" s="3"/>
      <c r="J634" s="26">
        <f t="shared" si="45"/>
        <v>0</v>
      </c>
    </row>
    <row r="635" spans="1:10" ht="17.25" customHeight="1" x14ac:dyDescent="0.25">
      <c r="A635" s="36"/>
      <c r="B635" s="32" t="s">
        <v>96</v>
      </c>
      <c r="C635" s="32" t="str">
        <f t="shared" si="48"/>
        <v>508-628</v>
      </c>
      <c r="D635" s="32" t="s">
        <v>69</v>
      </c>
      <c r="E635" s="32" t="s">
        <v>18</v>
      </c>
      <c r="F635" s="32">
        <v>6285080301689</v>
      </c>
      <c r="G635" s="32">
        <v>7</v>
      </c>
      <c r="H635" s="34">
        <v>1786.5224999999998</v>
      </c>
      <c r="I635" s="3"/>
      <c r="J635" s="26">
        <f t="shared" si="45"/>
        <v>0</v>
      </c>
    </row>
    <row r="636" spans="1:10" ht="17.25" customHeight="1" x14ac:dyDescent="0.25">
      <c r="A636" s="36"/>
      <c r="B636" s="32" t="s">
        <v>96</v>
      </c>
      <c r="C636" s="32" t="str">
        <f t="shared" si="48"/>
        <v>508-628</v>
      </c>
      <c r="D636" s="32" t="s">
        <v>69</v>
      </c>
      <c r="E636" s="32" t="s">
        <v>26</v>
      </c>
      <c r="F636" s="32">
        <v>6285080311688</v>
      </c>
      <c r="G636" s="32">
        <v>6</v>
      </c>
      <c r="H636" s="34">
        <v>1786.5224999999998</v>
      </c>
      <c r="I636" s="3"/>
      <c r="J636" s="26">
        <f t="shared" si="45"/>
        <v>0</v>
      </c>
    </row>
    <row r="637" spans="1:10" ht="17.25" customHeight="1" x14ac:dyDescent="0.25">
      <c r="A637" s="36"/>
      <c r="B637" s="32" t="s">
        <v>96</v>
      </c>
      <c r="C637" s="32" t="str">
        <f t="shared" si="48"/>
        <v>508-628</v>
      </c>
      <c r="D637" s="32" t="s">
        <v>69</v>
      </c>
      <c r="E637" s="32" t="s">
        <v>21</v>
      </c>
      <c r="F637" s="32">
        <v>6285080361683</v>
      </c>
      <c r="G637" s="32">
        <v>14</v>
      </c>
      <c r="H637" s="34">
        <v>1786.5224999999998</v>
      </c>
      <c r="I637" s="3"/>
      <c r="J637" s="26">
        <f t="shared" si="45"/>
        <v>0</v>
      </c>
    </row>
    <row r="638" spans="1:10" ht="17.25" customHeight="1" x14ac:dyDescent="0.25">
      <c r="A638" s="36"/>
      <c r="B638" s="32" t="s">
        <v>96</v>
      </c>
      <c r="C638" s="32" t="str">
        <f t="shared" si="48"/>
        <v>508-628</v>
      </c>
      <c r="D638" s="32" t="s">
        <v>69</v>
      </c>
      <c r="E638" s="32" t="s">
        <v>22</v>
      </c>
      <c r="F638" s="32">
        <v>6285080371682</v>
      </c>
      <c r="G638" s="32">
        <v>22</v>
      </c>
      <c r="H638" s="34">
        <v>1786.5224999999998</v>
      </c>
      <c r="I638" s="3"/>
      <c r="J638" s="26">
        <f t="shared" si="45"/>
        <v>0</v>
      </c>
    </row>
    <row r="639" spans="1:10" ht="17.25" customHeight="1" x14ac:dyDescent="0.25">
      <c r="A639" s="36"/>
      <c r="B639" s="32" t="s">
        <v>96</v>
      </c>
      <c r="C639" s="32" t="str">
        <f t="shared" si="48"/>
        <v>508-628</v>
      </c>
      <c r="D639" s="32" t="s">
        <v>69</v>
      </c>
      <c r="E639" s="32" t="s">
        <v>23</v>
      </c>
      <c r="F639" s="32">
        <v>6285080381681</v>
      </c>
      <c r="G639" s="32">
        <v>4</v>
      </c>
      <c r="H639" s="34">
        <v>1786.5224999999998</v>
      </c>
      <c r="I639" s="3"/>
      <c r="J639" s="26">
        <f t="shared" si="45"/>
        <v>0</v>
      </c>
    </row>
    <row r="640" spans="1:10" ht="17.25" customHeight="1" x14ac:dyDescent="0.25">
      <c r="A640" s="36"/>
      <c r="B640" s="32" t="s">
        <v>96</v>
      </c>
      <c r="C640" s="32" t="str">
        <f t="shared" si="48"/>
        <v>508-628</v>
      </c>
      <c r="D640" s="32" t="s">
        <v>69</v>
      </c>
      <c r="E640" s="32" t="s">
        <v>27</v>
      </c>
      <c r="F640" s="32">
        <v>6285080391680</v>
      </c>
      <c r="G640" s="32">
        <v>4</v>
      </c>
      <c r="H640" s="34">
        <v>1786.5224999999998</v>
      </c>
      <c r="I640" s="3"/>
      <c r="J640" s="26">
        <f t="shared" si="45"/>
        <v>0</v>
      </c>
    </row>
    <row r="641" spans="1:10" ht="17.25" customHeight="1" x14ac:dyDescent="0.25">
      <c r="A641" s="36"/>
      <c r="B641" s="32" t="s">
        <v>96</v>
      </c>
      <c r="C641" s="32" t="str">
        <f t="shared" si="48"/>
        <v>508-628</v>
      </c>
      <c r="D641" s="32" t="s">
        <v>69</v>
      </c>
      <c r="E641" s="32" t="s">
        <v>30</v>
      </c>
      <c r="F641" s="32">
        <v>6285080451681</v>
      </c>
      <c r="G641" s="32">
        <v>2</v>
      </c>
      <c r="H641" s="34">
        <v>1786.5224999999998</v>
      </c>
      <c r="I641" s="3"/>
      <c r="J641" s="26">
        <f t="shared" si="45"/>
        <v>0</v>
      </c>
    </row>
    <row r="642" spans="1:10" ht="17.25" customHeight="1" x14ac:dyDescent="0.25">
      <c r="A642" s="36"/>
      <c r="B642" s="32" t="s">
        <v>96</v>
      </c>
      <c r="C642" s="32" t="str">
        <f t="shared" si="48"/>
        <v>508-628</v>
      </c>
      <c r="D642" s="32" t="s">
        <v>69</v>
      </c>
      <c r="E642" s="32" t="s">
        <v>48</v>
      </c>
      <c r="F642" s="32">
        <v>6285080461680</v>
      </c>
      <c r="G642" s="32">
        <v>3</v>
      </c>
      <c r="H642" s="34">
        <v>1786.5224999999998</v>
      </c>
      <c r="I642" s="3"/>
      <c r="J642" s="26">
        <f t="shared" si="45"/>
        <v>0</v>
      </c>
    </row>
    <row r="643" spans="1:10" ht="17.25" customHeight="1" x14ac:dyDescent="0.25">
      <c r="A643" s="37"/>
      <c r="B643" s="32" t="s">
        <v>96</v>
      </c>
      <c r="C643" s="32" t="str">
        <f t="shared" si="48"/>
        <v>508-628</v>
      </c>
      <c r="D643" s="32" t="s">
        <v>69</v>
      </c>
      <c r="E643" s="32" t="s">
        <v>37</v>
      </c>
      <c r="F643" s="32">
        <v>6285080521681</v>
      </c>
      <c r="G643" s="32">
        <v>3</v>
      </c>
      <c r="H643" s="34">
        <v>1786.5224999999998</v>
      </c>
      <c r="I643" s="3"/>
      <c r="J643" s="26">
        <f t="shared" si="45"/>
        <v>0</v>
      </c>
    </row>
    <row r="644" spans="1:10" ht="22.5" customHeight="1" x14ac:dyDescent="0.25">
      <c r="A644" s="35"/>
      <c r="B644" s="32" t="s">
        <v>5</v>
      </c>
      <c r="C644" s="32" t="str">
        <f t="shared" ref="C644:C655" si="49">HYPERLINK("http://warehouse.orhideja.net//images/products/575-628_peony.jpg","575-628")</f>
        <v>575-628</v>
      </c>
      <c r="D644" s="32" t="s">
        <v>69</v>
      </c>
      <c r="E644" s="32" t="s">
        <v>9</v>
      </c>
      <c r="F644" s="32"/>
      <c r="G644" s="32">
        <v>8</v>
      </c>
      <c r="H644" s="34">
        <v>1427.4224999999999</v>
      </c>
      <c r="I644" s="3"/>
      <c r="J644" s="26">
        <f t="shared" si="45"/>
        <v>0</v>
      </c>
    </row>
    <row r="645" spans="1:10" ht="22.5" customHeight="1" x14ac:dyDescent="0.25">
      <c r="A645" s="36"/>
      <c r="B645" s="32" t="s">
        <v>5</v>
      </c>
      <c r="C645" s="32" t="str">
        <f t="shared" si="49"/>
        <v>575-628</v>
      </c>
      <c r="D645" s="32" t="s">
        <v>69</v>
      </c>
      <c r="E645" s="32" t="s">
        <v>10</v>
      </c>
      <c r="F645" s="32"/>
      <c r="G645" s="32">
        <v>10</v>
      </c>
      <c r="H645" s="34">
        <v>1427.4224999999999</v>
      </c>
      <c r="I645" s="3"/>
      <c r="J645" s="26">
        <f t="shared" si="45"/>
        <v>0</v>
      </c>
    </row>
    <row r="646" spans="1:10" ht="22.5" customHeight="1" x14ac:dyDescent="0.25">
      <c r="A646" s="36"/>
      <c r="B646" s="32" t="s">
        <v>5</v>
      </c>
      <c r="C646" s="32" t="str">
        <f t="shared" si="49"/>
        <v>575-628</v>
      </c>
      <c r="D646" s="32" t="s">
        <v>69</v>
      </c>
      <c r="E646" s="32" t="s">
        <v>11</v>
      </c>
      <c r="F646" s="32"/>
      <c r="G646" s="32">
        <v>8</v>
      </c>
      <c r="H646" s="34">
        <v>1427.4224999999999</v>
      </c>
      <c r="I646" s="3"/>
      <c r="J646" s="26">
        <f t="shared" si="45"/>
        <v>0</v>
      </c>
    </row>
    <row r="647" spans="1:10" ht="22.5" customHeight="1" x14ac:dyDescent="0.25">
      <c r="A647" s="36"/>
      <c r="B647" s="32" t="s">
        <v>5</v>
      </c>
      <c r="C647" s="32" t="str">
        <f t="shared" si="49"/>
        <v>575-628</v>
      </c>
      <c r="D647" s="32" t="s">
        <v>69</v>
      </c>
      <c r="E647" s="32" t="s">
        <v>25</v>
      </c>
      <c r="F647" s="32"/>
      <c r="G647" s="32">
        <v>2</v>
      </c>
      <c r="H647" s="34">
        <v>1427.4224999999999</v>
      </c>
      <c r="I647" s="3"/>
      <c r="J647" s="26">
        <f t="shared" si="45"/>
        <v>0</v>
      </c>
    </row>
    <row r="648" spans="1:10" ht="22.5" customHeight="1" x14ac:dyDescent="0.25">
      <c r="A648" s="36"/>
      <c r="B648" s="32" t="s">
        <v>5</v>
      </c>
      <c r="C648" s="32" t="str">
        <f t="shared" si="49"/>
        <v>575-628</v>
      </c>
      <c r="D648" s="32" t="s">
        <v>69</v>
      </c>
      <c r="E648" s="32" t="s">
        <v>14</v>
      </c>
      <c r="F648" s="32"/>
      <c r="G648" s="32">
        <v>15</v>
      </c>
      <c r="H648" s="34">
        <v>1427.4224999999999</v>
      </c>
      <c r="I648" s="3"/>
      <c r="J648" s="26">
        <f t="shared" ref="J648:J711" si="50">H648*I648</f>
        <v>0</v>
      </c>
    </row>
    <row r="649" spans="1:10" ht="22.5" customHeight="1" x14ac:dyDescent="0.25">
      <c r="A649" s="36"/>
      <c r="B649" s="32" t="s">
        <v>5</v>
      </c>
      <c r="C649" s="32" t="str">
        <f t="shared" si="49"/>
        <v>575-628</v>
      </c>
      <c r="D649" s="32" t="s">
        <v>69</v>
      </c>
      <c r="E649" s="32" t="s">
        <v>15</v>
      </c>
      <c r="F649" s="32"/>
      <c r="G649" s="32">
        <v>16</v>
      </c>
      <c r="H649" s="34">
        <v>1427.4224999999999</v>
      </c>
      <c r="I649" s="3"/>
      <c r="J649" s="26">
        <f t="shared" si="50"/>
        <v>0</v>
      </c>
    </row>
    <row r="650" spans="1:10" ht="22.5" customHeight="1" x14ac:dyDescent="0.25">
      <c r="A650" s="36"/>
      <c r="B650" s="32" t="s">
        <v>5</v>
      </c>
      <c r="C650" s="32" t="str">
        <f t="shared" si="49"/>
        <v>575-628</v>
      </c>
      <c r="D650" s="32" t="s">
        <v>69</v>
      </c>
      <c r="E650" s="32" t="s">
        <v>16</v>
      </c>
      <c r="F650" s="32"/>
      <c r="G650" s="32">
        <v>9</v>
      </c>
      <c r="H650" s="34">
        <v>1427.4224999999999</v>
      </c>
      <c r="I650" s="3"/>
      <c r="J650" s="26">
        <f t="shared" si="50"/>
        <v>0</v>
      </c>
    </row>
    <row r="651" spans="1:10" ht="22.5" customHeight="1" x14ac:dyDescent="0.25">
      <c r="A651" s="36"/>
      <c r="B651" s="32" t="s">
        <v>5</v>
      </c>
      <c r="C651" s="32" t="str">
        <f t="shared" si="49"/>
        <v>575-628</v>
      </c>
      <c r="D651" s="32" t="s">
        <v>69</v>
      </c>
      <c r="E651" s="32" t="s">
        <v>19</v>
      </c>
      <c r="F651" s="32"/>
      <c r="G651" s="32">
        <v>12</v>
      </c>
      <c r="H651" s="34">
        <v>1427.4224999999999</v>
      </c>
      <c r="I651" s="3"/>
      <c r="J651" s="26">
        <f t="shared" si="50"/>
        <v>0</v>
      </c>
    </row>
    <row r="652" spans="1:10" ht="22.5" customHeight="1" x14ac:dyDescent="0.25">
      <c r="A652" s="36"/>
      <c r="B652" s="32" t="s">
        <v>5</v>
      </c>
      <c r="C652" s="32" t="str">
        <f t="shared" si="49"/>
        <v>575-628</v>
      </c>
      <c r="D652" s="32" t="s">
        <v>69</v>
      </c>
      <c r="E652" s="32" t="s">
        <v>20</v>
      </c>
      <c r="F652" s="32"/>
      <c r="G652" s="32">
        <v>13</v>
      </c>
      <c r="H652" s="34">
        <v>1427.4224999999999</v>
      </c>
      <c r="I652" s="3"/>
      <c r="J652" s="26">
        <f t="shared" si="50"/>
        <v>0</v>
      </c>
    </row>
    <row r="653" spans="1:10" ht="22.5" customHeight="1" x14ac:dyDescent="0.25">
      <c r="A653" s="36"/>
      <c r="B653" s="32" t="s">
        <v>5</v>
      </c>
      <c r="C653" s="32" t="str">
        <f t="shared" si="49"/>
        <v>575-628</v>
      </c>
      <c r="D653" s="32" t="s">
        <v>69</v>
      </c>
      <c r="E653" s="32" t="s">
        <v>21</v>
      </c>
      <c r="F653" s="32"/>
      <c r="G653" s="32">
        <v>4</v>
      </c>
      <c r="H653" s="34">
        <v>1427.4224999999999</v>
      </c>
      <c r="I653" s="3"/>
      <c r="J653" s="26">
        <f t="shared" si="50"/>
        <v>0</v>
      </c>
    </row>
    <row r="654" spans="1:10" ht="22.5" customHeight="1" x14ac:dyDescent="0.25">
      <c r="A654" s="36"/>
      <c r="B654" s="32" t="s">
        <v>5</v>
      </c>
      <c r="C654" s="32" t="str">
        <f t="shared" si="49"/>
        <v>575-628</v>
      </c>
      <c r="D654" s="32" t="s">
        <v>69</v>
      </c>
      <c r="E654" s="32" t="s">
        <v>73</v>
      </c>
      <c r="F654" s="32"/>
      <c r="G654" s="32">
        <v>11</v>
      </c>
      <c r="H654" s="34">
        <v>1427.4224999999999</v>
      </c>
      <c r="I654" s="3"/>
      <c r="J654" s="26">
        <f t="shared" si="50"/>
        <v>0</v>
      </c>
    </row>
    <row r="655" spans="1:10" ht="22.5" customHeight="1" x14ac:dyDescent="0.25">
      <c r="A655" s="37"/>
      <c r="B655" s="32" t="s">
        <v>5</v>
      </c>
      <c r="C655" s="32" t="str">
        <f t="shared" si="49"/>
        <v>575-628</v>
      </c>
      <c r="D655" s="32" t="s">
        <v>69</v>
      </c>
      <c r="E655" s="32" t="s">
        <v>28</v>
      </c>
      <c r="F655" s="32"/>
      <c r="G655" s="32">
        <v>8</v>
      </c>
      <c r="H655" s="34">
        <v>1427.4224999999999</v>
      </c>
      <c r="I655" s="3"/>
      <c r="J655" s="26">
        <f t="shared" si="50"/>
        <v>0</v>
      </c>
    </row>
    <row r="656" spans="1:10" ht="35.25" customHeight="1" x14ac:dyDescent="0.25">
      <c r="A656" s="35"/>
      <c r="B656" s="32" t="s">
        <v>32</v>
      </c>
      <c r="C656" s="32" t="str">
        <f>HYPERLINK("http://warehouse.orhideja.net//images/products/159-628,-733-628-pion_6.jpg","733-628")</f>
        <v>733-628</v>
      </c>
      <c r="D656" s="32" t="s">
        <v>69</v>
      </c>
      <c r="E656" s="32">
        <v>38</v>
      </c>
      <c r="F656" s="32">
        <v>6287331071686</v>
      </c>
      <c r="G656" s="32">
        <v>41</v>
      </c>
      <c r="H656" s="34">
        <v>1032.4124999999999</v>
      </c>
      <c r="I656" s="3"/>
      <c r="J656" s="26">
        <f t="shared" si="50"/>
        <v>0</v>
      </c>
    </row>
    <row r="657" spans="1:10" ht="35.25" customHeight="1" x14ac:dyDescent="0.25">
      <c r="A657" s="36"/>
      <c r="B657" s="32" t="s">
        <v>32</v>
      </c>
      <c r="C657" s="32" t="str">
        <f>HYPERLINK("http://warehouse.orhideja.net//images/products/159-628,-733-628-pion_6.jpg","733-628")</f>
        <v>733-628</v>
      </c>
      <c r="D657" s="32" t="s">
        <v>69</v>
      </c>
      <c r="E657" s="32">
        <v>40</v>
      </c>
      <c r="F657" s="32">
        <v>6287331081685</v>
      </c>
      <c r="G657" s="32">
        <v>60</v>
      </c>
      <c r="H657" s="34">
        <v>1032.4124999999999</v>
      </c>
      <c r="I657" s="3"/>
      <c r="J657" s="26">
        <f t="shared" si="50"/>
        <v>0</v>
      </c>
    </row>
    <row r="658" spans="1:10" ht="35.25" customHeight="1" x14ac:dyDescent="0.25">
      <c r="A658" s="36"/>
      <c r="B658" s="32" t="s">
        <v>32</v>
      </c>
      <c r="C658" s="32" t="str">
        <f>HYPERLINK("http://warehouse.orhideja.net//images/products/159-628,-733-628-pion_6.jpg","733-628")</f>
        <v>733-628</v>
      </c>
      <c r="D658" s="32" t="s">
        <v>69</v>
      </c>
      <c r="E658" s="32">
        <v>42</v>
      </c>
      <c r="F658" s="32">
        <v>6287331091684</v>
      </c>
      <c r="G658" s="32">
        <v>46</v>
      </c>
      <c r="H658" s="34">
        <v>1032.4124999999999</v>
      </c>
      <c r="I658" s="3"/>
      <c r="J658" s="26">
        <f t="shared" si="50"/>
        <v>0</v>
      </c>
    </row>
    <row r="659" spans="1:10" ht="35.25" customHeight="1" x14ac:dyDescent="0.25">
      <c r="A659" s="36"/>
      <c r="B659" s="32" t="s">
        <v>32</v>
      </c>
      <c r="C659" s="32" t="str">
        <f>HYPERLINK("http://warehouse.orhideja.net//images/products/159-628,-733-628-pion_6.jpg","733-628")</f>
        <v>733-628</v>
      </c>
      <c r="D659" s="32" t="s">
        <v>69</v>
      </c>
      <c r="E659" s="32">
        <v>44</v>
      </c>
      <c r="F659" s="32">
        <v>6287331101680</v>
      </c>
      <c r="G659" s="32">
        <v>26</v>
      </c>
      <c r="H659" s="34">
        <v>1032.4124999999999</v>
      </c>
      <c r="I659" s="3"/>
      <c r="J659" s="26">
        <f t="shared" si="50"/>
        <v>0</v>
      </c>
    </row>
    <row r="660" spans="1:10" ht="35.25" customHeight="1" x14ac:dyDescent="0.25">
      <c r="A660" s="37"/>
      <c r="B660" s="32" t="s">
        <v>32</v>
      </c>
      <c r="C660" s="32" t="str">
        <f>HYPERLINK("http://warehouse.orhideja.net//images/products/159-628,-733-628-pion_6.jpg","733-628")</f>
        <v>733-628</v>
      </c>
      <c r="D660" s="32" t="s">
        <v>69</v>
      </c>
      <c r="E660" s="32">
        <v>46</v>
      </c>
      <c r="F660" s="32">
        <v>6287331111689</v>
      </c>
      <c r="G660" s="32">
        <v>15</v>
      </c>
      <c r="H660" s="34">
        <v>1032.4124999999999</v>
      </c>
      <c r="I660" s="3"/>
      <c r="J660" s="26">
        <f t="shared" si="50"/>
        <v>0</v>
      </c>
    </row>
    <row r="661" spans="1:10" x14ac:dyDescent="0.25">
      <c r="A661" s="35"/>
      <c r="B661" s="32" t="s">
        <v>5</v>
      </c>
      <c r="C661" s="32" t="str">
        <f t="shared" ref="C661:C689" si="51">HYPERLINK("http://warehouse.orhideja.net//images/products/107-680 white.jpg","107-680")</f>
        <v>107-680</v>
      </c>
      <c r="D661" s="32" t="s">
        <v>86</v>
      </c>
      <c r="E661" s="32" t="s">
        <v>7</v>
      </c>
      <c r="F661" s="32"/>
      <c r="G661" s="32">
        <v>4</v>
      </c>
      <c r="H661" s="34">
        <v>1867.32</v>
      </c>
      <c r="I661" s="3"/>
      <c r="J661" s="26">
        <f t="shared" si="50"/>
        <v>0</v>
      </c>
    </row>
    <row r="662" spans="1:10" x14ac:dyDescent="0.25">
      <c r="A662" s="36"/>
      <c r="B662" s="32" t="s">
        <v>5</v>
      </c>
      <c r="C662" s="32" t="str">
        <f t="shared" si="51"/>
        <v>107-680</v>
      </c>
      <c r="D662" s="32" t="s">
        <v>86</v>
      </c>
      <c r="E662" s="32" t="s">
        <v>8</v>
      </c>
      <c r="F662" s="32"/>
      <c r="G662" s="32">
        <v>4</v>
      </c>
      <c r="H662" s="34">
        <v>1867.32</v>
      </c>
      <c r="I662" s="3"/>
      <c r="J662" s="26">
        <f t="shared" si="50"/>
        <v>0</v>
      </c>
    </row>
    <row r="663" spans="1:10" x14ac:dyDescent="0.25">
      <c r="A663" s="36"/>
      <c r="B663" s="32" t="s">
        <v>5</v>
      </c>
      <c r="C663" s="32" t="str">
        <f t="shared" si="51"/>
        <v>107-680</v>
      </c>
      <c r="D663" s="32" t="s">
        <v>86</v>
      </c>
      <c r="E663" s="32" t="s">
        <v>54</v>
      </c>
      <c r="F663" s="32"/>
      <c r="G663" s="32">
        <v>4</v>
      </c>
      <c r="H663" s="34">
        <v>1867.32</v>
      </c>
      <c r="I663" s="3"/>
      <c r="J663" s="26">
        <f t="shared" si="50"/>
        <v>0</v>
      </c>
    </row>
    <row r="664" spans="1:10" x14ac:dyDescent="0.25">
      <c r="A664" s="36"/>
      <c r="B664" s="32" t="s">
        <v>5</v>
      </c>
      <c r="C664" s="32" t="str">
        <f t="shared" si="51"/>
        <v>107-680</v>
      </c>
      <c r="D664" s="32" t="s">
        <v>86</v>
      </c>
      <c r="E664" s="32" t="s">
        <v>24</v>
      </c>
      <c r="F664" s="32"/>
      <c r="G664" s="32">
        <v>4</v>
      </c>
      <c r="H664" s="34">
        <v>1867.32</v>
      </c>
      <c r="I664" s="3"/>
      <c r="J664" s="26">
        <f t="shared" si="50"/>
        <v>0</v>
      </c>
    </row>
    <row r="665" spans="1:10" x14ac:dyDescent="0.25">
      <c r="A665" s="36"/>
      <c r="B665" s="32" t="s">
        <v>5</v>
      </c>
      <c r="C665" s="32" t="str">
        <f t="shared" si="51"/>
        <v>107-680</v>
      </c>
      <c r="D665" s="32" t="s">
        <v>86</v>
      </c>
      <c r="E665" s="32" t="s">
        <v>55</v>
      </c>
      <c r="F665" s="32"/>
      <c r="G665" s="32">
        <v>4</v>
      </c>
      <c r="H665" s="34">
        <v>1867.32</v>
      </c>
      <c r="I665" s="3"/>
      <c r="J665" s="26">
        <f t="shared" si="50"/>
        <v>0</v>
      </c>
    </row>
    <row r="666" spans="1:10" x14ac:dyDescent="0.25">
      <c r="A666" s="36"/>
      <c r="B666" s="32" t="s">
        <v>5</v>
      </c>
      <c r="C666" s="32" t="str">
        <f t="shared" si="51"/>
        <v>107-680</v>
      </c>
      <c r="D666" s="32" t="s">
        <v>86</v>
      </c>
      <c r="E666" s="32" t="s">
        <v>11</v>
      </c>
      <c r="F666" s="32"/>
      <c r="G666" s="32">
        <v>16</v>
      </c>
      <c r="H666" s="34">
        <v>1867.32</v>
      </c>
      <c r="I666" s="3"/>
      <c r="J666" s="26">
        <f t="shared" si="50"/>
        <v>0</v>
      </c>
    </row>
    <row r="667" spans="1:10" x14ac:dyDescent="0.25">
      <c r="A667" s="36"/>
      <c r="B667" s="32" t="s">
        <v>5</v>
      </c>
      <c r="C667" s="32" t="str">
        <f t="shared" si="51"/>
        <v>107-680</v>
      </c>
      <c r="D667" s="32" t="s">
        <v>86</v>
      </c>
      <c r="E667" s="32" t="s">
        <v>25</v>
      </c>
      <c r="F667" s="32"/>
      <c r="G667" s="32">
        <v>5</v>
      </c>
      <c r="H667" s="34">
        <v>1867.32</v>
      </c>
      <c r="I667" s="3"/>
      <c r="J667" s="26">
        <f t="shared" si="50"/>
        <v>0</v>
      </c>
    </row>
    <row r="668" spans="1:10" x14ac:dyDescent="0.25">
      <c r="A668" s="36"/>
      <c r="B668" s="32" t="s">
        <v>5</v>
      </c>
      <c r="C668" s="32" t="str">
        <f t="shared" si="51"/>
        <v>107-680</v>
      </c>
      <c r="D668" s="32" t="s">
        <v>86</v>
      </c>
      <c r="E668" s="32" t="s">
        <v>12</v>
      </c>
      <c r="F668" s="32"/>
      <c r="G668" s="32">
        <v>6</v>
      </c>
      <c r="H668" s="34">
        <v>1867.32</v>
      </c>
      <c r="I668" s="3"/>
      <c r="J668" s="26">
        <f t="shared" si="50"/>
        <v>0</v>
      </c>
    </row>
    <row r="669" spans="1:10" x14ac:dyDescent="0.25">
      <c r="A669" s="36"/>
      <c r="B669" s="32" t="s">
        <v>5</v>
      </c>
      <c r="C669" s="32" t="str">
        <f t="shared" si="51"/>
        <v>107-680</v>
      </c>
      <c r="D669" s="32" t="s">
        <v>86</v>
      </c>
      <c r="E669" s="32" t="s">
        <v>13</v>
      </c>
      <c r="F669" s="32"/>
      <c r="G669" s="32">
        <v>3</v>
      </c>
      <c r="H669" s="34">
        <v>1867.32</v>
      </c>
      <c r="I669" s="3"/>
      <c r="J669" s="26">
        <f t="shared" si="50"/>
        <v>0</v>
      </c>
    </row>
    <row r="670" spans="1:10" x14ac:dyDescent="0.25">
      <c r="A670" s="36"/>
      <c r="B670" s="32" t="s">
        <v>5</v>
      </c>
      <c r="C670" s="32" t="str">
        <f t="shared" si="51"/>
        <v>107-680</v>
      </c>
      <c r="D670" s="32" t="s">
        <v>86</v>
      </c>
      <c r="E670" s="32" t="s">
        <v>43</v>
      </c>
      <c r="F670" s="32"/>
      <c r="G670" s="32">
        <v>6</v>
      </c>
      <c r="H670" s="34">
        <v>1867.32</v>
      </c>
      <c r="I670" s="3"/>
      <c r="J670" s="26">
        <f t="shared" si="50"/>
        <v>0</v>
      </c>
    </row>
    <row r="671" spans="1:10" x14ac:dyDescent="0.25">
      <c r="A671" s="36"/>
      <c r="B671" s="32" t="s">
        <v>5</v>
      </c>
      <c r="C671" s="32" t="str">
        <f t="shared" si="51"/>
        <v>107-680</v>
      </c>
      <c r="D671" s="32" t="s">
        <v>86</v>
      </c>
      <c r="E671" s="32" t="s">
        <v>15</v>
      </c>
      <c r="F671" s="32"/>
      <c r="G671" s="32">
        <v>2</v>
      </c>
      <c r="H671" s="34">
        <v>1867.32</v>
      </c>
      <c r="I671" s="3"/>
      <c r="J671" s="26">
        <f t="shared" si="50"/>
        <v>0</v>
      </c>
    </row>
    <row r="672" spans="1:10" x14ac:dyDescent="0.25">
      <c r="A672" s="36"/>
      <c r="B672" s="32" t="s">
        <v>5</v>
      </c>
      <c r="C672" s="32" t="str">
        <f t="shared" si="51"/>
        <v>107-680</v>
      </c>
      <c r="D672" s="32" t="s">
        <v>86</v>
      </c>
      <c r="E672" s="32" t="s">
        <v>16</v>
      </c>
      <c r="F672" s="32"/>
      <c r="G672" s="32">
        <v>5</v>
      </c>
      <c r="H672" s="34">
        <v>1867.32</v>
      </c>
      <c r="I672" s="3"/>
      <c r="J672" s="26">
        <f t="shared" si="50"/>
        <v>0</v>
      </c>
    </row>
    <row r="673" spans="1:10" x14ac:dyDescent="0.25">
      <c r="A673" s="36"/>
      <c r="B673" s="32" t="s">
        <v>5</v>
      </c>
      <c r="C673" s="32" t="str">
        <f t="shared" si="51"/>
        <v>107-680</v>
      </c>
      <c r="D673" s="32" t="s">
        <v>86</v>
      </c>
      <c r="E673" s="32" t="s">
        <v>17</v>
      </c>
      <c r="F673" s="32"/>
      <c r="G673" s="32">
        <v>9</v>
      </c>
      <c r="H673" s="34">
        <v>1867.32</v>
      </c>
      <c r="I673" s="3"/>
      <c r="J673" s="26">
        <f t="shared" si="50"/>
        <v>0</v>
      </c>
    </row>
    <row r="674" spans="1:10" x14ac:dyDescent="0.25">
      <c r="A674" s="36"/>
      <c r="B674" s="32" t="s">
        <v>5</v>
      </c>
      <c r="C674" s="32" t="str">
        <f t="shared" si="51"/>
        <v>107-680</v>
      </c>
      <c r="D674" s="32" t="s">
        <v>86</v>
      </c>
      <c r="E674" s="32" t="s">
        <v>18</v>
      </c>
      <c r="F674" s="32"/>
      <c r="G674" s="32">
        <v>6</v>
      </c>
      <c r="H674" s="34">
        <v>1867.32</v>
      </c>
      <c r="I674" s="3"/>
      <c r="J674" s="26">
        <f t="shared" si="50"/>
        <v>0</v>
      </c>
    </row>
    <row r="675" spans="1:10" x14ac:dyDescent="0.25">
      <c r="A675" s="36"/>
      <c r="B675" s="32" t="s">
        <v>5</v>
      </c>
      <c r="C675" s="32" t="str">
        <f t="shared" si="51"/>
        <v>107-680</v>
      </c>
      <c r="D675" s="32" t="s">
        <v>86</v>
      </c>
      <c r="E675" s="32" t="s">
        <v>26</v>
      </c>
      <c r="F675" s="32"/>
      <c r="G675" s="32">
        <v>8</v>
      </c>
      <c r="H675" s="34">
        <v>1867.32</v>
      </c>
      <c r="I675" s="3"/>
      <c r="J675" s="26">
        <f t="shared" si="50"/>
        <v>0</v>
      </c>
    </row>
    <row r="676" spans="1:10" x14ac:dyDescent="0.25">
      <c r="A676" s="36"/>
      <c r="B676" s="32" t="s">
        <v>5</v>
      </c>
      <c r="C676" s="32" t="str">
        <f t="shared" si="51"/>
        <v>107-680</v>
      </c>
      <c r="D676" s="32" t="s">
        <v>86</v>
      </c>
      <c r="E676" s="32" t="s">
        <v>46</v>
      </c>
      <c r="F676" s="32"/>
      <c r="G676" s="32">
        <v>3</v>
      </c>
      <c r="H676" s="34">
        <v>1867.32</v>
      </c>
      <c r="I676" s="3"/>
      <c r="J676" s="26">
        <f t="shared" si="50"/>
        <v>0</v>
      </c>
    </row>
    <row r="677" spans="1:10" x14ac:dyDescent="0.25">
      <c r="A677" s="36"/>
      <c r="B677" s="32" t="s">
        <v>5</v>
      </c>
      <c r="C677" s="32" t="str">
        <f t="shared" si="51"/>
        <v>107-680</v>
      </c>
      <c r="D677" s="32" t="s">
        <v>86</v>
      </c>
      <c r="E677" s="32" t="s">
        <v>20</v>
      </c>
      <c r="F677" s="32"/>
      <c r="G677" s="32">
        <v>4</v>
      </c>
      <c r="H677" s="34">
        <v>1867.32</v>
      </c>
      <c r="I677" s="3"/>
      <c r="J677" s="26">
        <f t="shared" si="50"/>
        <v>0</v>
      </c>
    </row>
    <row r="678" spans="1:10" x14ac:dyDescent="0.25">
      <c r="A678" s="36"/>
      <c r="B678" s="32" t="s">
        <v>5</v>
      </c>
      <c r="C678" s="32" t="str">
        <f t="shared" si="51"/>
        <v>107-680</v>
      </c>
      <c r="D678" s="32" t="s">
        <v>86</v>
      </c>
      <c r="E678" s="32" t="s">
        <v>21</v>
      </c>
      <c r="F678" s="32"/>
      <c r="G678" s="32">
        <v>4</v>
      </c>
      <c r="H678" s="34">
        <v>1867.32</v>
      </c>
      <c r="I678" s="3"/>
      <c r="J678" s="26">
        <f t="shared" si="50"/>
        <v>0</v>
      </c>
    </row>
    <row r="679" spans="1:10" x14ac:dyDescent="0.25">
      <c r="A679" s="36"/>
      <c r="B679" s="32" t="s">
        <v>5</v>
      </c>
      <c r="C679" s="32" t="str">
        <f t="shared" si="51"/>
        <v>107-680</v>
      </c>
      <c r="D679" s="32" t="s">
        <v>86</v>
      </c>
      <c r="E679" s="32" t="s">
        <v>22</v>
      </c>
      <c r="F679" s="32"/>
      <c r="G679" s="32">
        <v>4</v>
      </c>
      <c r="H679" s="34">
        <v>1867.32</v>
      </c>
      <c r="I679" s="3"/>
      <c r="J679" s="26">
        <f t="shared" si="50"/>
        <v>0</v>
      </c>
    </row>
    <row r="680" spans="1:10" x14ac:dyDescent="0.25">
      <c r="A680" s="36"/>
      <c r="B680" s="32" t="s">
        <v>5</v>
      </c>
      <c r="C680" s="32" t="str">
        <f t="shared" si="51"/>
        <v>107-680</v>
      </c>
      <c r="D680" s="32" t="s">
        <v>86</v>
      </c>
      <c r="E680" s="32" t="s">
        <v>23</v>
      </c>
      <c r="F680" s="32"/>
      <c r="G680" s="32">
        <v>5</v>
      </c>
      <c r="H680" s="34">
        <v>1867.32</v>
      </c>
      <c r="I680" s="3"/>
      <c r="J680" s="26">
        <f t="shared" si="50"/>
        <v>0</v>
      </c>
    </row>
    <row r="681" spans="1:10" x14ac:dyDescent="0.25">
      <c r="A681" s="36"/>
      <c r="B681" s="32" t="s">
        <v>5</v>
      </c>
      <c r="C681" s="32" t="str">
        <f t="shared" si="51"/>
        <v>107-680</v>
      </c>
      <c r="D681" s="32" t="s">
        <v>86</v>
      </c>
      <c r="E681" s="32" t="s">
        <v>27</v>
      </c>
      <c r="F681" s="32"/>
      <c r="G681" s="32">
        <v>2</v>
      </c>
      <c r="H681" s="34">
        <v>1867.32</v>
      </c>
      <c r="I681" s="3"/>
      <c r="J681" s="26">
        <f t="shared" si="50"/>
        <v>0</v>
      </c>
    </row>
    <row r="682" spans="1:10" x14ac:dyDescent="0.25">
      <c r="A682" s="36"/>
      <c r="B682" s="32" t="s">
        <v>5</v>
      </c>
      <c r="C682" s="32" t="str">
        <f t="shared" si="51"/>
        <v>107-680</v>
      </c>
      <c r="D682" s="32" t="s">
        <v>86</v>
      </c>
      <c r="E682" s="32" t="s">
        <v>34</v>
      </c>
      <c r="F682" s="32"/>
      <c r="G682" s="32">
        <v>4</v>
      </c>
      <c r="H682" s="34">
        <v>1867.32</v>
      </c>
      <c r="I682" s="3"/>
      <c r="J682" s="26">
        <f t="shared" si="50"/>
        <v>0</v>
      </c>
    </row>
    <row r="683" spans="1:10" x14ac:dyDescent="0.25">
      <c r="A683" s="36"/>
      <c r="B683" s="32" t="s">
        <v>5</v>
      </c>
      <c r="C683" s="32" t="str">
        <f t="shared" si="51"/>
        <v>107-680</v>
      </c>
      <c r="D683" s="32" t="s">
        <v>86</v>
      </c>
      <c r="E683" s="32" t="s">
        <v>28</v>
      </c>
      <c r="F683" s="32"/>
      <c r="G683" s="32">
        <v>2</v>
      </c>
      <c r="H683" s="34">
        <v>1867.32</v>
      </c>
      <c r="I683" s="3"/>
      <c r="J683" s="26">
        <f t="shared" si="50"/>
        <v>0</v>
      </c>
    </row>
    <row r="684" spans="1:10" x14ac:dyDescent="0.25">
      <c r="A684" s="36"/>
      <c r="B684" s="32" t="s">
        <v>5</v>
      </c>
      <c r="C684" s="32" t="str">
        <f t="shared" si="51"/>
        <v>107-680</v>
      </c>
      <c r="D684" s="32" t="s">
        <v>86</v>
      </c>
      <c r="E684" s="32" t="s">
        <v>29</v>
      </c>
      <c r="F684" s="32"/>
      <c r="G684" s="32">
        <v>6</v>
      </c>
      <c r="H684" s="34">
        <v>1867.32</v>
      </c>
      <c r="I684" s="3"/>
      <c r="J684" s="26">
        <f t="shared" si="50"/>
        <v>0</v>
      </c>
    </row>
    <row r="685" spans="1:10" x14ac:dyDescent="0.25">
      <c r="A685" s="36"/>
      <c r="B685" s="32" t="s">
        <v>5</v>
      </c>
      <c r="C685" s="32" t="str">
        <f t="shared" si="51"/>
        <v>107-680</v>
      </c>
      <c r="D685" s="32" t="s">
        <v>86</v>
      </c>
      <c r="E685" s="32" t="s">
        <v>30</v>
      </c>
      <c r="F685" s="32"/>
      <c r="G685" s="32">
        <v>2</v>
      </c>
      <c r="H685" s="34">
        <v>1867.32</v>
      </c>
      <c r="I685" s="3"/>
      <c r="J685" s="26">
        <f t="shared" si="50"/>
        <v>0</v>
      </c>
    </row>
    <row r="686" spans="1:10" x14ac:dyDescent="0.25">
      <c r="A686" s="36"/>
      <c r="B686" s="32" t="s">
        <v>5</v>
      </c>
      <c r="C686" s="32" t="str">
        <f t="shared" si="51"/>
        <v>107-680</v>
      </c>
      <c r="D686" s="32" t="s">
        <v>86</v>
      </c>
      <c r="E686" s="32" t="s">
        <v>48</v>
      </c>
      <c r="F686" s="32"/>
      <c r="G686" s="32">
        <v>2</v>
      </c>
      <c r="H686" s="34">
        <v>1867.32</v>
      </c>
      <c r="I686" s="3"/>
      <c r="J686" s="26">
        <f t="shared" si="50"/>
        <v>0</v>
      </c>
    </row>
    <row r="687" spans="1:10" x14ac:dyDescent="0.25">
      <c r="A687" s="36"/>
      <c r="B687" s="32" t="s">
        <v>5</v>
      </c>
      <c r="C687" s="32" t="str">
        <f t="shared" si="51"/>
        <v>107-680</v>
      </c>
      <c r="D687" s="32" t="s">
        <v>86</v>
      </c>
      <c r="E687" s="32" t="s">
        <v>36</v>
      </c>
      <c r="F687" s="32"/>
      <c r="G687" s="32">
        <v>5</v>
      </c>
      <c r="H687" s="34">
        <v>1867.32</v>
      </c>
      <c r="I687" s="3"/>
      <c r="J687" s="26">
        <f t="shared" si="50"/>
        <v>0</v>
      </c>
    </row>
    <row r="688" spans="1:10" x14ac:dyDescent="0.25">
      <c r="A688" s="36"/>
      <c r="B688" s="32" t="s">
        <v>5</v>
      </c>
      <c r="C688" s="32" t="str">
        <f t="shared" si="51"/>
        <v>107-680</v>
      </c>
      <c r="D688" s="32" t="s">
        <v>86</v>
      </c>
      <c r="E688" s="32" t="s">
        <v>37</v>
      </c>
      <c r="F688" s="32"/>
      <c r="G688" s="32">
        <v>2</v>
      </c>
      <c r="H688" s="34">
        <v>1867.32</v>
      </c>
      <c r="I688" s="3"/>
      <c r="J688" s="26">
        <f t="shared" si="50"/>
        <v>0</v>
      </c>
    </row>
    <row r="689" spans="1:10" x14ac:dyDescent="0.25">
      <c r="A689" s="37"/>
      <c r="B689" s="32" t="s">
        <v>5</v>
      </c>
      <c r="C689" s="32" t="str">
        <f t="shared" si="51"/>
        <v>107-680</v>
      </c>
      <c r="D689" s="32" t="s">
        <v>86</v>
      </c>
      <c r="E689" s="32" t="s">
        <v>38</v>
      </c>
      <c r="F689" s="32"/>
      <c r="G689" s="32">
        <v>4</v>
      </c>
      <c r="H689" s="34">
        <v>1867.32</v>
      </c>
      <c r="I689" s="3"/>
      <c r="J689" s="26">
        <f t="shared" si="50"/>
        <v>0</v>
      </c>
    </row>
    <row r="690" spans="1:10" x14ac:dyDescent="0.25">
      <c r="A690" s="35"/>
      <c r="B690" s="32" t="s">
        <v>5</v>
      </c>
      <c r="C690" s="32" t="str">
        <f t="shared" ref="C690:C711" si="52">HYPERLINK("http://warehouse.orhideja.net//images/products/192-680 white.jpg","192-680")</f>
        <v>192-680</v>
      </c>
      <c r="D690" s="32" t="s">
        <v>86</v>
      </c>
      <c r="E690" s="32" t="s">
        <v>9</v>
      </c>
      <c r="F690" s="32"/>
      <c r="G690" s="32">
        <v>1</v>
      </c>
      <c r="H690" s="34">
        <v>1633.905</v>
      </c>
      <c r="I690" s="3"/>
      <c r="J690" s="26">
        <f t="shared" si="50"/>
        <v>0</v>
      </c>
    </row>
    <row r="691" spans="1:10" x14ac:dyDescent="0.25">
      <c r="A691" s="36"/>
      <c r="B691" s="32" t="s">
        <v>5</v>
      </c>
      <c r="C691" s="32" t="str">
        <f t="shared" si="52"/>
        <v>192-680</v>
      </c>
      <c r="D691" s="32" t="s">
        <v>86</v>
      </c>
      <c r="E691" s="32" t="s">
        <v>10</v>
      </c>
      <c r="F691" s="32"/>
      <c r="G691" s="32">
        <v>16</v>
      </c>
      <c r="H691" s="34">
        <v>1633.905</v>
      </c>
      <c r="I691" s="3"/>
      <c r="J691" s="26">
        <f t="shared" si="50"/>
        <v>0</v>
      </c>
    </row>
    <row r="692" spans="1:10" x14ac:dyDescent="0.25">
      <c r="A692" s="36"/>
      <c r="B692" s="32" t="s">
        <v>5</v>
      </c>
      <c r="C692" s="32" t="str">
        <f t="shared" si="52"/>
        <v>192-680</v>
      </c>
      <c r="D692" s="32" t="s">
        <v>86</v>
      </c>
      <c r="E692" s="32" t="s">
        <v>11</v>
      </c>
      <c r="F692" s="32"/>
      <c r="G692" s="32">
        <v>13</v>
      </c>
      <c r="H692" s="34">
        <v>1633.905</v>
      </c>
      <c r="I692" s="3"/>
      <c r="J692" s="26">
        <f t="shared" si="50"/>
        <v>0</v>
      </c>
    </row>
    <row r="693" spans="1:10" x14ac:dyDescent="0.25">
      <c r="A693" s="36"/>
      <c r="B693" s="32" t="s">
        <v>5</v>
      </c>
      <c r="C693" s="32" t="str">
        <f t="shared" si="52"/>
        <v>192-680</v>
      </c>
      <c r="D693" s="32" t="s">
        <v>86</v>
      </c>
      <c r="E693" s="32" t="s">
        <v>25</v>
      </c>
      <c r="F693" s="32"/>
      <c r="G693" s="32">
        <v>13</v>
      </c>
      <c r="H693" s="34">
        <v>1633.905</v>
      </c>
      <c r="I693" s="3"/>
      <c r="J693" s="26">
        <f t="shared" si="50"/>
        <v>0</v>
      </c>
    </row>
    <row r="694" spans="1:10" x14ac:dyDescent="0.25">
      <c r="A694" s="36"/>
      <c r="B694" s="32" t="s">
        <v>5</v>
      </c>
      <c r="C694" s="32" t="str">
        <f t="shared" si="52"/>
        <v>192-680</v>
      </c>
      <c r="D694" s="32" t="s">
        <v>86</v>
      </c>
      <c r="E694" s="32" t="s">
        <v>12</v>
      </c>
      <c r="F694" s="32"/>
      <c r="G694" s="32">
        <v>10</v>
      </c>
      <c r="H694" s="34">
        <v>1633.905</v>
      </c>
      <c r="I694" s="3"/>
      <c r="J694" s="26">
        <f t="shared" si="50"/>
        <v>0</v>
      </c>
    </row>
    <row r="695" spans="1:10" x14ac:dyDescent="0.25">
      <c r="A695" s="36"/>
      <c r="B695" s="32" t="s">
        <v>5</v>
      </c>
      <c r="C695" s="32" t="str">
        <f t="shared" si="52"/>
        <v>192-680</v>
      </c>
      <c r="D695" s="32" t="s">
        <v>86</v>
      </c>
      <c r="E695" s="32" t="s">
        <v>13</v>
      </c>
      <c r="F695" s="32"/>
      <c r="G695" s="32">
        <v>6</v>
      </c>
      <c r="H695" s="34">
        <v>1633.905</v>
      </c>
      <c r="I695" s="3"/>
      <c r="J695" s="26">
        <f t="shared" si="50"/>
        <v>0</v>
      </c>
    </row>
    <row r="696" spans="1:10" x14ac:dyDescent="0.25">
      <c r="A696" s="36"/>
      <c r="B696" s="32" t="s">
        <v>5</v>
      </c>
      <c r="C696" s="32" t="str">
        <f t="shared" si="52"/>
        <v>192-680</v>
      </c>
      <c r="D696" s="32" t="s">
        <v>86</v>
      </c>
      <c r="E696" s="32" t="s">
        <v>14</v>
      </c>
      <c r="F696" s="32"/>
      <c r="G696" s="32">
        <v>1</v>
      </c>
      <c r="H696" s="34">
        <v>1633.905</v>
      </c>
      <c r="I696" s="3"/>
      <c r="J696" s="26">
        <f t="shared" si="50"/>
        <v>0</v>
      </c>
    </row>
    <row r="697" spans="1:10" x14ac:dyDescent="0.25">
      <c r="A697" s="36"/>
      <c r="B697" s="32" t="s">
        <v>5</v>
      </c>
      <c r="C697" s="32" t="str">
        <f t="shared" si="52"/>
        <v>192-680</v>
      </c>
      <c r="D697" s="32" t="s">
        <v>86</v>
      </c>
      <c r="E697" s="32" t="s">
        <v>15</v>
      </c>
      <c r="F697" s="32"/>
      <c r="G697" s="32">
        <v>14</v>
      </c>
      <c r="H697" s="34">
        <v>1633.905</v>
      </c>
      <c r="I697" s="3"/>
      <c r="J697" s="26">
        <f t="shared" si="50"/>
        <v>0</v>
      </c>
    </row>
    <row r="698" spans="1:10" x14ac:dyDescent="0.25">
      <c r="A698" s="36"/>
      <c r="B698" s="32" t="s">
        <v>5</v>
      </c>
      <c r="C698" s="32" t="str">
        <f t="shared" si="52"/>
        <v>192-680</v>
      </c>
      <c r="D698" s="32" t="s">
        <v>86</v>
      </c>
      <c r="E698" s="32" t="s">
        <v>16</v>
      </c>
      <c r="F698" s="32"/>
      <c r="G698" s="32">
        <v>21</v>
      </c>
      <c r="H698" s="34">
        <v>1633.905</v>
      </c>
      <c r="I698" s="3"/>
      <c r="J698" s="26">
        <f t="shared" si="50"/>
        <v>0</v>
      </c>
    </row>
    <row r="699" spans="1:10" x14ac:dyDescent="0.25">
      <c r="A699" s="36"/>
      <c r="B699" s="32" t="s">
        <v>5</v>
      </c>
      <c r="C699" s="32" t="str">
        <f t="shared" si="52"/>
        <v>192-680</v>
      </c>
      <c r="D699" s="32" t="s">
        <v>86</v>
      </c>
      <c r="E699" s="32" t="s">
        <v>17</v>
      </c>
      <c r="F699" s="32"/>
      <c r="G699" s="32">
        <v>17</v>
      </c>
      <c r="H699" s="34">
        <v>1633.905</v>
      </c>
      <c r="I699" s="3"/>
      <c r="J699" s="26">
        <f t="shared" si="50"/>
        <v>0</v>
      </c>
    </row>
    <row r="700" spans="1:10" x14ac:dyDescent="0.25">
      <c r="A700" s="36"/>
      <c r="B700" s="32" t="s">
        <v>5</v>
      </c>
      <c r="C700" s="32" t="str">
        <f t="shared" si="52"/>
        <v>192-680</v>
      </c>
      <c r="D700" s="32" t="s">
        <v>86</v>
      </c>
      <c r="E700" s="32" t="s">
        <v>18</v>
      </c>
      <c r="F700" s="32"/>
      <c r="G700" s="32">
        <v>14</v>
      </c>
      <c r="H700" s="34">
        <v>1633.905</v>
      </c>
      <c r="I700" s="3"/>
      <c r="J700" s="26">
        <f t="shared" si="50"/>
        <v>0</v>
      </c>
    </row>
    <row r="701" spans="1:10" x14ac:dyDescent="0.25">
      <c r="A701" s="36"/>
      <c r="B701" s="32" t="s">
        <v>5</v>
      </c>
      <c r="C701" s="32" t="str">
        <f t="shared" si="52"/>
        <v>192-680</v>
      </c>
      <c r="D701" s="32" t="s">
        <v>86</v>
      </c>
      <c r="E701" s="32" t="s">
        <v>26</v>
      </c>
      <c r="F701" s="32"/>
      <c r="G701" s="32">
        <v>16</v>
      </c>
      <c r="H701" s="34">
        <v>1633.905</v>
      </c>
      <c r="I701" s="3"/>
      <c r="J701" s="26">
        <f t="shared" si="50"/>
        <v>0</v>
      </c>
    </row>
    <row r="702" spans="1:10" x14ac:dyDescent="0.25">
      <c r="A702" s="36"/>
      <c r="B702" s="32" t="s">
        <v>5</v>
      </c>
      <c r="C702" s="32" t="str">
        <f t="shared" si="52"/>
        <v>192-680</v>
      </c>
      <c r="D702" s="32" t="s">
        <v>86</v>
      </c>
      <c r="E702" s="32" t="s">
        <v>20</v>
      </c>
      <c r="F702" s="32"/>
      <c r="G702" s="32">
        <v>16</v>
      </c>
      <c r="H702" s="34">
        <v>1633.905</v>
      </c>
      <c r="I702" s="3"/>
      <c r="J702" s="26">
        <f t="shared" si="50"/>
        <v>0</v>
      </c>
    </row>
    <row r="703" spans="1:10" x14ac:dyDescent="0.25">
      <c r="A703" s="36"/>
      <c r="B703" s="32" t="s">
        <v>5</v>
      </c>
      <c r="C703" s="32" t="str">
        <f t="shared" si="52"/>
        <v>192-680</v>
      </c>
      <c r="D703" s="32" t="s">
        <v>86</v>
      </c>
      <c r="E703" s="32" t="s">
        <v>21</v>
      </c>
      <c r="F703" s="32"/>
      <c r="G703" s="32">
        <v>20</v>
      </c>
      <c r="H703" s="34">
        <v>1633.905</v>
      </c>
      <c r="I703" s="3"/>
      <c r="J703" s="26">
        <f t="shared" si="50"/>
        <v>0</v>
      </c>
    </row>
    <row r="704" spans="1:10" x14ac:dyDescent="0.25">
      <c r="A704" s="36"/>
      <c r="B704" s="32" t="s">
        <v>5</v>
      </c>
      <c r="C704" s="32" t="str">
        <f t="shared" si="52"/>
        <v>192-680</v>
      </c>
      <c r="D704" s="32" t="s">
        <v>86</v>
      </c>
      <c r="E704" s="32" t="s">
        <v>22</v>
      </c>
      <c r="F704" s="32"/>
      <c r="G704" s="32">
        <v>16</v>
      </c>
      <c r="H704" s="34">
        <v>1633.905</v>
      </c>
      <c r="I704" s="3"/>
      <c r="J704" s="26">
        <f t="shared" si="50"/>
        <v>0</v>
      </c>
    </row>
    <row r="705" spans="1:10" x14ac:dyDescent="0.25">
      <c r="A705" s="36"/>
      <c r="B705" s="32" t="s">
        <v>5</v>
      </c>
      <c r="C705" s="32" t="str">
        <f t="shared" si="52"/>
        <v>192-680</v>
      </c>
      <c r="D705" s="32" t="s">
        <v>86</v>
      </c>
      <c r="E705" s="32" t="s">
        <v>23</v>
      </c>
      <c r="F705" s="32"/>
      <c r="G705" s="32">
        <v>14</v>
      </c>
      <c r="H705" s="34">
        <v>1633.905</v>
      </c>
      <c r="I705" s="3"/>
      <c r="J705" s="26">
        <f t="shared" si="50"/>
        <v>0</v>
      </c>
    </row>
    <row r="706" spans="1:10" x14ac:dyDescent="0.25">
      <c r="A706" s="36"/>
      <c r="B706" s="32" t="s">
        <v>5</v>
      </c>
      <c r="C706" s="32" t="str">
        <f t="shared" si="52"/>
        <v>192-680</v>
      </c>
      <c r="D706" s="32" t="s">
        <v>86</v>
      </c>
      <c r="E706" s="32" t="s">
        <v>27</v>
      </c>
      <c r="F706" s="32"/>
      <c r="G706" s="32">
        <v>7</v>
      </c>
      <c r="H706" s="34">
        <v>1633.905</v>
      </c>
      <c r="I706" s="3"/>
      <c r="J706" s="26">
        <f t="shared" si="50"/>
        <v>0</v>
      </c>
    </row>
    <row r="707" spans="1:10" x14ac:dyDescent="0.25">
      <c r="A707" s="36"/>
      <c r="B707" s="32" t="s">
        <v>5</v>
      </c>
      <c r="C707" s="32" t="str">
        <f t="shared" si="52"/>
        <v>192-680</v>
      </c>
      <c r="D707" s="32" t="s">
        <v>86</v>
      </c>
      <c r="E707" s="32" t="s">
        <v>73</v>
      </c>
      <c r="F707" s="32"/>
      <c r="G707" s="32">
        <v>2</v>
      </c>
      <c r="H707" s="34">
        <v>1633.905</v>
      </c>
      <c r="I707" s="3"/>
      <c r="J707" s="26">
        <f t="shared" si="50"/>
        <v>0</v>
      </c>
    </row>
    <row r="708" spans="1:10" x14ac:dyDescent="0.25">
      <c r="A708" s="36"/>
      <c r="B708" s="32" t="s">
        <v>5</v>
      </c>
      <c r="C708" s="32" t="str">
        <f t="shared" si="52"/>
        <v>192-680</v>
      </c>
      <c r="D708" s="32" t="s">
        <v>86</v>
      </c>
      <c r="E708" s="32" t="s">
        <v>28</v>
      </c>
      <c r="F708" s="32"/>
      <c r="G708" s="32">
        <v>9</v>
      </c>
      <c r="H708" s="34">
        <v>1633.905</v>
      </c>
      <c r="I708" s="3"/>
      <c r="J708" s="26">
        <f t="shared" si="50"/>
        <v>0</v>
      </c>
    </row>
    <row r="709" spans="1:10" x14ac:dyDescent="0.25">
      <c r="A709" s="36"/>
      <c r="B709" s="32" t="s">
        <v>5</v>
      </c>
      <c r="C709" s="32" t="str">
        <f t="shared" si="52"/>
        <v>192-680</v>
      </c>
      <c r="D709" s="32" t="s">
        <v>86</v>
      </c>
      <c r="E709" s="32" t="s">
        <v>29</v>
      </c>
      <c r="F709" s="32"/>
      <c r="G709" s="32">
        <v>12</v>
      </c>
      <c r="H709" s="34">
        <v>1633.905</v>
      </c>
      <c r="I709" s="3"/>
      <c r="J709" s="26">
        <f t="shared" si="50"/>
        <v>0</v>
      </c>
    </row>
    <row r="710" spans="1:10" x14ac:dyDescent="0.25">
      <c r="A710" s="36"/>
      <c r="B710" s="32" t="s">
        <v>5</v>
      </c>
      <c r="C710" s="32" t="str">
        <f t="shared" si="52"/>
        <v>192-680</v>
      </c>
      <c r="D710" s="32" t="s">
        <v>86</v>
      </c>
      <c r="E710" s="32" t="s">
        <v>30</v>
      </c>
      <c r="F710" s="32"/>
      <c r="G710" s="32">
        <v>10</v>
      </c>
      <c r="H710" s="34">
        <v>1633.905</v>
      </c>
      <c r="I710" s="3"/>
      <c r="J710" s="26">
        <f t="shared" si="50"/>
        <v>0</v>
      </c>
    </row>
    <row r="711" spans="1:10" x14ac:dyDescent="0.25">
      <c r="A711" s="37"/>
      <c r="B711" s="32" t="s">
        <v>5</v>
      </c>
      <c r="C711" s="32" t="str">
        <f t="shared" si="52"/>
        <v>192-680</v>
      </c>
      <c r="D711" s="32" t="s">
        <v>86</v>
      </c>
      <c r="E711" s="32" t="s">
        <v>48</v>
      </c>
      <c r="F711" s="32"/>
      <c r="G711" s="32">
        <v>6</v>
      </c>
      <c r="H711" s="34">
        <v>1633.905</v>
      </c>
      <c r="I711" s="3"/>
      <c r="J711" s="26">
        <f t="shared" si="50"/>
        <v>0</v>
      </c>
    </row>
    <row r="712" spans="1:10" ht="43.5" customHeight="1" x14ac:dyDescent="0.25">
      <c r="A712" s="35"/>
      <c r="B712" s="32" t="s">
        <v>51</v>
      </c>
      <c r="C712" s="32" t="str">
        <f t="shared" ref="C712:C717" si="53">HYPERLINK("http://warehouse.orhideja.net//images/products/246-680 white.jpg","246-680")</f>
        <v>246-680</v>
      </c>
      <c r="D712" s="32" t="s">
        <v>86</v>
      </c>
      <c r="E712" s="32">
        <v>40</v>
      </c>
      <c r="F712" s="32"/>
      <c r="G712" s="32">
        <v>2</v>
      </c>
      <c r="H712" s="34">
        <v>1095.2549999999999</v>
      </c>
      <c r="I712" s="3"/>
      <c r="J712" s="26">
        <f t="shared" ref="J712:J775" si="54">H712*I712</f>
        <v>0</v>
      </c>
    </row>
    <row r="713" spans="1:10" ht="43.5" customHeight="1" x14ac:dyDescent="0.25">
      <c r="A713" s="36"/>
      <c r="B713" s="32" t="s">
        <v>51</v>
      </c>
      <c r="C713" s="32" t="str">
        <f t="shared" si="53"/>
        <v>246-680</v>
      </c>
      <c r="D713" s="32" t="s">
        <v>86</v>
      </c>
      <c r="E713" s="32">
        <v>42</v>
      </c>
      <c r="F713" s="32"/>
      <c r="G713" s="32">
        <v>30</v>
      </c>
      <c r="H713" s="34">
        <v>1095.2549999999999</v>
      </c>
      <c r="I713" s="3"/>
      <c r="J713" s="26">
        <f t="shared" si="54"/>
        <v>0</v>
      </c>
    </row>
    <row r="714" spans="1:10" ht="43.5" customHeight="1" x14ac:dyDescent="0.25">
      <c r="A714" s="36"/>
      <c r="B714" s="32" t="s">
        <v>51</v>
      </c>
      <c r="C714" s="32" t="str">
        <f t="shared" si="53"/>
        <v>246-680</v>
      </c>
      <c r="D714" s="32" t="s">
        <v>86</v>
      </c>
      <c r="E714" s="32">
        <v>44</v>
      </c>
      <c r="F714" s="32"/>
      <c r="G714" s="32">
        <v>26</v>
      </c>
      <c r="H714" s="34">
        <v>1095.2549999999999</v>
      </c>
      <c r="I714" s="3"/>
      <c r="J714" s="26">
        <f t="shared" si="54"/>
        <v>0</v>
      </c>
    </row>
    <row r="715" spans="1:10" ht="43.5" customHeight="1" x14ac:dyDescent="0.25">
      <c r="A715" s="36"/>
      <c r="B715" s="32" t="s">
        <v>51</v>
      </c>
      <c r="C715" s="32" t="str">
        <f t="shared" si="53"/>
        <v>246-680</v>
      </c>
      <c r="D715" s="32" t="s">
        <v>86</v>
      </c>
      <c r="E715" s="32">
        <v>46</v>
      </c>
      <c r="F715" s="32"/>
      <c r="G715" s="32">
        <v>27</v>
      </c>
      <c r="H715" s="34">
        <v>1095.2549999999999</v>
      </c>
      <c r="I715" s="3"/>
      <c r="J715" s="26">
        <f t="shared" si="54"/>
        <v>0</v>
      </c>
    </row>
    <row r="716" spans="1:10" ht="43.5" customHeight="1" x14ac:dyDescent="0.25">
      <c r="A716" s="36"/>
      <c r="B716" s="32" t="s">
        <v>51</v>
      </c>
      <c r="C716" s="32" t="str">
        <f t="shared" si="53"/>
        <v>246-680</v>
      </c>
      <c r="D716" s="32" t="s">
        <v>86</v>
      </c>
      <c r="E716" s="32">
        <v>48</v>
      </c>
      <c r="F716" s="32"/>
      <c r="G716" s="32">
        <v>2</v>
      </c>
      <c r="H716" s="34">
        <v>1095.2549999999999</v>
      </c>
      <c r="I716" s="3"/>
      <c r="J716" s="26">
        <f t="shared" si="54"/>
        <v>0</v>
      </c>
    </row>
    <row r="717" spans="1:10" ht="43.5" customHeight="1" x14ac:dyDescent="0.25">
      <c r="A717" s="37"/>
      <c r="B717" s="32" t="s">
        <v>51</v>
      </c>
      <c r="C717" s="32" t="str">
        <f t="shared" si="53"/>
        <v>246-680</v>
      </c>
      <c r="D717" s="32" t="s">
        <v>86</v>
      </c>
      <c r="E717" s="32">
        <v>50</v>
      </c>
      <c r="F717" s="32"/>
      <c r="G717" s="32">
        <v>3</v>
      </c>
      <c r="H717" s="34">
        <v>1095.2549999999999</v>
      </c>
      <c r="I717" s="3"/>
      <c r="J717" s="26">
        <f t="shared" si="54"/>
        <v>0</v>
      </c>
    </row>
    <row r="718" spans="1:10" ht="27" customHeight="1" x14ac:dyDescent="0.25">
      <c r="A718" s="35" t="s">
        <v>275</v>
      </c>
      <c r="B718" s="32" t="s">
        <v>50</v>
      </c>
      <c r="C718" s="32" t="str">
        <f>HYPERLINK("http://warehouse.orhideja.net/images/products/empty.png","293-680")</f>
        <v>293-680</v>
      </c>
      <c r="D718" s="32" t="s">
        <v>86</v>
      </c>
      <c r="E718" s="32">
        <v>36</v>
      </c>
      <c r="F718" s="32"/>
      <c r="G718" s="32">
        <v>7</v>
      </c>
      <c r="H718" s="34">
        <v>915.70500000000004</v>
      </c>
      <c r="I718" s="3"/>
      <c r="J718" s="26">
        <f t="shared" si="54"/>
        <v>0</v>
      </c>
    </row>
    <row r="719" spans="1:10" ht="27" customHeight="1" x14ac:dyDescent="0.25">
      <c r="A719" s="36"/>
      <c r="B719" s="32" t="s">
        <v>50</v>
      </c>
      <c r="C719" s="32" t="str">
        <f>HYPERLINK("http://warehouse.orhideja.net/images/products/empty.png","293-680")</f>
        <v>293-680</v>
      </c>
      <c r="D719" s="32" t="s">
        <v>86</v>
      </c>
      <c r="E719" s="32">
        <v>38</v>
      </c>
      <c r="F719" s="32"/>
      <c r="G719" s="32">
        <v>11</v>
      </c>
      <c r="H719" s="34">
        <v>915.70500000000004</v>
      </c>
      <c r="I719" s="3"/>
      <c r="J719" s="26">
        <f t="shared" si="54"/>
        <v>0</v>
      </c>
    </row>
    <row r="720" spans="1:10" ht="27" customHeight="1" x14ac:dyDescent="0.25">
      <c r="A720" s="36"/>
      <c r="B720" s="32" t="s">
        <v>50</v>
      </c>
      <c r="C720" s="33" t="str">
        <f>HYPERLINK("http://warehouse.orhideja.net/images/products/empty.png","293-680")</f>
        <v>293-680</v>
      </c>
      <c r="D720" s="32" t="s">
        <v>86</v>
      </c>
      <c r="E720" s="32">
        <v>40</v>
      </c>
      <c r="F720" s="32"/>
      <c r="G720" s="32">
        <v>27</v>
      </c>
      <c r="H720" s="34">
        <v>915.70500000000004</v>
      </c>
      <c r="I720" s="3"/>
      <c r="J720" s="26">
        <f t="shared" si="54"/>
        <v>0</v>
      </c>
    </row>
    <row r="721" spans="1:10" ht="27" customHeight="1" x14ac:dyDescent="0.25">
      <c r="A721" s="36"/>
      <c r="B721" s="32" t="s">
        <v>50</v>
      </c>
      <c r="C721" s="32" t="str">
        <f>HYPERLINK("http://warehouse.orhideja.net/images/products/empty.png","293-680")</f>
        <v>293-680</v>
      </c>
      <c r="D721" s="32" t="s">
        <v>86</v>
      </c>
      <c r="E721" s="32">
        <v>42</v>
      </c>
      <c r="F721" s="32"/>
      <c r="G721" s="32">
        <v>23</v>
      </c>
      <c r="H721" s="34">
        <v>915.70500000000004</v>
      </c>
      <c r="I721" s="3"/>
      <c r="J721" s="26">
        <f t="shared" si="54"/>
        <v>0</v>
      </c>
    </row>
    <row r="722" spans="1:10" ht="27" customHeight="1" x14ac:dyDescent="0.25">
      <c r="A722" s="37"/>
      <c r="B722" s="32" t="s">
        <v>50</v>
      </c>
      <c r="C722" s="32" t="str">
        <f>HYPERLINK("http://warehouse.orhideja.net/images/products/empty.png","293-680")</f>
        <v>293-680</v>
      </c>
      <c r="D722" s="32" t="s">
        <v>86</v>
      </c>
      <c r="E722" s="32">
        <v>44</v>
      </c>
      <c r="F722" s="32"/>
      <c r="G722" s="32">
        <v>2</v>
      </c>
      <c r="H722" s="34">
        <v>915.70500000000004</v>
      </c>
      <c r="I722" s="3"/>
      <c r="J722" s="26">
        <f t="shared" si="54"/>
        <v>0</v>
      </c>
    </row>
    <row r="723" spans="1:10" ht="33.75" customHeight="1" x14ac:dyDescent="0.25">
      <c r="A723" s="38"/>
      <c r="B723" s="32" t="s">
        <v>31</v>
      </c>
      <c r="C723" s="32" t="str">
        <f t="shared" ref="C723:C728" si="55">HYPERLINK("http://warehouse.orhideja.net//images/products/733-680 white.jpg","733-680")</f>
        <v>733-680</v>
      </c>
      <c r="D723" s="32" t="s">
        <v>86</v>
      </c>
      <c r="E723" s="32">
        <v>36</v>
      </c>
      <c r="F723" s="32"/>
      <c r="G723" s="32">
        <v>2</v>
      </c>
      <c r="H723" s="34">
        <v>987.52499999999998</v>
      </c>
      <c r="I723" s="3"/>
      <c r="J723" s="26">
        <f t="shared" si="54"/>
        <v>0</v>
      </c>
    </row>
    <row r="724" spans="1:10" ht="33.75" customHeight="1" x14ac:dyDescent="0.25">
      <c r="A724" s="39"/>
      <c r="B724" s="32" t="s">
        <v>31</v>
      </c>
      <c r="C724" s="32" t="str">
        <f t="shared" si="55"/>
        <v>733-680</v>
      </c>
      <c r="D724" s="32" t="s">
        <v>86</v>
      </c>
      <c r="E724" s="32">
        <v>38</v>
      </c>
      <c r="F724" s="32"/>
      <c r="G724" s="32">
        <v>2</v>
      </c>
      <c r="H724" s="34">
        <v>987.52499999999998</v>
      </c>
      <c r="I724" s="3"/>
      <c r="J724" s="26">
        <f t="shared" si="54"/>
        <v>0</v>
      </c>
    </row>
    <row r="725" spans="1:10" ht="33.75" customHeight="1" x14ac:dyDescent="0.25">
      <c r="A725" s="39"/>
      <c r="B725" s="32" t="s">
        <v>31</v>
      </c>
      <c r="C725" s="32" t="str">
        <f t="shared" si="55"/>
        <v>733-680</v>
      </c>
      <c r="D725" s="32" t="s">
        <v>86</v>
      </c>
      <c r="E725" s="32">
        <v>40</v>
      </c>
      <c r="F725" s="32"/>
      <c r="G725" s="32">
        <v>8</v>
      </c>
      <c r="H725" s="34">
        <v>987.52499999999998</v>
      </c>
      <c r="I725" s="3"/>
      <c r="J725" s="26">
        <f t="shared" si="54"/>
        <v>0</v>
      </c>
    </row>
    <row r="726" spans="1:10" ht="33.75" customHeight="1" x14ac:dyDescent="0.25">
      <c r="A726" s="39"/>
      <c r="B726" s="32" t="s">
        <v>31</v>
      </c>
      <c r="C726" s="32" t="str">
        <f t="shared" si="55"/>
        <v>733-680</v>
      </c>
      <c r="D726" s="32" t="s">
        <v>86</v>
      </c>
      <c r="E726" s="32">
        <v>42</v>
      </c>
      <c r="F726" s="32"/>
      <c r="G726" s="32">
        <v>17</v>
      </c>
      <c r="H726" s="34">
        <v>987.52499999999998</v>
      </c>
      <c r="I726" s="3"/>
      <c r="J726" s="26">
        <f t="shared" si="54"/>
        <v>0</v>
      </c>
    </row>
    <row r="727" spans="1:10" ht="33.75" customHeight="1" x14ac:dyDescent="0.25">
      <c r="A727" s="39"/>
      <c r="B727" s="32" t="s">
        <v>31</v>
      </c>
      <c r="C727" s="32" t="str">
        <f t="shared" si="55"/>
        <v>733-680</v>
      </c>
      <c r="D727" s="32" t="s">
        <v>86</v>
      </c>
      <c r="E727" s="32">
        <v>44</v>
      </c>
      <c r="F727" s="32"/>
      <c r="G727" s="32">
        <v>18</v>
      </c>
      <c r="H727" s="34">
        <v>987.52499999999998</v>
      </c>
      <c r="I727" s="3"/>
      <c r="J727" s="26">
        <f t="shared" si="54"/>
        <v>0</v>
      </c>
    </row>
    <row r="728" spans="1:10" ht="33.75" customHeight="1" x14ac:dyDescent="0.25">
      <c r="A728" s="39"/>
      <c r="B728" s="32" t="s">
        <v>31</v>
      </c>
      <c r="C728" s="32" t="str">
        <f t="shared" si="55"/>
        <v>733-680</v>
      </c>
      <c r="D728" s="32" t="s">
        <v>86</v>
      </c>
      <c r="E728" s="32">
        <v>46</v>
      </c>
      <c r="F728" s="32"/>
      <c r="G728" s="32">
        <v>3</v>
      </c>
      <c r="H728" s="34">
        <v>987.52499999999998</v>
      </c>
      <c r="I728" s="3"/>
      <c r="J728" s="26">
        <f t="shared" si="54"/>
        <v>0</v>
      </c>
    </row>
    <row r="729" spans="1:10" ht="58.5" customHeight="1" x14ac:dyDescent="0.25">
      <c r="A729" s="35"/>
      <c r="B729" s="32" t="s">
        <v>97</v>
      </c>
      <c r="C729" s="32" t="str">
        <f>HYPERLINK("http://warehouse.orhideja.net//images/products/179-736,-293-736-t-sinij-pion_1.jpg","179-736")</f>
        <v>179-736</v>
      </c>
      <c r="D729" s="32" t="s">
        <v>98</v>
      </c>
      <c r="E729" s="32" t="s">
        <v>10</v>
      </c>
      <c r="F729" s="32">
        <v>7361790191617</v>
      </c>
      <c r="G729" s="32">
        <v>8</v>
      </c>
      <c r="H729" s="34">
        <v>1822.4325000000001</v>
      </c>
      <c r="I729" s="3"/>
      <c r="J729" s="26">
        <f t="shared" si="54"/>
        <v>0</v>
      </c>
    </row>
    <row r="730" spans="1:10" ht="58.5" customHeight="1" x14ac:dyDescent="0.25">
      <c r="A730" s="36"/>
      <c r="B730" s="32" t="s">
        <v>97</v>
      </c>
      <c r="C730" s="32" t="str">
        <f>HYPERLINK("http://warehouse.orhideja.net//images/products/179-736,-293-736-t-sinij-pion_1.jpg","179-736")</f>
        <v>179-736</v>
      </c>
      <c r="D730" s="32" t="s">
        <v>98</v>
      </c>
      <c r="E730" s="32" t="s">
        <v>14</v>
      </c>
      <c r="F730" s="32">
        <v>7361790261617</v>
      </c>
      <c r="G730" s="32">
        <v>1</v>
      </c>
      <c r="H730" s="34">
        <v>1822.4325000000001</v>
      </c>
      <c r="I730" s="3"/>
      <c r="J730" s="26">
        <f t="shared" si="54"/>
        <v>0</v>
      </c>
    </row>
    <row r="731" spans="1:10" ht="58.5" customHeight="1" x14ac:dyDescent="0.25">
      <c r="A731" s="37"/>
      <c r="B731" s="32" t="s">
        <v>97</v>
      </c>
      <c r="C731" s="32" t="str">
        <f>HYPERLINK("http://warehouse.orhideja.net//images/products/179-736,-293-736-t-sinij-pion_1.jpg","179-736")</f>
        <v>179-736</v>
      </c>
      <c r="D731" s="32" t="s">
        <v>98</v>
      </c>
      <c r="E731" s="32" t="s">
        <v>79</v>
      </c>
      <c r="F731" s="32">
        <v>7361790331617</v>
      </c>
      <c r="G731" s="32">
        <v>1</v>
      </c>
      <c r="H731" s="34">
        <v>1822.4325000000001</v>
      </c>
      <c r="I731" s="3"/>
      <c r="J731" s="26">
        <f t="shared" si="54"/>
        <v>0</v>
      </c>
    </row>
    <row r="732" spans="1:10" ht="14.25" customHeight="1" x14ac:dyDescent="0.25">
      <c r="A732" s="35"/>
      <c r="B732" s="32" t="s">
        <v>72</v>
      </c>
      <c r="C732" s="32" t="str">
        <f t="shared" ref="C732:C745" si="56">HYPERLINK("http://warehouse.orhideja.net//images/products/587-736 t-sinij-pion.jpg","587-736")</f>
        <v>587-736</v>
      </c>
      <c r="D732" s="32" t="s">
        <v>98</v>
      </c>
      <c r="E732" s="32" t="s">
        <v>10</v>
      </c>
      <c r="F732" s="32">
        <v>7365870191610</v>
      </c>
      <c r="G732" s="32">
        <v>1</v>
      </c>
      <c r="H732" s="34">
        <v>1831.41</v>
      </c>
      <c r="I732" s="3"/>
      <c r="J732" s="26">
        <f t="shared" si="54"/>
        <v>0</v>
      </c>
    </row>
    <row r="733" spans="1:10" ht="14.25" customHeight="1" x14ac:dyDescent="0.25">
      <c r="A733" s="36"/>
      <c r="B733" s="32" t="s">
        <v>72</v>
      </c>
      <c r="C733" s="32" t="str">
        <f t="shared" si="56"/>
        <v>587-736</v>
      </c>
      <c r="D733" s="32" t="s">
        <v>98</v>
      </c>
      <c r="E733" s="32" t="s">
        <v>11</v>
      </c>
      <c r="F733" s="32">
        <v>7365870201616</v>
      </c>
      <c r="G733" s="32">
        <v>3</v>
      </c>
      <c r="H733" s="34">
        <v>1831.41</v>
      </c>
      <c r="I733" s="3"/>
      <c r="J733" s="26">
        <f t="shared" si="54"/>
        <v>0</v>
      </c>
    </row>
    <row r="734" spans="1:10" ht="14.25" customHeight="1" x14ac:dyDescent="0.25">
      <c r="A734" s="36"/>
      <c r="B734" s="32" t="s">
        <v>72</v>
      </c>
      <c r="C734" s="32" t="str">
        <f t="shared" si="56"/>
        <v>587-736</v>
      </c>
      <c r="D734" s="32" t="s">
        <v>98</v>
      </c>
      <c r="E734" s="32" t="s">
        <v>25</v>
      </c>
      <c r="F734" s="32">
        <v>7365870211615</v>
      </c>
      <c r="G734" s="32">
        <v>1</v>
      </c>
      <c r="H734" s="34">
        <v>1831.41</v>
      </c>
      <c r="I734" s="3"/>
      <c r="J734" s="26">
        <f t="shared" si="54"/>
        <v>0</v>
      </c>
    </row>
    <row r="735" spans="1:10" ht="14.25" customHeight="1" x14ac:dyDescent="0.25">
      <c r="A735" s="36"/>
      <c r="B735" s="32" t="s">
        <v>72</v>
      </c>
      <c r="C735" s="32" t="str">
        <f t="shared" si="56"/>
        <v>587-736</v>
      </c>
      <c r="D735" s="32" t="s">
        <v>98</v>
      </c>
      <c r="E735" s="32" t="s">
        <v>14</v>
      </c>
      <c r="F735" s="32">
        <v>7365870261610</v>
      </c>
      <c r="G735" s="32">
        <v>3</v>
      </c>
      <c r="H735" s="34">
        <v>1831.41</v>
      </c>
      <c r="I735" s="3"/>
      <c r="J735" s="26">
        <f t="shared" si="54"/>
        <v>0</v>
      </c>
    </row>
    <row r="736" spans="1:10" ht="14.25" customHeight="1" x14ac:dyDescent="0.25">
      <c r="A736" s="36"/>
      <c r="B736" s="32" t="s">
        <v>72</v>
      </c>
      <c r="C736" s="32" t="str">
        <f t="shared" si="56"/>
        <v>587-736</v>
      </c>
      <c r="D736" s="32" t="s">
        <v>98</v>
      </c>
      <c r="E736" s="32" t="s">
        <v>15</v>
      </c>
      <c r="F736" s="32">
        <v>7365870271619</v>
      </c>
      <c r="G736" s="32">
        <v>3</v>
      </c>
      <c r="H736" s="34">
        <v>1831.41</v>
      </c>
      <c r="I736" s="3"/>
      <c r="J736" s="26">
        <f t="shared" si="54"/>
        <v>0</v>
      </c>
    </row>
    <row r="737" spans="1:10" ht="14.25" customHeight="1" x14ac:dyDescent="0.25">
      <c r="A737" s="36"/>
      <c r="B737" s="32" t="s">
        <v>72</v>
      </c>
      <c r="C737" s="32" t="str">
        <f t="shared" si="56"/>
        <v>587-736</v>
      </c>
      <c r="D737" s="32" t="s">
        <v>98</v>
      </c>
      <c r="E737" s="32" t="s">
        <v>16</v>
      </c>
      <c r="F737" s="32">
        <v>7365870281618</v>
      </c>
      <c r="G737" s="32">
        <v>3</v>
      </c>
      <c r="H737" s="34">
        <v>1831.41</v>
      </c>
      <c r="I737" s="3"/>
      <c r="J737" s="26">
        <f t="shared" si="54"/>
        <v>0</v>
      </c>
    </row>
    <row r="738" spans="1:10" ht="14.25" customHeight="1" x14ac:dyDescent="0.25">
      <c r="A738" s="36"/>
      <c r="B738" s="32" t="s">
        <v>72</v>
      </c>
      <c r="C738" s="32" t="str">
        <f t="shared" si="56"/>
        <v>587-736</v>
      </c>
      <c r="D738" s="32" t="s">
        <v>98</v>
      </c>
      <c r="E738" s="32" t="s">
        <v>17</v>
      </c>
      <c r="F738" s="32">
        <v>7365870291617</v>
      </c>
      <c r="G738" s="32">
        <v>1</v>
      </c>
      <c r="H738" s="34">
        <v>1831.41</v>
      </c>
      <c r="I738" s="3"/>
      <c r="J738" s="26">
        <f t="shared" si="54"/>
        <v>0</v>
      </c>
    </row>
    <row r="739" spans="1:10" ht="14.25" customHeight="1" x14ac:dyDescent="0.25">
      <c r="A739" s="36"/>
      <c r="B739" s="32" t="s">
        <v>72</v>
      </c>
      <c r="C739" s="32" t="str">
        <f t="shared" si="56"/>
        <v>587-736</v>
      </c>
      <c r="D739" s="32" t="s">
        <v>98</v>
      </c>
      <c r="E739" s="32" t="s">
        <v>19</v>
      </c>
      <c r="F739" s="32">
        <v>7365870341619</v>
      </c>
      <c r="G739" s="32">
        <v>3</v>
      </c>
      <c r="H739" s="34">
        <v>1831.41</v>
      </c>
      <c r="I739" s="3"/>
      <c r="J739" s="26">
        <f t="shared" si="54"/>
        <v>0</v>
      </c>
    </row>
    <row r="740" spans="1:10" ht="14.25" customHeight="1" x14ac:dyDescent="0.25">
      <c r="A740" s="36"/>
      <c r="B740" s="32" t="s">
        <v>72</v>
      </c>
      <c r="C740" s="32" t="str">
        <f t="shared" si="56"/>
        <v>587-736</v>
      </c>
      <c r="D740" s="32" t="s">
        <v>98</v>
      </c>
      <c r="E740" s="32" t="s">
        <v>20</v>
      </c>
      <c r="F740" s="32">
        <v>7365870351618</v>
      </c>
      <c r="G740" s="32">
        <v>2</v>
      </c>
      <c r="H740" s="34">
        <v>1831.41</v>
      </c>
      <c r="I740" s="3"/>
      <c r="J740" s="26">
        <f t="shared" si="54"/>
        <v>0</v>
      </c>
    </row>
    <row r="741" spans="1:10" ht="14.25" customHeight="1" x14ac:dyDescent="0.25">
      <c r="A741" s="36"/>
      <c r="B741" s="32" t="s">
        <v>72</v>
      </c>
      <c r="C741" s="32" t="str">
        <f t="shared" si="56"/>
        <v>587-736</v>
      </c>
      <c r="D741" s="32" t="s">
        <v>98</v>
      </c>
      <c r="E741" s="32" t="s">
        <v>21</v>
      </c>
      <c r="F741" s="32">
        <v>7365870361617</v>
      </c>
      <c r="G741" s="32">
        <v>2</v>
      </c>
      <c r="H741" s="34">
        <v>1831.41</v>
      </c>
      <c r="I741" s="3"/>
      <c r="J741" s="26">
        <f t="shared" si="54"/>
        <v>0</v>
      </c>
    </row>
    <row r="742" spans="1:10" ht="14.25" customHeight="1" x14ac:dyDescent="0.25">
      <c r="A742" s="36"/>
      <c r="B742" s="32" t="s">
        <v>72</v>
      </c>
      <c r="C742" s="32" t="str">
        <f t="shared" si="56"/>
        <v>587-736</v>
      </c>
      <c r="D742" s="32" t="s">
        <v>98</v>
      </c>
      <c r="E742" s="32" t="s">
        <v>73</v>
      </c>
      <c r="F742" s="32">
        <v>7365870421618</v>
      </c>
      <c r="G742" s="32">
        <v>2</v>
      </c>
      <c r="H742" s="34">
        <v>1831.41</v>
      </c>
      <c r="I742" s="3"/>
      <c r="J742" s="26">
        <f t="shared" si="54"/>
        <v>0</v>
      </c>
    </row>
    <row r="743" spans="1:10" ht="14.25" customHeight="1" x14ac:dyDescent="0.25">
      <c r="A743" s="36"/>
      <c r="B743" s="32" t="s">
        <v>72</v>
      </c>
      <c r="C743" s="32" t="str">
        <f t="shared" si="56"/>
        <v>587-736</v>
      </c>
      <c r="D743" s="32" t="s">
        <v>98</v>
      </c>
      <c r="E743" s="32" t="s">
        <v>28</v>
      </c>
      <c r="F743" s="32">
        <v>7365870431617</v>
      </c>
      <c r="G743" s="32">
        <v>4</v>
      </c>
      <c r="H743" s="34">
        <v>1831.41</v>
      </c>
      <c r="I743" s="3"/>
      <c r="J743" s="26">
        <f t="shared" si="54"/>
        <v>0</v>
      </c>
    </row>
    <row r="744" spans="1:10" ht="14.25" customHeight="1" x14ac:dyDescent="0.25">
      <c r="A744" s="36"/>
      <c r="B744" s="32" t="s">
        <v>72</v>
      </c>
      <c r="C744" s="32" t="str">
        <f t="shared" si="56"/>
        <v>587-736</v>
      </c>
      <c r="D744" s="32" t="s">
        <v>98</v>
      </c>
      <c r="E744" s="32" t="s">
        <v>74</v>
      </c>
      <c r="F744" s="32">
        <v>7365870501617</v>
      </c>
      <c r="G744" s="32">
        <v>4</v>
      </c>
      <c r="H744" s="34">
        <v>1831.41</v>
      </c>
      <c r="I744" s="3"/>
      <c r="J744" s="26">
        <f t="shared" si="54"/>
        <v>0</v>
      </c>
    </row>
    <row r="745" spans="1:10" ht="14.25" customHeight="1" x14ac:dyDescent="0.25">
      <c r="A745" s="37"/>
      <c r="B745" s="32" t="s">
        <v>72</v>
      </c>
      <c r="C745" s="32" t="str">
        <f t="shared" si="56"/>
        <v>587-736</v>
      </c>
      <c r="D745" s="32" t="s">
        <v>98</v>
      </c>
      <c r="E745" s="32" t="s">
        <v>36</v>
      </c>
      <c r="F745" s="32">
        <v>7365870511616</v>
      </c>
      <c r="G745" s="32">
        <v>3</v>
      </c>
      <c r="H745" s="34">
        <v>1831.41</v>
      </c>
      <c r="I745" s="3"/>
      <c r="J745" s="26">
        <f t="shared" si="54"/>
        <v>0</v>
      </c>
    </row>
    <row r="746" spans="1:10" ht="85.5" customHeight="1" x14ac:dyDescent="0.25">
      <c r="A746" s="38"/>
      <c r="B746" s="32" t="s">
        <v>50</v>
      </c>
      <c r="C746" s="32" t="str">
        <f>HYPERLINK("http://warehouse.orhideja.net//images/products/289-736 t-sinij-pion.jpg","289-736")</f>
        <v>289-736</v>
      </c>
      <c r="D746" s="32" t="s">
        <v>98</v>
      </c>
      <c r="E746" s="32">
        <v>40</v>
      </c>
      <c r="F746" s="32">
        <v>7362891081616</v>
      </c>
      <c r="G746" s="32">
        <v>4</v>
      </c>
      <c r="H746" s="34">
        <v>1122.1875</v>
      </c>
      <c r="I746" s="3"/>
      <c r="J746" s="26">
        <f t="shared" si="54"/>
        <v>0</v>
      </c>
    </row>
    <row r="747" spans="1:10" ht="85.5" customHeight="1" x14ac:dyDescent="0.25">
      <c r="A747" s="39"/>
      <c r="B747" s="32" t="s">
        <v>50</v>
      </c>
      <c r="C747" s="32" t="str">
        <f>HYPERLINK("http://warehouse.orhideja.net//images/products/179-736,-293-736-t-sinij-pion_6.jpg","293-736")</f>
        <v>293-736</v>
      </c>
      <c r="D747" s="32" t="s">
        <v>98</v>
      </c>
      <c r="E747" s="32">
        <v>40</v>
      </c>
      <c r="F747" s="32">
        <v>7362931081613</v>
      </c>
      <c r="G747" s="32">
        <v>4</v>
      </c>
      <c r="H747" s="34">
        <v>1005.4799999999999</v>
      </c>
      <c r="I747" s="3"/>
      <c r="J747" s="26">
        <f t="shared" si="54"/>
        <v>0</v>
      </c>
    </row>
    <row r="748" spans="1:10" ht="24.75" customHeight="1" x14ac:dyDescent="0.25">
      <c r="A748" s="35"/>
      <c r="B748" s="32" t="s">
        <v>72</v>
      </c>
      <c r="C748" s="32" t="str">
        <f t="shared" ref="C748:C754" si="57">HYPERLINK("http://warehouse.orhideja.net//images/products/557-024.jpeg","557-024")</f>
        <v>557-024</v>
      </c>
      <c r="D748" s="32" t="s">
        <v>99</v>
      </c>
      <c r="E748" s="32" t="s">
        <v>10</v>
      </c>
      <c r="F748" s="32">
        <v>7427259420053</v>
      </c>
      <c r="G748" s="32">
        <v>4</v>
      </c>
      <c r="H748" s="34">
        <v>1553.1075000000001</v>
      </c>
      <c r="I748" s="3"/>
      <c r="J748" s="26">
        <f t="shared" si="54"/>
        <v>0</v>
      </c>
    </row>
    <row r="749" spans="1:10" ht="24.75" customHeight="1" x14ac:dyDescent="0.25">
      <c r="A749" s="36"/>
      <c r="B749" s="32" t="s">
        <v>72</v>
      </c>
      <c r="C749" s="32" t="str">
        <f t="shared" si="57"/>
        <v>557-024</v>
      </c>
      <c r="D749" s="32" t="s">
        <v>99</v>
      </c>
      <c r="E749" s="32" t="s">
        <v>11</v>
      </c>
      <c r="F749" s="32">
        <v>7427259420060</v>
      </c>
      <c r="G749" s="32">
        <v>5</v>
      </c>
      <c r="H749" s="34">
        <v>1553.1075000000001</v>
      </c>
      <c r="I749" s="3"/>
      <c r="J749" s="26">
        <f t="shared" si="54"/>
        <v>0</v>
      </c>
    </row>
    <row r="750" spans="1:10" ht="24.75" customHeight="1" x14ac:dyDescent="0.25">
      <c r="A750" s="36"/>
      <c r="B750" s="32" t="s">
        <v>72</v>
      </c>
      <c r="C750" s="32" t="str">
        <f t="shared" si="57"/>
        <v>557-024</v>
      </c>
      <c r="D750" s="32" t="s">
        <v>99</v>
      </c>
      <c r="E750" s="32" t="s">
        <v>25</v>
      </c>
      <c r="F750" s="32">
        <v>7427259420077</v>
      </c>
      <c r="G750" s="32">
        <v>4</v>
      </c>
      <c r="H750" s="34">
        <v>1553.1075000000001</v>
      </c>
      <c r="I750" s="3"/>
      <c r="J750" s="26">
        <f t="shared" si="54"/>
        <v>0</v>
      </c>
    </row>
    <row r="751" spans="1:10" ht="24.75" customHeight="1" x14ac:dyDescent="0.25">
      <c r="A751" s="36"/>
      <c r="B751" s="32" t="s">
        <v>72</v>
      </c>
      <c r="C751" s="32" t="str">
        <f t="shared" si="57"/>
        <v>557-024</v>
      </c>
      <c r="D751" s="32" t="s">
        <v>99</v>
      </c>
      <c r="E751" s="32" t="s">
        <v>15</v>
      </c>
      <c r="F751" s="32">
        <v>7427259420114</v>
      </c>
      <c r="G751" s="32">
        <v>5</v>
      </c>
      <c r="H751" s="34">
        <v>1553.1075000000001</v>
      </c>
      <c r="I751" s="3"/>
      <c r="J751" s="26">
        <f t="shared" si="54"/>
        <v>0</v>
      </c>
    </row>
    <row r="752" spans="1:10" ht="24.75" customHeight="1" x14ac:dyDescent="0.25">
      <c r="A752" s="36"/>
      <c r="B752" s="32" t="s">
        <v>72</v>
      </c>
      <c r="C752" s="32" t="str">
        <f t="shared" si="57"/>
        <v>557-024</v>
      </c>
      <c r="D752" s="32" t="s">
        <v>99</v>
      </c>
      <c r="E752" s="32" t="s">
        <v>16</v>
      </c>
      <c r="F752" s="32">
        <v>7427259420121</v>
      </c>
      <c r="G752" s="32">
        <v>3</v>
      </c>
      <c r="H752" s="34">
        <v>1553.1075000000001</v>
      </c>
      <c r="I752" s="3"/>
      <c r="J752" s="26">
        <f t="shared" si="54"/>
        <v>0</v>
      </c>
    </row>
    <row r="753" spans="1:10" ht="24.75" customHeight="1" x14ac:dyDescent="0.25">
      <c r="A753" s="36"/>
      <c r="B753" s="32" t="s">
        <v>72</v>
      </c>
      <c r="C753" s="32" t="str">
        <f t="shared" si="57"/>
        <v>557-024</v>
      </c>
      <c r="D753" s="32" t="s">
        <v>99</v>
      </c>
      <c r="E753" s="32" t="s">
        <v>17</v>
      </c>
      <c r="F753" s="32">
        <v>7427259420138</v>
      </c>
      <c r="G753" s="32">
        <v>3</v>
      </c>
      <c r="H753" s="34">
        <v>1553.1075000000001</v>
      </c>
      <c r="I753" s="3"/>
      <c r="J753" s="26">
        <f t="shared" si="54"/>
        <v>0</v>
      </c>
    </row>
    <row r="754" spans="1:10" ht="24.75" customHeight="1" x14ac:dyDescent="0.25">
      <c r="A754" s="37"/>
      <c r="B754" s="32" t="s">
        <v>72</v>
      </c>
      <c r="C754" s="32" t="str">
        <f t="shared" si="57"/>
        <v>557-024</v>
      </c>
      <c r="D754" s="32" t="s">
        <v>99</v>
      </c>
      <c r="E754" s="32" t="s">
        <v>21</v>
      </c>
      <c r="F754" s="32">
        <v>7427259420176</v>
      </c>
      <c r="G754" s="32">
        <v>3</v>
      </c>
      <c r="H754" s="34">
        <v>1553.1075000000001</v>
      </c>
      <c r="I754" s="3"/>
      <c r="J754" s="26">
        <f t="shared" si="54"/>
        <v>0</v>
      </c>
    </row>
    <row r="755" spans="1:10" ht="49.5" customHeight="1" x14ac:dyDescent="0.25">
      <c r="A755" s="35"/>
      <c r="B755" s="32" t="s">
        <v>50</v>
      </c>
      <c r="C755" s="32" t="str">
        <f>HYPERLINK("http://warehouse.orhideja.net//images/products/293-024.jpeg","293-024")</f>
        <v>293-024</v>
      </c>
      <c r="D755" s="32" t="s">
        <v>99</v>
      </c>
      <c r="E755" s="32">
        <v>40</v>
      </c>
      <c r="F755" s="32">
        <v>7427259420251</v>
      </c>
      <c r="G755" s="32">
        <v>7</v>
      </c>
      <c r="H755" s="34">
        <v>888.77249999999992</v>
      </c>
      <c r="I755" s="3"/>
      <c r="J755" s="26">
        <f t="shared" si="54"/>
        <v>0</v>
      </c>
    </row>
    <row r="756" spans="1:10" ht="49.5" customHeight="1" x14ac:dyDescent="0.25">
      <c r="A756" s="36"/>
      <c r="B756" s="32" t="s">
        <v>50</v>
      </c>
      <c r="C756" s="32" t="str">
        <f>HYPERLINK("http://warehouse.orhideja.net//images/products/293-024.jpeg","293-024")</f>
        <v>293-024</v>
      </c>
      <c r="D756" s="32" t="s">
        <v>99</v>
      </c>
      <c r="E756" s="32">
        <v>42</v>
      </c>
      <c r="F756" s="32">
        <v>7427259420268</v>
      </c>
      <c r="G756" s="32">
        <v>12</v>
      </c>
      <c r="H756" s="34">
        <v>888.77249999999992</v>
      </c>
      <c r="I756" s="3"/>
      <c r="J756" s="26">
        <f t="shared" si="54"/>
        <v>0</v>
      </c>
    </row>
    <row r="757" spans="1:10" ht="49.5" customHeight="1" x14ac:dyDescent="0.25">
      <c r="A757" s="37"/>
      <c r="B757" s="32" t="s">
        <v>50</v>
      </c>
      <c r="C757" s="32" t="str">
        <f>HYPERLINK("http://warehouse.orhideja.net//images/products/293-024.jpeg","293-024")</f>
        <v>293-024</v>
      </c>
      <c r="D757" s="32" t="s">
        <v>99</v>
      </c>
      <c r="E757" s="32">
        <v>44</v>
      </c>
      <c r="F757" s="32">
        <v>7427259420275</v>
      </c>
      <c r="G757" s="32">
        <v>7</v>
      </c>
      <c r="H757" s="34">
        <v>888.77249999999992</v>
      </c>
      <c r="I757" s="3"/>
      <c r="J757" s="26">
        <f t="shared" si="54"/>
        <v>0</v>
      </c>
    </row>
    <row r="758" spans="1:10" ht="19.5" customHeight="1" x14ac:dyDescent="0.25">
      <c r="A758" s="35"/>
      <c r="B758" s="32" t="s">
        <v>72</v>
      </c>
      <c r="C758" s="32" t="str">
        <f t="shared" ref="C758:C769" si="58">HYPERLINK("http://warehouse.orhideja.net//images/products/587-546.jpg","587-546")</f>
        <v>587-546</v>
      </c>
      <c r="D758" s="32" t="s">
        <v>100</v>
      </c>
      <c r="E758" s="32" t="s">
        <v>10</v>
      </c>
      <c r="F758" s="32">
        <v>5465870199066</v>
      </c>
      <c r="G758" s="32">
        <v>3</v>
      </c>
      <c r="H758" s="34">
        <v>1660.8374999999999</v>
      </c>
      <c r="I758" s="3"/>
      <c r="J758" s="26">
        <f t="shared" si="54"/>
        <v>0</v>
      </c>
    </row>
    <row r="759" spans="1:10" ht="19.5" customHeight="1" x14ac:dyDescent="0.25">
      <c r="A759" s="36"/>
      <c r="B759" s="32" t="s">
        <v>72</v>
      </c>
      <c r="C759" s="32" t="str">
        <f t="shared" si="58"/>
        <v>587-546</v>
      </c>
      <c r="D759" s="32" t="s">
        <v>100</v>
      </c>
      <c r="E759" s="32" t="s">
        <v>11</v>
      </c>
      <c r="F759" s="32">
        <v>5465870209062</v>
      </c>
      <c r="G759" s="32">
        <v>2</v>
      </c>
      <c r="H759" s="34">
        <v>1660.8374999999999</v>
      </c>
      <c r="I759" s="3"/>
      <c r="J759" s="26">
        <f t="shared" si="54"/>
        <v>0</v>
      </c>
    </row>
    <row r="760" spans="1:10" ht="19.5" customHeight="1" x14ac:dyDescent="0.25">
      <c r="A760" s="36"/>
      <c r="B760" s="32" t="s">
        <v>72</v>
      </c>
      <c r="C760" s="32" t="str">
        <f t="shared" si="58"/>
        <v>587-546</v>
      </c>
      <c r="D760" s="32" t="s">
        <v>100</v>
      </c>
      <c r="E760" s="32" t="s">
        <v>25</v>
      </c>
      <c r="F760" s="32">
        <v>5465870219061</v>
      </c>
      <c r="G760" s="32">
        <v>1</v>
      </c>
      <c r="H760" s="34">
        <v>1660.8374999999999</v>
      </c>
      <c r="I760" s="3"/>
      <c r="J760" s="26">
        <f t="shared" si="54"/>
        <v>0</v>
      </c>
    </row>
    <row r="761" spans="1:10" ht="19.5" customHeight="1" x14ac:dyDescent="0.25">
      <c r="A761" s="36"/>
      <c r="B761" s="32" t="s">
        <v>72</v>
      </c>
      <c r="C761" s="32" t="str">
        <f t="shared" si="58"/>
        <v>587-546</v>
      </c>
      <c r="D761" s="32" t="s">
        <v>100</v>
      </c>
      <c r="E761" s="32" t="s">
        <v>15</v>
      </c>
      <c r="F761" s="32">
        <v>5465870279065</v>
      </c>
      <c r="G761" s="32">
        <v>3</v>
      </c>
      <c r="H761" s="34">
        <v>1660.8374999999999</v>
      </c>
      <c r="I761" s="3"/>
      <c r="J761" s="26">
        <f t="shared" si="54"/>
        <v>0</v>
      </c>
    </row>
    <row r="762" spans="1:10" ht="19.5" customHeight="1" x14ac:dyDescent="0.25">
      <c r="A762" s="36"/>
      <c r="B762" s="32" t="s">
        <v>72</v>
      </c>
      <c r="C762" s="32" t="str">
        <f t="shared" si="58"/>
        <v>587-546</v>
      </c>
      <c r="D762" s="32" t="s">
        <v>100</v>
      </c>
      <c r="E762" s="32" t="s">
        <v>16</v>
      </c>
      <c r="F762" s="32">
        <v>5465870289064</v>
      </c>
      <c r="G762" s="32">
        <v>5</v>
      </c>
      <c r="H762" s="34">
        <v>1660.8374999999999</v>
      </c>
      <c r="I762" s="3"/>
      <c r="J762" s="26">
        <f t="shared" si="54"/>
        <v>0</v>
      </c>
    </row>
    <row r="763" spans="1:10" ht="19.5" customHeight="1" x14ac:dyDescent="0.25">
      <c r="A763" s="36"/>
      <c r="B763" s="32" t="s">
        <v>72</v>
      </c>
      <c r="C763" s="32" t="str">
        <f t="shared" si="58"/>
        <v>587-546</v>
      </c>
      <c r="D763" s="32" t="s">
        <v>100</v>
      </c>
      <c r="E763" s="32" t="s">
        <v>21</v>
      </c>
      <c r="F763" s="32">
        <v>5465870369063</v>
      </c>
      <c r="G763" s="32">
        <v>1</v>
      </c>
      <c r="H763" s="34">
        <v>1660.8374999999999</v>
      </c>
      <c r="I763" s="3"/>
      <c r="J763" s="26">
        <f t="shared" si="54"/>
        <v>0</v>
      </c>
    </row>
    <row r="764" spans="1:10" ht="19.5" customHeight="1" x14ac:dyDescent="0.25">
      <c r="A764" s="36"/>
      <c r="B764" s="32" t="s">
        <v>72</v>
      </c>
      <c r="C764" s="32" t="str">
        <f t="shared" si="58"/>
        <v>587-546</v>
      </c>
      <c r="D764" s="32" t="s">
        <v>100</v>
      </c>
      <c r="E764" s="32" t="s">
        <v>22</v>
      </c>
      <c r="F764" s="32">
        <v>5465870379062</v>
      </c>
      <c r="G764" s="32">
        <v>4</v>
      </c>
      <c r="H764" s="34">
        <v>1660.8374999999999</v>
      </c>
      <c r="I764" s="3"/>
      <c r="J764" s="26">
        <f t="shared" si="54"/>
        <v>0</v>
      </c>
    </row>
    <row r="765" spans="1:10" ht="19.5" customHeight="1" x14ac:dyDescent="0.25">
      <c r="A765" s="36"/>
      <c r="B765" s="32" t="s">
        <v>72</v>
      </c>
      <c r="C765" s="32" t="str">
        <f t="shared" si="58"/>
        <v>587-546</v>
      </c>
      <c r="D765" s="32" t="s">
        <v>100</v>
      </c>
      <c r="E765" s="32" t="s">
        <v>73</v>
      </c>
      <c r="F765" s="32">
        <v>5465870429064</v>
      </c>
      <c r="G765" s="32">
        <v>3</v>
      </c>
      <c r="H765" s="34">
        <v>1660.8374999999999</v>
      </c>
      <c r="I765" s="3"/>
      <c r="J765" s="26">
        <f t="shared" si="54"/>
        <v>0</v>
      </c>
    </row>
    <row r="766" spans="1:10" ht="19.5" customHeight="1" x14ac:dyDescent="0.25">
      <c r="A766" s="36"/>
      <c r="B766" s="32" t="s">
        <v>72</v>
      </c>
      <c r="C766" s="32" t="str">
        <f t="shared" si="58"/>
        <v>587-546</v>
      </c>
      <c r="D766" s="32" t="s">
        <v>100</v>
      </c>
      <c r="E766" s="32" t="s">
        <v>28</v>
      </c>
      <c r="F766" s="32">
        <v>5465870439063</v>
      </c>
      <c r="G766" s="32">
        <v>4</v>
      </c>
      <c r="H766" s="34">
        <v>1660.8374999999999</v>
      </c>
      <c r="I766" s="3"/>
      <c r="J766" s="26">
        <f t="shared" si="54"/>
        <v>0</v>
      </c>
    </row>
    <row r="767" spans="1:10" ht="19.5" customHeight="1" x14ac:dyDescent="0.25">
      <c r="A767" s="36"/>
      <c r="B767" s="32" t="s">
        <v>72</v>
      </c>
      <c r="C767" s="32" t="str">
        <f t="shared" si="58"/>
        <v>587-546</v>
      </c>
      <c r="D767" s="32" t="s">
        <v>100</v>
      </c>
      <c r="E767" s="32" t="s">
        <v>29</v>
      </c>
      <c r="F767" s="32">
        <v>5465870449062</v>
      </c>
      <c r="G767" s="32">
        <v>4</v>
      </c>
      <c r="H767" s="34">
        <v>1660.8374999999999</v>
      </c>
      <c r="I767" s="3"/>
      <c r="J767" s="26">
        <f t="shared" si="54"/>
        <v>0</v>
      </c>
    </row>
    <row r="768" spans="1:10" ht="19.5" customHeight="1" x14ac:dyDescent="0.25">
      <c r="A768" s="36"/>
      <c r="B768" s="32" t="s">
        <v>72</v>
      </c>
      <c r="C768" s="32" t="str">
        <f t="shared" si="58"/>
        <v>587-546</v>
      </c>
      <c r="D768" s="32" t="s">
        <v>100</v>
      </c>
      <c r="E768" s="32" t="s">
        <v>74</v>
      </c>
      <c r="F768" s="32">
        <v>5465870509063</v>
      </c>
      <c r="G768" s="32">
        <v>4</v>
      </c>
      <c r="H768" s="34">
        <v>1660.8374999999999</v>
      </c>
      <c r="I768" s="3"/>
      <c r="J768" s="26">
        <f t="shared" si="54"/>
        <v>0</v>
      </c>
    </row>
    <row r="769" spans="1:10" ht="19.5" customHeight="1" x14ac:dyDescent="0.25">
      <c r="A769" s="37"/>
      <c r="B769" s="32" t="s">
        <v>72</v>
      </c>
      <c r="C769" s="32" t="str">
        <f t="shared" si="58"/>
        <v>587-546</v>
      </c>
      <c r="D769" s="32" t="s">
        <v>100</v>
      </c>
      <c r="E769" s="32" t="s">
        <v>36</v>
      </c>
      <c r="F769" s="32">
        <v>5465870519062</v>
      </c>
      <c r="G769" s="32">
        <v>3</v>
      </c>
      <c r="H769" s="34">
        <v>1660.8374999999999</v>
      </c>
      <c r="I769" s="3"/>
      <c r="J769" s="26">
        <f t="shared" si="54"/>
        <v>0</v>
      </c>
    </row>
    <row r="770" spans="1:10" ht="34.5" customHeight="1" x14ac:dyDescent="0.25">
      <c r="A770" s="38"/>
      <c r="B770" s="32" t="s">
        <v>31</v>
      </c>
      <c r="C770" s="32" t="str">
        <f>HYPERLINK("http://warehouse.orhideja.net//images/products/709-546.jpg","709-546")</f>
        <v>709-546</v>
      </c>
      <c r="D770" s="32" t="s">
        <v>100</v>
      </c>
      <c r="E770" s="32">
        <v>38</v>
      </c>
      <c r="F770" s="32">
        <v>5467091079066</v>
      </c>
      <c r="G770" s="32">
        <v>3</v>
      </c>
      <c r="H770" s="34">
        <v>1068.3225</v>
      </c>
      <c r="I770" s="3"/>
      <c r="J770" s="26">
        <f t="shared" si="54"/>
        <v>0</v>
      </c>
    </row>
    <row r="771" spans="1:10" ht="34.5" customHeight="1" x14ac:dyDescent="0.25">
      <c r="A771" s="39"/>
      <c r="B771" s="32" t="s">
        <v>31</v>
      </c>
      <c r="C771" s="32" t="str">
        <f>HYPERLINK("http://warehouse.orhideja.net//images/products/709-546.jpg","709-546")</f>
        <v>709-546</v>
      </c>
      <c r="D771" s="32" t="s">
        <v>100</v>
      </c>
      <c r="E771" s="32">
        <v>40</v>
      </c>
      <c r="F771" s="32">
        <v>5467091089065</v>
      </c>
      <c r="G771" s="32">
        <v>4</v>
      </c>
      <c r="H771" s="34">
        <v>1068.3225</v>
      </c>
      <c r="I771" s="3"/>
      <c r="J771" s="26">
        <f t="shared" si="54"/>
        <v>0</v>
      </c>
    </row>
    <row r="772" spans="1:10" ht="34.5" customHeight="1" x14ac:dyDescent="0.25">
      <c r="A772" s="39"/>
      <c r="B772" s="32" t="s">
        <v>31</v>
      </c>
      <c r="C772" s="32" t="str">
        <f>HYPERLINK("http://warehouse.orhideja.net//images/products/709-546.jpg","709-546")</f>
        <v>709-546</v>
      </c>
      <c r="D772" s="32" t="s">
        <v>100</v>
      </c>
      <c r="E772" s="32">
        <v>42</v>
      </c>
      <c r="F772" s="32">
        <v>5467091099064</v>
      </c>
      <c r="G772" s="32">
        <v>6</v>
      </c>
      <c r="H772" s="34">
        <v>1068.3225</v>
      </c>
      <c r="I772" s="3"/>
      <c r="J772" s="26">
        <f t="shared" si="54"/>
        <v>0</v>
      </c>
    </row>
    <row r="773" spans="1:10" ht="34.5" customHeight="1" x14ac:dyDescent="0.25">
      <c r="A773" s="39"/>
      <c r="B773" s="32" t="s">
        <v>31</v>
      </c>
      <c r="C773" s="32" t="str">
        <f>HYPERLINK("http://warehouse.orhideja.net//images/products/709-546.jpg","709-546")</f>
        <v>709-546</v>
      </c>
      <c r="D773" s="32" t="s">
        <v>100</v>
      </c>
      <c r="E773" s="32">
        <v>44</v>
      </c>
      <c r="F773" s="32">
        <v>5467091109060</v>
      </c>
      <c r="G773" s="32">
        <v>7</v>
      </c>
      <c r="H773" s="34">
        <v>1068.3225</v>
      </c>
      <c r="I773" s="3"/>
      <c r="J773" s="26">
        <f t="shared" si="54"/>
        <v>0</v>
      </c>
    </row>
    <row r="774" spans="1:10" ht="34.5" customHeight="1" x14ac:dyDescent="0.25">
      <c r="A774" s="39"/>
      <c r="B774" s="32" t="s">
        <v>31</v>
      </c>
      <c r="C774" s="32" t="str">
        <f>HYPERLINK("http://warehouse.orhideja.net//images/products/709-546.jpg","709-546")</f>
        <v>709-546</v>
      </c>
      <c r="D774" s="32" t="s">
        <v>100</v>
      </c>
      <c r="E774" s="32">
        <v>46</v>
      </c>
      <c r="F774" s="32">
        <v>5467091119069</v>
      </c>
      <c r="G774" s="32">
        <v>3</v>
      </c>
      <c r="H774" s="34">
        <v>1068.3225</v>
      </c>
      <c r="I774" s="3"/>
      <c r="J774" s="26">
        <f t="shared" si="54"/>
        <v>0</v>
      </c>
    </row>
    <row r="775" spans="1:10" x14ac:dyDescent="0.25">
      <c r="A775" s="35"/>
      <c r="B775" s="32" t="s">
        <v>5</v>
      </c>
      <c r="C775" s="32" t="str">
        <f t="shared" ref="C775:C800" si="59">HYPERLINK("http://warehouse.orhideja.net//images/products/152-830,-799-830_1.jpg","152-830")</f>
        <v>152-830</v>
      </c>
      <c r="D775" s="32" t="s">
        <v>86</v>
      </c>
      <c r="E775" s="32" t="s">
        <v>57</v>
      </c>
      <c r="F775" s="32"/>
      <c r="G775" s="32">
        <v>4</v>
      </c>
      <c r="H775" s="34">
        <v>1993.0049999999999</v>
      </c>
      <c r="I775" s="3"/>
      <c r="J775" s="26">
        <f t="shared" si="54"/>
        <v>0</v>
      </c>
    </row>
    <row r="776" spans="1:10" x14ac:dyDescent="0.25">
      <c r="A776" s="36"/>
      <c r="B776" s="32" t="s">
        <v>5</v>
      </c>
      <c r="C776" s="32" t="str">
        <f t="shared" si="59"/>
        <v>152-830</v>
      </c>
      <c r="D776" s="32" t="s">
        <v>86</v>
      </c>
      <c r="E776" s="32" t="s">
        <v>58</v>
      </c>
      <c r="F776" s="32"/>
      <c r="G776" s="32">
        <v>5</v>
      </c>
      <c r="H776" s="34">
        <v>1993.0049999999999</v>
      </c>
      <c r="I776" s="3"/>
      <c r="J776" s="26">
        <f t="shared" ref="J776:J839" si="60">H776*I776</f>
        <v>0</v>
      </c>
    </row>
    <row r="777" spans="1:10" x14ac:dyDescent="0.25">
      <c r="A777" s="36"/>
      <c r="B777" s="32" t="s">
        <v>5</v>
      </c>
      <c r="C777" s="32" t="str">
        <f t="shared" si="59"/>
        <v>152-830</v>
      </c>
      <c r="D777" s="32" t="s">
        <v>86</v>
      </c>
      <c r="E777" s="32" t="s">
        <v>25</v>
      </c>
      <c r="F777" s="32">
        <v>8301520210019</v>
      </c>
      <c r="G777" s="32">
        <v>10</v>
      </c>
      <c r="H777" s="34">
        <v>1993.0049999999999</v>
      </c>
      <c r="I777" s="3"/>
      <c r="J777" s="26">
        <f t="shared" si="60"/>
        <v>0</v>
      </c>
    </row>
    <row r="778" spans="1:10" x14ac:dyDescent="0.25">
      <c r="A778" s="36"/>
      <c r="B778" s="32" t="s">
        <v>5</v>
      </c>
      <c r="C778" s="32" t="str">
        <f t="shared" si="59"/>
        <v>152-830</v>
      </c>
      <c r="D778" s="32" t="s">
        <v>86</v>
      </c>
      <c r="E778" s="32" t="s">
        <v>12</v>
      </c>
      <c r="F778" s="32">
        <v>8301520220018</v>
      </c>
      <c r="G778" s="32">
        <v>12</v>
      </c>
      <c r="H778" s="34">
        <v>1993.0049999999999</v>
      </c>
      <c r="I778" s="3"/>
      <c r="J778" s="26">
        <f t="shared" si="60"/>
        <v>0</v>
      </c>
    </row>
    <row r="779" spans="1:10" x14ac:dyDescent="0.25">
      <c r="A779" s="36"/>
      <c r="B779" s="32" t="s">
        <v>5</v>
      </c>
      <c r="C779" s="32" t="str">
        <f t="shared" si="59"/>
        <v>152-830</v>
      </c>
      <c r="D779" s="32" t="s">
        <v>86</v>
      </c>
      <c r="E779" s="32" t="s">
        <v>13</v>
      </c>
      <c r="F779" s="32">
        <v>8301520230017</v>
      </c>
      <c r="G779" s="32">
        <v>4</v>
      </c>
      <c r="H779" s="34">
        <v>1993.0049999999999</v>
      </c>
      <c r="I779" s="3"/>
      <c r="J779" s="26">
        <f t="shared" si="60"/>
        <v>0</v>
      </c>
    </row>
    <row r="780" spans="1:10" x14ac:dyDescent="0.25">
      <c r="A780" s="36"/>
      <c r="B780" s="32" t="s">
        <v>5</v>
      </c>
      <c r="C780" s="32" t="str">
        <f t="shared" si="59"/>
        <v>152-830</v>
      </c>
      <c r="D780" s="32" t="s">
        <v>86</v>
      </c>
      <c r="E780" s="32" t="s">
        <v>43</v>
      </c>
      <c r="F780" s="32">
        <v>8301520240016</v>
      </c>
      <c r="G780" s="32">
        <v>4</v>
      </c>
      <c r="H780" s="34">
        <v>1993.0049999999999</v>
      </c>
      <c r="I780" s="3"/>
      <c r="J780" s="26">
        <f t="shared" si="60"/>
        <v>0</v>
      </c>
    </row>
    <row r="781" spans="1:10" x14ac:dyDescent="0.25">
      <c r="A781" s="36"/>
      <c r="B781" s="32" t="s">
        <v>5</v>
      </c>
      <c r="C781" s="32" t="str">
        <f t="shared" si="59"/>
        <v>152-830</v>
      </c>
      <c r="D781" s="32" t="s">
        <v>86</v>
      </c>
      <c r="E781" s="32" t="s">
        <v>15</v>
      </c>
      <c r="F781" s="32">
        <v>8301520270013</v>
      </c>
      <c r="G781" s="32">
        <v>14</v>
      </c>
      <c r="H781" s="34">
        <v>1993.0049999999999</v>
      </c>
      <c r="I781" s="3"/>
      <c r="J781" s="26">
        <f t="shared" si="60"/>
        <v>0</v>
      </c>
    </row>
    <row r="782" spans="1:10" x14ac:dyDescent="0.25">
      <c r="A782" s="36"/>
      <c r="B782" s="32" t="s">
        <v>5</v>
      </c>
      <c r="C782" s="32" t="str">
        <f t="shared" si="59"/>
        <v>152-830</v>
      </c>
      <c r="D782" s="32" t="s">
        <v>86</v>
      </c>
      <c r="E782" s="32" t="s">
        <v>16</v>
      </c>
      <c r="F782" s="32">
        <v>8301520280012</v>
      </c>
      <c r="G782" s="32">
        <v>10</v>
      </c>
      <c r="H782" s="34">
        <v>1993.0049999999999</v>
      </c>
      <c r="I782" s="3"/>
      <c r="J782" s="26">
        <f t="shared" si="60"/>
        <v>0</v>
      </c>
    </row>
    <row r="783" spans="1:10" x14ac:dyDescent="0.25">
      <c r="A783" s="36"/>
      <c r="B783" s="32" t="s">
        <v>5</v>
      </c>
      <c r="C783" s="32" t="str">
        <f t="shared" si="59"/>
        <v>152-830</v>
      </c>
      <c r="D783" s="32" t="s">
        <v>86</v>
      </c>
      <c r="E783" s="32" t="s">
        <v>17</v>
      </c>
      <c r="F783" s="32">
        <v>8301520290011</v>
      </c>
      <c r="G783" s="32">
        <v>15</v>
      </c>
      <c r="H783" s="34">
        <v>1993.0049999999999</v>
      </c>
      <c r="I783" s="3"/>
      <c r="J783" s="26">
        <f t="shared" si="60"/>
        <v>0</v>
      </c>
    </row>
    <row r="784" spans="1:10" x14ac:dyDescent="0.25">
      <c r="A784" s="36"/>
      <c r="B784" s="32" t="s">
        <v>5</v>
      </c>
      <c r="C784" s="32" t="str">
        <f t="shared" si="59"/>
        <v>152-830</v>
      </c>
      <c r="D784" s="32" t="s">
        <v>86</v>
      </c>
      <c r="E784" s="32" t="s">
        <v>26</v>
      </c>
      <c r="F784" s="32">
        <v>8301520310016</v>
      </c>
      <c r="G784" s="32">
        <v>10</v>
      </c>
      <c r="H784" s="34">
        <v>1993.0049999999999</v>
      </c>
      <c r="I784" s="3"/>
      <c r="J784" s="26">
        <f t="shared" si="60"/>
        <v>0</v>
      </c>
    </row>
    <row r="785" spans="1:10" x14ac:dyDescent="0.25">
      <c r="A785" s="36"/>
      <c r="B785" s="32" t="s">
        <v>5</v>
      </c>
      <c r="C785" s="32" t="str">
        <f t="shared" si="59"/>
        <v>152-830</v>
      </c>
      <c r="D785" s="32" t="s">
        <v>86</v>
      </c>
      <c r="E785" s="32" t="s">
        <v>46</v>
      </c>
      <c r="F785" s="32">
        <v>8301520320015</v>
      </c>
      <c r="G785" s="32">
        <v>8</v>
      </c>
      <c r="H785" s="34">
        <v>1993.0049999999999</v>
      </c>
      <c r="I785" s="3"/>
      <c r="J785" s="26">
        <f t="shared" si="60"/>
        <v>0</v>
      </c>
    </row>
    <row r="786" spans="1:10" x14ac:dyDescent="0.25">
      <c r="A786" s="36"/>
      <c r="B786" s="32" t="s">
        <v>5</v>
      </c>
      <c r="C786" s="32" t="str">
        <f t="shared" si="59"/>
        <v>152-830</v>
      </c>
      <c r="D786" s="32" t="s">
        <v>86</v>
      </c>
      <c r="E786" s="32" t="s">
        <v>20</v>
      </c>
      <c r="F786" s="32">
        <v>8301520350012</v>
      </c>
      <c r="G786" s="32">
        <v>16</v>
      </c>
      <c r="H786" s="34">
        <v>1993.0049999999999</v>
      </c>
      <c r="I786" s="3"/>
      <c r="J786" s="26">
        <f t="shared" si="60"/>
        <v>0</v>
      </c>
    </row>
    <row r="787" spans="1:10" x14ac:dyDescent="0.25">
      <c r="A787" s="36"/>
      <c r="B787" s="32" t="s">
        <v>5</v>
      </c>
      <c r="C787" s="32" t="str">
        <f t="shared" si="59"/>
        <v>152-830</v>
      </c>
      <c r="D787" s="32" t="s">
        <v>86</v>
      </c>
      <c r="E787" s="32" t="s">
        <v>21</v>
      </c>
      <c r="F787" s="32">
        <v>8301520360011</v>
      </c>
      <c r="G787" s="32">
        <v>16</v>
      </c>
      <c r="H787" s="34">
        <v>1993.0049999999999</v>
      </c>
      <c r="I787" s="3"/>
      <c r="J787" s="26">
        <f t="shared" si="60"/>
        <v>0</v>
      </c>
    </row>
    <row r="788" spans="1:10" x14ac:dyDescent="0.25">
      <c r="A788" s="36"/>
      <c r="B788" s="32" t="s">
        <v>5</v>
      </c>
      <c r="C788" s="32" t="str">
        <f t="shared" si="59"/>
        <v>152-830</v>
      </c>
      <c r="D788" s="32" t="s">
        <v>86</v>
      </c>
      <c r="E788" s="32" t="s">
        <v>22</v>
      </c>
      <c r="F788" s="32">
        <v>8301520370010</v>
      </c>
      <c r="G788" s="32">
        <v>16</v>
      </c>
      <c r="H788" s="34">
        <v>1993.0049999999999</v>
      </c>
      <c r="I788" s="3"/>
      <c r="J788" s="26">
        <f t="shared" si="60"/>
        <v>0</v>
      </c>
    </row>
    <row r="789" spans="1:10" x14ac:dyDescent="0.25">
      <c r="A789" s="36"/>
      <c r="B789" s="32" t="s">
        <v>5</v>
      </c>
      <c r="C789" s="32" t="str">
        <f t="shared" si="59"/>
        <v>152-830</v>
      </c>
      <c r="D789" s="32" t="s">
        <v>86</v>
      </c>
      <c r="E789" s="32" t="s">
        <v>23</v>
      </c>
      <c r="F789" s="32">
        <v>8301520380019</v>
      </c>
      <c r="G789" s="32">
        <v>18</v>
      </c>
      <c r="H789" s="34">
        <v>1993.0049999999999</v>
      </c>
      <c r="I789" s="3"/>
      <c r="J789" s="26">
        <f t="shared" si="60"/>
        <v>0</v>
      </c>
    </row>
    <row r="790" spans="1:10" x14ac:dyDescent="0.25">
      <c r="A790" s="36"/>
      <c r="B790" s="32" t="s">
        <v>5</v>
      </c>
      <c r="C790" s="32" t="str">
        <f t="shared" si="59"/>
        <v>152-830</v>
      </c>
      <c r="D790" s="32" t="s">
        <v>86</v>
      </c>
      <c r="E790" s="32" t="s">
        <v>27</v>
      </c>
      <c r="F790" s="32">
        <v>8301520390018</v>
      </c>
      <c r="G790" s="32">
        <v>11</v>
      </c>
      <c r="H790" s="34">
        <v>1993.0049999999999</v>
      </c>
      <c r="I790" s="3"/>
      <c r="J790" s="26">
        <f t="shared" si="60"/>
        <v>0</v>
      </c>
    </row>
    <row r="791" spans="1:10" x14ac:dyDescent="0.25">
      <c r="A791" s="36"/>
      <c r="B791" s="32" t="s">
        <v>5</v>
      </c>
      <c r="C791" s="32" t="str">
        <f t="shared" si="59"/>
        <v>152-830</v>
      </c>
      <c r="D791" s="32" t="s">
        <v>86</v>
      </c>
      <c r="E791" s="32" t="s">
        <v>34</v>
      </c>
      <c r="F791" s="32">
        <v>8301520400014</v>
      </c>
      <c r="G791" s="32">
        <v>9</v>
      </c>
      <c r="H791" s="34">
        <v>1993.0049999999999</v>
      </c>
      <c r="I791" s="3"/>
      <c r="J791" s="26">
        <f t="shared" si="60"/>
        <v>0</v>
      </c>
    </row>
    <row r="792" spans="1:10" x14ac:dyDescent="0.25">
      <c r="A792" s="36"/>
      <c r="B792" s="32" t="s">
        <v>5</v>
      </c>
      <c r="C792" s="32" t="str">
        <f t="shared" si="59"/>
        <v>152-830</v>
      </c>
      <c r="D792" s="32" t="s">
        <v>86</v>
      </c>
      <c r="E792" s="32" t="s">
        <v>28</v>
      </c>
      <c r="F792" s="32">
        <v>8301520430011</v>
      </c>
      <c r="G792" s="32">
        <v>12</v>
      </c>
      <c r="H792" s="34">
        <v>1993.0049999999999</v>
      </c>
      <c r="I792" s="3"/>
      <c r="J792" s="26">
        <f t="shared" si="60"/>
        <v>0</v>
      </c>
    </row>
    <row r="793" spans="1:10" x14ac:dyDescent="0.25">
      <c r="A793" s="36"/>
      <c r="B793" s="32" t="s">
        <v>5</v>
      </c>
      <c r="C793" s="32" t="str">
        <f t="shared" si="59"/>
        <v>152-830</v>
      </c>
      <c r="D793" s="32" t="s">
        <v>86</v>
      </c>
      <c r="E793" s="32" t="s">
        <v>29</v>
      </c>
      <c r="F793" s="32">
        <v>8301520440010</v>
      </c>
      <c r="G793" s="32">
        <v>12</v>
      </c>
      <c r="H793" s="34">
        <v>1993.0049999999999</v>
      </c>
      <c r="I793" s="3"/>
      <c r="J793" s="26">
        <f t="shared" si="60"/>
        <v>0</v>
      </c>
    </row>
    <row r="794" spans="1:10" x14ac:dyDescent="0.25">
      <c r="A794" s="36"/>
      <c r="B794" s="32" t="s">
        <v>5</v>
      </c>
      <c r="C794" s="32" t="str">
        <f t="shared" si="59"/>
        <v>152-830</v>
      </c>
      <c r="D794" s="32" t="s">
        <v>86</v>
      </c>
      <c r="E794" s="32" t="s">
        <v>30</v>
      </c>
      <c r="F794" s="32">
        <v>8301520450019</v>
      </c>
      <c r="G794" s="32">
        <v>21</v>
      </c>
      <c r="H794" s="34">
        <v>1993.0049999999999</v>
      </c>
      <c r="I794" s="3"/>
      <c r="J794" s="26">
        <f t="shared" si="60"/>
        <v>0</v>
      </c>
    </row>
    <row r="795" spans="1:10" x14ac:dyDescent="0.25">
      <c r="A795" s="36"/>
      <c r="B795" s="32" t="s">
        <v>5</v>
      </c>
      <c r="C795" s="32" t="str">
        <f t="shared" si="59"/>
        <v>152-830</v>
      </c>
      <c r="D795" s="32" t="s">
        <v>86</v>
      </c>
      <c r="E795" s="32" t="s">
        <v>48</v>
      </c>
      <c r="F795" s="32">
        <v>8301520460018</v>
      </c>
      <c r="G795" s="32">
        <v>7</v>
      </c>
      <c r="H795" s="34">
        <v>1993.0049999999999</v>
      </c>
      <c r="I795" s="3"/>
      <c r="J795" s="26">
        <f t="shared" si="60"/>
        <v>0</v>
      </c>
    </row>
    <row r="796" spans="1:10" x14ac:dyDescent="0.25">
      <c r="A796" s="36"/>
      <c r="B796" s="32" t="s">
        <v>5</v>
      </c>
      <c r="C796" s="32" t="str">
        <f t="shared" si="59"/>
        <v>152-830</v>
      </c>
      <c r="D796" s="32" t="s">
        <v>86</v>
      </c>
      <c r="E796" s="32" t="s">
        <v>35</v>
      </c>
      <c r="F796" s="32">
        <v>8301520470017</v>
      </c>
      <c r="G796" s="32">
        <v>3</v>
      </c>
      <c r="H796" s="34">
        <v>1993.0049999999999</v>
      </c>
      <c r="I796" s="3"/>
      <c r="J796" s="26">
        <f t="shared" si="60"/>
        <v>0</v>
      </c>
    </row>
    <row r="797" spans="1:10" x14ac:dyDescent="0.25">
      <c r="A797" s="36"/>
      <c r="B797" s="32" t="s">
        <v>5</v>
      </c>
      <c r="C797" s="32" t="str">
        <f t="shared" si="59"/>
        <v>152-830</v>
      </c>
      <c r="D797" s="32" t="s">
        <v>86</v>
      </c>
      <c r="E797" s="32" t="s">
        <v>36</v>
      </c>
      <c r="F797" s="32">
        <v>8301520510010</v>
      </c>
      <c r="G797" s="32">
        <v>3</v>
      </c>
      <c r="H797" s="34">
        <v>1993.0049999999999</v>
      </c>
      <c r="I797" s="3"/>
      <c r="J797" s="26">
        <f t="shared" si="60"/>
        <v>0</v>
      </c>
    </row>
    <row r="798" spans="1:10" x14ac:dyDescent="0.25">
      <c r="A798" s="36"/>
      <c r="B798" s="32" t="s">
        <v>5</v>
      </c>
      <c r="C798" s="32" t="str">
        <f t="shared" si="59"/>
        <v>152-830</v>
      </c>
      <c r="D798" s="32" t="s">
        <v>86</v>
      </c>
      <c r="E798" s="32" t="s">
        <v>37</v>
      </c>
      <c r="F798" s="32">
        <v>8301520520019</v>
      </c>
      <c r="G798" s="32">
        <v>8</v>
      </c>
      <c r="H798" s="34">
        <v>1993.0049999999999</v>
      </c>
      <c r="I798" s="3"/>
      <c r="J798" s="26">
        <f t="shared" si="60"/>
        <v>0</v>
      </c>
    </row>
    <row r="799" spans="1:10" x14ac:dyDescent="0.25">
      <c r="A799" s="36"/>
      <c r="B799" s="32" t="s">
        <v>5</v>
      </c>
      <c r="C799" s="32" t="str">
        <f t="shared" si="59"/>
        <v>152-830</v>
      </c>
      <c r="D799" s="32" t="s">
        <v>86</v>
      </c>
      <c r="E799" s="32" t="s">
        <v>38</v>
      </c>
      <c r="F799" s="32">
        <v>8301520530018</v>
      </c>
      <c r="G799" s="32">
        <v>4</v>
      </c>
      <c r="H799" s="34">
        <v>1993.0049999999999</v>
      </c>
      <c r="I799" s="3"/>
      <c r="J799" s="26">
        <f t="shared" si="60"/>
        <v>0</v>
      </c>
    </row>
    <row r="800" spans="1:10" x14ac:dyDescent="0.25">
      <c r="A800" s="37"/>
      <c r="B800" s="32" t="s">
        <v>5</v>
      </c>
      <c r="C800" s="32" t="str">
        <f t="shared" si="59"/>
        <v>152-830</v>
      </c>
      <c r="D800" s="32" t="s">
        <v>86</v>
      </c>
      <c r="E800" s="32" t="s">
        <v>49</v>
      </c>
      <c r="F800" s="32">
        <v>8301520540017</v>
      </c>
      <c r="G800" s="32">
        <v>5</v>
      </c>
      <c r="H800" s="34">
        <v>1993.0049999999999</v>
      </c>
      <c r="I800" s="3"/>
      <c r="J800" s="26">
        <f t="shared" si="60"/>
        <v>0</v>
      </c>
    </row>
    <row r="801" spans="1:10" x14ac:dyDescent="0.25">
      <c r="A801" s="35"/>
      <c r="B801" s="32" t="s">
        <v>5</v>
      </c>
      <c r="C801" s="32" t="str">
        <f t="shared" ref="C801:C821" si="61">HYPERLINK("http://warehouse.orhideja.net//images/products/154-830-793-830-ivory_1.jpg","154-830")</f>
        <v>154-830</v>
      </c>
      <c r="D801" s="32" t="s">
        <v>86</v>
      </c>
      <c r="E801" s="32" t="s">
        <v>70</v>
      </c>
      <c r="F801" s="32">
        <v>8301540110016</v>
      </c>
      <c r="G801" s="32">
        <v>15</v>
      </c>
      <c r="H801" s="34">
        <v>1840.3875</v>
      </c>
      <c r="I801" s="3"/>
      <c r="J801" s="26">
        <f t="shared" si="60"/>
        <v>0</v>
      </c>
    </row>
    <row r="802" spans="1:10" x14ac:dyDescent="0.25">
      <c r="A802" s="36"/>
      <c r="B802" s="32" t="s">
        <v>5</v>
      </c>
      <c r="C802" s="32" t="str">
        <f t="shared" si="61"/>
        <v>154-830</v>
      </c>
      <c r="D802" s="32" t="s">
        <v>86</v>
      </c>
      <c r="E802" s="32" t="s">
        <v>7</v>
      </c>
      <c r="F802" s="32">
        <v>8301540120015</v>
      </c>
      <c r="G802" s="32">
        <v>11</v>
      </c>
      <c r="H802" s="34">
        <v>1840.3875</v>
      </c>
      <c r="I802" s="3"/>
      <c r="J802" s="26">
        <f t="shared" si="60"/>
        <v>0</v>
      </c>
    </row>
    <row r="803" spans="1:10" x14ac:dyDescent="0.25">
      <c r="A803" s="36"/>
      <c r="B803" s="32" t="s">
        <v>5</v>
      </c>
      <c r="C803" s="32" t="str">
        <f t="shared" si="61"/>
        <v>154-830</v>
      </c>
      <c r="D803" s="32" t="s">
        <v>86</v>
      </c>
      <c r="E803" s="32" t="s">
        <v>8</v>
      </c>
      <c r="F803" s="32">
        <v>8301540130014</v>
      </c>
      <c r="G803" s="32">
        <v>12</v>
      </c>
      <c r="H803" s="34">
        <v>1840.3875</v>
      </c>
      <c r="I803" s="3"/>
      <c r="J803" s="26">
        <f t="shared" si="60"/>
        <v>0</v>
      </c>
    </row>
    <row r="804" spans="1:10" x14ac:dyDescent="0.25">
      <c r="A804" s="36"/>
      <c r="B804" s="32" t="s">
        <v>5</v>
      </c>
      <c r="C804" s="32" t="str">
        <f t="shared" si="61"/>
        <v>154-830</v>
      </c>
      <c r="D804" s="32" t="s">
        <v>86</v>
      </c>
      <c r="E804" s="32" t="s">
        <v>54</v>
      </c>
      <c r="F804" s="32">
        <v>8301540140013</v>
      </c>
      <c r="G804" s="32">
        <v>11</v>
      </c>
      <c r="H804" s="34">
        <v>1840.3875</v>
      </c>
      <c r="I804" s="3"/>
      <c r="J804" s="26">
        <f t="shared" si="60"/>
        <v>0</v>
      </c>
    </row>
    <row r="805" spans="1:10" x14ac:dyDescent="0.25">
      <c r="A805" s="36"/>
      <c r="B805" s="32" t="s">
        <v>5</v>
      </c>
      <c r="C805" s="32" t="str">
        <f t="shared" si="61"/>
        <v>154-830</v>
      </c>
      <c r="D805" s="32" t="s">
        <v>86</v>
      </c>
      <c r="E805" s="32" t="s">
        <v>9</v>
      </c>
      <c r="F805" s="32">
        <v>8301540180019</v>
      </c>
      <c r="G805" s="32">
        <v>18</v>
      </c>
      <c r="H805" s="34">
        <v>1840.3875</v>
      </c>
      <c r="I805" s="3"/>
      <c r="J805" s="26">
        <f t="shared" si="60"/>
        <v>0</v>
      </c>
    </row>
    <row r="806" spans="1:10" x14ac:dyDescent="0.25">
      <c r="A806" s="36"/>
      <c r="B806" s="32" t="s">
        <v>5</v>
      </c>
      <c r="C806" s="32" t="str">
        <f t="shared" si="61"/>
        <v>154-830</v>
      </c>
      <c r="D806" s="32" t="s">
        <v>86</v>
      </c>
      <c r="E806" s="32" t="s">
        <v>10</v>
      </c>
      <c r="F806" s="32">
        <v>8301540190018</v>
      </c>
      <c r="G806" s="32">
        <v>23</v>
      </c>
      <c r="H806" s="34">
        <v>1840.3875</v>
      </c>
      <c r="I806" s="3"/>
      <c r="J806" s="26">
        <f t="shared" si="60"/>
        <v>0</v>
      </c>
    </row>
    <row r="807" spans="1:10" x14ac:dyDescent="0.25">
      <c r="A807" s="36"/>
      <c r="B807" s="32" t="s">
        <v>5</v>
      </c>
      <c r="C807" s="32" t="str">
        <f t="shared" si="61"/>
        <v>154-830</v>
      </c>
      <c r="D807" s="32" t="s">
        <v>86</v>
      </c>
      <c r="E807" s="32" t="s">
        <v>11</v>
      </c>
      <c r="F807" s="32">
        <v>8301540200014</v>
      </c>
      <c r="G807" s="32">
        <v>4</v>
      </c>
      <c r="H807" s="34">
        <v>1840.3875</v>
      </c>
      <c r="I807" s="3"/>
      <c r="J807" s="26">
        <f t="shared" si="60"/>
        <v>0</v>
      </c>
    </row>
    <row r="808" spans="1:10" x14ac:dyDescent="0.25">
      <c r="A808" s="36"/>
      <c r="B808" s="32" t="s">
        <v>5</v>
      </c>
      <c r="C808" s="32" t="str">
        <f t="shared" si="61"/>
        <v>154-830</v>
      </c>
      <c r="D808" s="32" t="s">
        <v>86</v>
      </c>
      <c r="E808" s="32" t="s">
        <v>25</v>
      </c>
      <c r="F808" s="32">
        <v>8301540210013</v>
      </c>
      <c r="G808" s="32">
        <v>7</v>
      </c>
      <c r="H808" s="34">
        <v>1840.3875</v>
      </c>
      <c r="I808" s="3"/>
      <c r="J808" s="26">
        <f t="shared" si="60"/>
        <v>0</v>
      </c>
    </row>
    <row r="809" spans="1:10" x14ac:dyDescent="0.25">
      <c r="A809" s="36"/>
      <c r="B809" s="32" t="s">
        <v>5</v>
      </c>
      <c r="C809" s="32" t="str">
        <f t="shared" si="61"/>
        <v>154-830</v>
      </c>
      <c r="D809" s="32" t="s">
        <v>86</v>
      </c>
      <c r="E809" s="32" t="s">
        <v>12</v>
      </c>
      <c r="F809" s="32">
        <v>8301540220012</v>
      </c>
      <c r="G809" s="32">
        <v>10</v>
      </c>
      <c r="H809" s="34">
        <v>1840.3875</v>
      </c>
      <c r="I809" s="3"/>
      <c r="J809" s="26">
        <f t="shared" si="60"/>
        <v>0</v>
      </c>
    </row>
    <row r="810" spans="1:10" x14ac:dyDescent="0.25">
      <c r="A810" s="36"/>
      <c r="B810" s="32" t="s">
        <v>5</v>
      </c>
      <c r="C810" s="32" t="str">
        <f t="shared" si="61"/>
        <v>154-830</v>
      </c>
      <c r="D810" s="32" t="s">
        <v>86</v>
      </c>
      <c r="E810" s="32" t="s">
        <v>14</v>
      </c>
      <c r="F810" s="32">
        <v>8301540260018</v>
      </c>
      <c r="G810" s="32">
        <v>9</v>
      </c>
      <c r="H810" s="34">
        <v>1840.3875</v>
      </c>
      <c r="I810" s="3"/>
      <c r="J810" s="26">
        <f t="shared" si="60"/>
        <v>0</v>
      </c>
    </row>
    <row r="811" spans="1:10" x14ac:dyDescent="0.25">
      <c r="A811" s="36"/>
      <c r="B811" s="32" t="s">
        <v>5</v>
      </c>
      <c r="C811" s="32" t="str">
        <f t="shared" si="61"/>
        <v>154-830</v>
      </c>
      <c r="D811" s="32" t="s">
        <v>86</v>
      </c>
      <c r="E811" s="32" t="s">
        <v>15</v>
      </c>
      <c r="F811" s="32">
        <v>8301540270017</v>
      </c>
      <c r="G811" s="32">
        <v>11</v>
      </c>
      <c r="H811" s="34">
        <v>1840.3875</v>
      </c>
      <c r="I811" s="3"/>
      <c r="J811" s="26">
        <f t="shared" si="60"/>
        <v>0</v>
      </c>
    </row>
    <row r="812" spans="1:10" x14ac:dyDescent="0.25">
      <c r="A812" s="36"/>
      <c r="B812" s="32" t="s">
        <v>5</v>
      </c>
      <c r="C812" s="32" t="str">
        <f t="shared" si="61"/>
        <v>154-830</v>
      </c>
      <c r="D812" s="32" t="s">
        <v>86</v>
      </c>
      <c r="E812" s="32" t="s">
        <v>16</v>
      </c>
      <c r="F812" s="32">
        <v>8301540280016</v>
      </c>
      <c r="G812" s="32">
        <v>11</v>
      </c>
      <c r="H812" s="34">
        <v>1840.3875</v>
      </c>
      <c r="I812" s="3"/>
      <c r="J812" s="26">
        <f t="shared" si="60"/>
        <v>0</v>
      </c>
    </row>
    <row r="813" spans="1:10" x14ac:dyDescent="0.25">
      <c r="A813" s="36"/>
      <c r="B813" s="32" t="s">
        <v>5</v>
      </c>
      <c r="C813" s="32" t="str">
        <f t="shared" si="61"/>
        <v>154-830</v>
      </c>
      <c r="D813" s="32" t="s">
        <v>86</v>
      </c>
      <c r="E813" s="32" t="s">
        <v>17</v>
      </c>
      <c r="F813" s="32">
        <v>8301540290015</v>
      </c>
      <c r="G813" s="32">
        <v>11</v>
      </c>
      <c r="H813" s="34">
        <v>1840.3875</v>
      </c>
      <c r="I813" s="3"/>
      <c r="J813" s="26">
        <f t="shared" si="60"/>
        <v>0</v>
      </c>
    </row>
    <row r="814" spans="1:10" x14ac:dyDescent="0.25">
      <c r="A814" s="36"/>
      <c r="B814" s="32" t="s">
        <v>5</v>
      </c>
      <c r="C814" s="32" t="str">
        <f t="shared" si="61"/>
        <v>154-830</v>
      </c>
      <c r="D814" s="32" t="s">
        <v>86</v>
      </c>
      <c r="E814" s="32" t="s">
        <v>18</v>
      </c>
      <c r="F814" s="32">
        <v>8301540300011</v>
      </c>
      <c r="G814" s="32">
        <v>4</v>
      </c>
      <c r="H814" s="34">
        <v>1840.3875</v>
      </c>
      <c r="I814" s="3"/>
      <c r="J814" s="26">
        <f t="shared" si="60"/>
        <v>0</v>
      </c>
    </row>
    <row r="815" spans="1:10" x14ac:dyDescent="0.25">
      <c r="A815" s="36"/>
      <c r="B815" s="32" t="s">
        <v>5</v>
      </c>
      <c r="C815" s="32" t="str">
        <f t="shared" si="61"/>
        <v>154-830</v>
      </c>
      <c r="D815" s="32" t="s">
        <v>86</v>
      </c>
      <c r="E815" s="32" t="s">
        <v>19</v>
      </c>
      <c r="F815" s="32">
        <v>8301540340017</v>
      </c>
      <c r="G815" s="32">
        <v>4</v>
      </c>
      <c r="H815" s="34">
        <v>1840.3875</v>
      </c>
      <c r="I815" s="3"/>
      <c r="J815" s="26">
        <f t="shared" si="60"/>
        <v>0</v>
      </c>
    </row>
    <row r="816" spans="1:10" x14ac:dyDescent="0.25">
      <c r="A816" s="36"/>
      <c r="B816" s="32" t="s">
        <v>5</v>
      </c>
      <c r="C816" s="32" t="str">
        <f t="shared" si="61"/>
        <v>154-830</v>
      </c>
      <c r="D816" s="32" t="s">
        <v>86</v>
      </c>
      <c r="E816" s="32" t="s">
        <v>20</v>
      </c>
      <c r="F816" s="32">
        <v>8301540350016</v>
      </c>
      <c r="G816" s="32">
        <v>11</v>
      </c>
      <c r="H816" s="34">
        <v>1840.3875</v>
      </c>
      <c r="I816" s="3"/>
      <c r="J816" s="26">
        <f t="shared" si="60"/>
        <v>0</v>
      </c>
    </row>
    <row r="817" spans="1:10" x14ac:dyDescent="0.25">
      <c r="A817" s="36"/>
      <c r="B817" s="32" t="s">
        <v>5</v>
      </c>
      <c r="C817" s="32" t="str">
        <f t="shared" si="61"/>
        <v>154-830</v>
      </c>
      <c r="D817" s="32" t="s">
        <v>86</v>
      </c>
      <c r="E817" s="32" t="s">
        <v>21</v>
      </c>
      <c r="F817" s="32">
        <v>8301540360015</v>
      </c>
      <c r="G817" s="32">
        <v>7</v>
      </c>
      <c r="H817" s="34">
        <v>1840.3875</v>
      </c>
      <c r="I817" s="3"/>
      <c r="J817" s="26">
        <f t="shared" si="60"/>
        <v>0</v>
      </c>
    </row>
    <row r="818" spans="1:10" x14ac:dyDescent="0.25">
      <c r="A818" s="36"/>
      <c r="B818" s="32" t="s">
        <v>5</v>
      </c>
      <c r="C818" s="32" t="str">
        <f t="shared" si="61"/>
        <v>154-830</v>
      </c>
      <c r="D818" s="32" t="s">
        <v>86</v>
      </c>
      <c r="E818" s="32" t="s">
        <v>22</v>
      </c>
      <c r="F818" s="32">
        <v>8301540370014</v>
      </c>
      <c r="G818" s="32">
        <v>6</v>
      </c>
      <c r="H818" s="34">
        <v>1840.3875</v>
      </c>
      <c r="I818" s="3"/>
      <c r="J818" s="26">
        <f t="shared" si="60"/>
        <v>0</v>
      </c>
    </row>
    <row r="819" spans="1:10" x14ac:dyDescent="0.25">
      <c r="A819" s="36"/>
      <c r="B819" s="32" t="s">
        <v>5</v>
      </c>
      <c r="C819" s="32" t="str">
        <f t="shared" si="61"/>
        <v>154-830</v>
      </c>
      <c r="D819" s="32" t="s">
        <v>86</v>
      </c>
      <c r="E819" s="32" t="s">
        <v>73</v>
      </c>
      <c r="F819" s="32">
        <v>8301540420016</v>
      </c>
      <c r="G819" s="32">
        <v>4</v>
      </c>
      <c r="H819" s="34">
        <v>1840.3875</v>
      </c>
      <c r="I819" s="3"/>
      <c r="J819" s="26">
        <f t="shared" si="60"/>
        <v>0</v>
      </c>
    </row>
    <row r="820" spans="1:10" x14ac:dyDescent="0.25">
      <c r="A820" s="36"/>
      <c r="B820" s="32" t="s">
        <v>5</v>
      </c>
      <c r="C820" s="32" t="str">
        <f t="shared" si="61"/>
        <v>154-830</v>
      </c>
      <c r="D820" s="32" t="s">
        <v>86</v>
      </c>
      <c r="E820" s="32" t="s">
        <v>28</v>
      </c>
      <c r="F820" s="32">
        <v>8301540430015</v>
      </c>
      <c r="G820" s="32">
        <v>5</v>
      </c>
      <c r="H820" s="34">
        <v>1840.3875</v>
      </c>
      <c r="I820" s="3"/>
      <c r="J820" s="26">
        <f t="shared" si="60"/>
        <v>0</v>
      </c>
    </row>
    <row r="821" spans="1:10" x14ac:dyDescent="0.25">
      <c r="A821" s="37"/>
      <c r="B821" s="32" t="s">
        <v>5</v>
      </c>
      <c r="C821" s="32" t="str">
        <f t="shared" si="61"/>
        <v>154-830</v>
      </c>
      <c r="D821" s="32" t="s">
        <v>86</v>
      </c>
      <c r="E821" s="32" t="s">
        <v>29</v>
      </c>
      <c r="F821" s="32">
        <v>8301540440014</v>
      </c>
      <c r="G821" s="32">
        <v>2</v>
      </c>
      <c r="H821" s="34">
        <v>1840.3875</v>
      </c>
      <c r="I821" s="3"/>
      <c r="J821" s="26">
        <f t="shared" si="60"/>
        <v>0</v>
      </c>
    </row>
    <row r="822" spans="1:10" ht="39" customHeight="1" x14ac:dyDescent="0.25">
      <c r="A822" s="35"/>
      <c r="B822" s="32" t="s">
        <v>50</v>
      </c>
      <c r="C822" s="32" t="str">
        <f>HYPERLINK("http://warehouse.orhideja.net//images/products/154-830-793-830-ivory_6.jpg","793-830")</f>
        <v>793-830</v>
      </c>
      <c r="D822" s="32" t="s">
        <v>86</v>
      </c>
      <c r="E822" s="32">
        <v>36</v>
      </c>
      <c r="F822" s="32">
        <v>8307931060014</v>
      </c>
      <c r="G822" s="32">
        <v>5</v>
      </c>
      <c r="H822" s="34">
        <v>1041.3899999999999</v>
      </c>
      <c r="I822" s="3"/>
      <c r="J822" s="26">
        <f t="shared" si="60"/>
        <v>0</v>
      </c>
    </row>
    <row r="823" spans="1:10" ht="39" customHeight="1" x14ac:dyDescent="0.25">
      <c r="A823" s="36"/>
      <c r="B823" s="32" t="s">
        <v>50</v>
      </c>
      <c r="C823" s="32" t="str">
        <f>HYPERLINK("http://warehouse.orhideja.net//images/products/154-830-793-830-ivory_6.jpg","793-830")</f>
        <v>793-830</v>
      </c>
      <c r="D823" s="32" t="s">
        <v>86</v>
      </c>
      <c r="E823" s="32">
        <v>38</v>
      </c>
      <c r="F823" s="32">
        <v>8307931070013</v>
      </c>
      <c r="G823" s="32">
        <v>19</v>
      </c>
      <c r="H823" s="34">
        <v>1041.3899999999999</v>
      </c>
      <c r="I823" s="3"/>
      <c r="J823" s="26">
        <f t="shared" si="60"/>
        <v>0</v>
      </c>
    </row>
    <row r="824" spans="1:10" ht="39" customHeight="1" x14ac:dyDescent="0.25">
      <c r="A824" s="36"/>
      <c r="B824" s="32" t="s">
        <v>50</v>
      </c>
      <c r="C824" s="32" t="str">
        <f>HYPERLINK("http://warehouse.orhideja.net//images/products/154-830-793-830-ivory_6.jpg","793-830")</f>
        <v>793-830</v>
      </c>
      <c r="D824" s="32" t="s">
        <v>86</v>
      </c>
      <c r="E824" s="32">
        <v>40</v>
      </c>
      <c r="F824" s="32">
        <v>8307931080012</v>
      </c>
      <c r="G824" s="32">
        <v>36</v>
      </c>
      <c r="H824" s="34">
        <v>1041.3899999999999</v>
      </c>
      <c r="I824" s="3"/>
      <c r="J824" s="26">
        <f t="shared" si="60"/>
        <v>0</v>
      </c>
    </row>
    <row r="825" spans="1:10" ht="39" customHeight="1" x14ac:dyDescent="0.25">
      <c r="A825" s="36"/>
      <c r="B825" s="32" t="s">
        <v>50</v>
      </c>
      <c r="C825" s="32" t="str">
        <f>HYPERLINK("http://warehouse.orhideja.net//images/products/154-830-793-830-ivory_6.jpg","793-830")</f>
        <v>793-830</v>
      </c>
      <c r="D825" s="32" t="s">
        <v>86</v>
      </c>
      <c r="E825" s="32">
        <v>42</v>
      </c>
      <c r="F825" s="32">
        <v>8307931090011</v>
      </c>
      <c r="G825" s="32">
        <v>27</v>
      </c>
      <c r="H825" s="34">
        <v>1041.3899999999999</v>
      </c>
      <c r="I825" s="3"/>
      <c r="J825" s="26">
        <f t="shared" si="60"/>
        <v>0</v>
      </c>
    </row>
    <row r="826" spans="1:10" ht="39" customHeight="1" x14ac:dyDescent="0.25">
      <c r="A826" s="37"/>
      <c r="B826" s="32" t="s">
        <v>50</v>
      </c>
      <c r="C826" s="32" t="str">
        <f>HYPERLINK("http://warehouse.orhideja.net//images/products/154-830-793-830-ivory_6.jpg","793-830")</f>
        <v>793-830</v>
      </c>
      <c r="D826" s="32" t="s">
        <v>86</v>
      </c>
      <c r="E826" s="32">
        <v>44</v>
      </c>
      <c r="F826" s="32">
        <v>8307931100017</v>
      </c>
      <c r="G826" s="32">
        <v>23</v>
      </c>
      <c r="H826" s="34">
        <v>1041.3899999999999</v>
      </c>
      <c r="I826" s="3"/>
      <c r="J826" s="26">
        <f t="shared" si="60"/>
        <v>0</v>
      </c>
    </row>
    <row r="827" spans="1:10" ht="38.25" customHeight="1" x14ac:dyDescent="0.25">
      <c r="A827" s="35"/>
      <c r="B827" s="32" t="s">
        <v>31</v>
      </c>
      <c r="C827" s="32" t="str">
        <f>HYPERLINK("http://warehouse.orhideja.net//images/products/799-830.jpg","799-830")</f>
        <v>799-830</v>
      </c>
      <c r="D827" s="32" t="s">
        <v>86</v>
      </c>
      <c r="E827" s="32">
        <v>38</v>
      </c>
      <c r="F827" s="32">
        <v>8307991070015</v>
      </c>
      <c r="G827" s="32">
        <v>4</v>
      </c>
      <c r="H827" s="34">
        <v>1104.2325000000001</v>
      </c>
      <c r="I827" s="3"/>
      <c r="J827" s="26">
        <f t="shared" si="60"/>
        <v>0</v>
      </c>
    </row>
    <row r="828" spans="1:10" ht="38.25" customHeight="1" x14ac:dyDescent="0.25">
      <c r="A828" s="36"/>
      <c r="B828" s="32" t="s">
        <v>31</v>
      </c>
      <c r="C828" s="32" t="str">
        <f>HYPERLINK("http://warehouse.orhideja.net//images/products/799-830.jpg","799-830")</f>
        <v>799-830</v>
      </c>
      <c r="D828" s="32" t="s">
        <v>86</v>
      </c>
      <c r="E828" s="32">
        <v>40</v>
      </c>
      <c r="F828" s="32">
        <v>8307991080014</v>
      </c>
      <c r="G828" s="32">
        <v>18</v>
      </c>
      <c r="H828" s="34">
        <v>1104.2325000000001</v>
      </c>
      <c r="I828" s="3"/>
      <c r="J828" s="26">
        <f t="shared" si="60"/>
        <v>0</v>
      </c>
    </row>
    <row r="829" spans="1:10" ht="38.25" customHeight="1" x14ac:dyDescent="0.25">
      <c r="A829" s="36"/>
      <c r="B829" s="32" t="s">
        <v>31</v>
      </c>
      <c r="C829" s="32" t="str">
        <f>HYPERLINK("http://warehouse.orhideja.net//images/products/799-830.jpg","799-830")</f>
        <v>799-830</v>
      </c>
      <c r="D829" s="32" t="s">
        <v>86</v>
      </c>
      <c r="E829" s="32">
        <v>42</v>
      </c>
      <c r="F829" s="32">
        <v>8307991090013</v>
      </c>
      <c r="G829" s="32">
        <v>27</v>
      </c>
      <c r="H829" s="34">
        <v>1104.2325000000001</v>
      </c>
      <c r="I829" s="3"/>
      <c r="J829" s="26">
        <f t="shared" si="60"/>
        <v>0</v>
      </c>
    </row>
    <row r="830" spans="1:10" ht="38.25" customHeight="1" x14ac:dyDescent="0.25">
      <c r="A830" s="36"/>
      <c r="B830" s="32" t="s">
        <v>31</v>
      </c>
      <c r="C830" s="32" t="str">
        <f>HYPERLINK("http://warehouse.orhideja.net//images/products/799-830.jpg","799-830")</f>
        <v>799-830</v>
      </c>
      <c r="D830" s="32" t="s">
        <v>86</v>
      </c>
      <c r="E830" s="32">
        <v>44</v>
      </c>
      <c r="F830" s="32">
        <v>8307991100019</v>
      </c>
      <c r="G830" s="32">
        <v>21</v>
      </c>
      <c r="H830" s="34">
        <v>1104.2325000000001</v>
      </c>
      <c r="I830" s="3"/>
      <c r="J830" s="26">
        <f t="shared" si="60"/>
        <v>0</v>
      </c>
    </row>
    <row r="831" spans="1:10" ht="38.25" customHeight="1" x14ac:dyDescent="0.25">
      <c r="A831" s="37"/>
      <c r="B831" s="32" t="s">
        <v>31</v>
      </c>
      <c r="C831" s="32" t="str">
        <f>HYPERLINK("http://warehouse.orhideja.net//images/products/799-830.jpg","799-830")</f>
        <v>799-830</v>
      </c>
      <c r="D831" s="32" t="s">
        <v>86</v>
      </c>
      <c r="E831" s="32">
        <v>46</v>
      </c>
      <c r="F831" s="32">
        <v>8307991110018</v>
      </c>
      <c r="G831" s="32">
        <v>19</v>
      </c>
      <c r="H831" s="34">
        <v>1104.2325000000001</v>
      </c>
      <c r="I831" s="3"/>
      <c r="J831" s="26">
        <f t="shared" si="60"/>
        <v>0</v>
      </c>
    </row>
    <row r="832" spans="1:10" x14ac:dyDescent="0.25">
      <c r="A832" s="35"/>
      <c r="B832" s="32" t="s">
        <v>5</v>
      </c>
      <c r="C832" s="32" t="str">
        <f t="shared" ref="C832:C870" si="62">HYPERLINK("http://warehouse.orhideja.net//images/products/103-000-655-000_1.jpg","103-000")</f>
        <v>103-000</v>
      </c>
      <c r="D832" s="32" t="s">
        <v>101</v>
      </c>
      <c r="E832" s="32" t="s">
        <v>7</v>
      </c>
      <c r="F832" s="32">
        <v>7427259462848</v>
      </c>
      <c r="G832" s="32">
        <v>3</v>
      </c>
      <c r="H832" s="34">
        <v>1651.86</v>
      </c>
      <c r="I832" s="3"/>
      <c r="J832" s="26">
        <f t="shared" si="60"/>
        <v>0</v>
      </c>
    </row>
    <row r="833" spans="1:10" x14ac:dyDescent="0.25">
      <c r="A833" s="36"/>
      <c r="B833" s="32" t="s">
        <v>5</v>
      </c>
      <c r="C833" s="32" t="str">
        <f t="shared" si="62"/>
        <v>103-000</v>
      </c>
      <c r="D833" s="32" t="s">
        <v>101</v>
      </c>
      <c r="E833" s="32" t="s">
        <v>8</v>
      </c>
      <c r="F833" s="32">
        <v>7427259462855</v>
      </c>
      <c r="G833" s="32">
        <v>4</v>
      </c>
      <c r="H833" s="34">
        <v>1651.86</v>
      </c>
      <c r="I833" s="3"/>
      <c r="J833" s="26">
        <f t="shared" si="60"/>
        <v>0</v>
      </c>
    </row>
    <row r="834" spans="1:10" x14ac:dyDescent="0.25">
      <c r="A834" s="36"/>
      <c r="B834" s="32" t="s">
        <v>5</v>
      </c>
      <c r="C834" s="32" t="str">
        <f t="shared" si="62"/>
        <v>103-000</v>
      </c>
      <c r="D834" s="32" t="s">
        <v>101</v>
      </c>
      <c r="E834" s="32" t="s">
        <v>54</v>
      </c>
      <c r="F834" s="32">
        <v>7427259462862</v>
      </c>
      <c r="G834" s="32">
        <v>2</v>
      </c>
      <c r="H834" s="34">
        <v>1651.86</v>
      </c>
      <c r="I834" s="3"/>
      <c r="J834" s="26">
        <f t="shared" si="60"/>
        <v>0</v>
      </c>
    </row>
    <row r="835" spans="1:10" x14ac:dyDescent="0.25">
      <c r="A835" s="36"/>
      <c r="B835" s="32" t="s">
        <v>5</v>
      </c>
      <c r="C835" s="32" t="str">
        <f t="shared" si="62"/>
        <v>103-000</v>
      </c>
      <c r="D835" s="32" t="s">
        <v>101</v>
      </c>
      <c r="E835" s="32" t="s">
        <v>24</v>
      </c>
      <c r="F835" s="32">
        <v>7427259462879</v>
      </c>
      <c r="G835" s="32">
        <v>2</v>
      </c>
      <c r="H835" s="34">
        <v>1651.86</v>
      </c>
      <c r="I835" s="3"/>
      <c r="J835" s="26">
        <f t="shared" si="60"/>
        <v>0</v>
      </c>
    </row>
    <row r="836" spans="1:10" x14ac:dyDescent="0.25">
      <c r="A836" s="36"/>
      <c r="B836" s="32" t="s">
        <v>5</v>
      </c>
      <c r="C836" s="32" t="str">
        <f t="shared" si="62"/>
        <v>103-000</v>
      </c>
      <c r="D836" s="32" t="s">
        <v>101</v>
      </c>
      <c r="E836" s="32" t="s">
        <v>55</v>
      </c>
      <c r="F836" s="32">
        <v>7427259462886</v>
      </c>
      <c r="G836" s="32">
        <v>2</v>
      </c>
      <c r="H836" s="34">
        <v>1651.86</v>
      </c>
      <c r="I836" s="3"/>
      <c r="J836" s="26">
        <f t="shared" si="60"/>
        <v>0</v>
      </c>
    </row>
    <row r="837" spans="1:10" x14ac:dyDescent="0.25">
      <c r="A837" s="36"/>
      <c r="B837" s="32" t="s">
        <v>5</v>
      </c>
      <c r="C837" s="32" t="str">
        <f t="shared" si="62"/>
        <v>103-000</v>
      </c>
      <c r="D837" s="32" t="s">
        <v>101</v>
      </c>
      <c r="E837" s="32" t="s">
        <v>56</v>
      </c>
      <c r="F837" s="32">
        <v>7427259462893</v>
      </c>
      <c r="G837" s="32">
        <v>2</v>
      </c>
      <c r="H837" s="34">
        <v>1651.86</v>
      </c>
      <c r="I837" s="3"/>
      <c r="J837" s="26">
        <f t="shared" si="60"/>
        <v>0</v>
      </c>
    </row>
    <row r="838" spans="1:10" x14ac:dyDescent="0.25">
      <c r="A838" s="36"/>
      <c r="B838" s="32" t="s">
        <v>5</v>
      </c>
      <c r="C838" s="32" t="str">
        <f t="shared" si="62"/>
        <v>103-000</v>
      </c>
      <c r="D838" s="32" t="s">
        <v>101</v>
      </c>
      <c r="E838" s="32" t="s">
        <v>10</v>
      </c>
      <c r="F838" s="32">
        <v>7427259462916</v>
      </c>
      <c r="G838" s="32">
        <v>13</v>
      </c>
      <c r="H838" s="34">
        <v>1651.86</v>
      </c>
      <c r="I838" s="3"/>
      <c r="J838" s="26">
        <f t="shared" si="60"/>
        <v>0</v>
      </c>
    </row>
    <row r="839" spans="1:10" x14ac:dyDescent="0.25">
      <c r="A839" s="36"/>
      <c r="B839" s="32" t="s">
        <v>5</v>
      </c>
      <c r="C839" s="32" t="str">
        <f t="shared" si="62"/>
        <v>103-000</v>
      </c>
      <c r="D839" s="32" t="s">
        <v>101</v>
      </c>
      <c r="E839" s="32" t="s">
        <v>11</v>
      </c>
      <c r="F839" s="32">
        <v>7427259462923</v>
      </c>
      <c r="G839" s="32">
        <v>11</v>
      </c>
      <c r="H839" s="34">
        <v>1651.86</v>
      </c>
      <c r="I839" s="3"/>
      <c r="J839" s="26">
        <f t="shared" si="60"/>
        <v>0</v>
      </c>
    </row>
    <row r="840" spans="1:10" x14ac:dyDescent="0.25">
      <c r="A840" s="36"/>
      <c r="B840" s="32" t="s">
        <v>5</v>
      </c>
      <c r="C840" s="32" t="str">
        <f t="shared" si="62"/>
        <v>103-000</v>
      </c>
      <c r="D840" s="32" t="s">
        <v>101</v>
      </c>
      <c r="E840" s="32" t="s">
        <v>25</v>
      </c>
      <c r="F840" s="32">
        <v>7427259462930</v>
      </c>
      <c r="G840" s="32">
        <v>4</v>
      </c>
      <c r="H840" s="34">
        <v>1651.86</v>
      </c>
      <c r="I840" s="3"/>
      <c r="J840" s="26">
        <f t="shared" ref="J840:J903" si="63">H840*I840</f>
        <v>0</v>
      </c>
    </row>
    <row r="841" spans="1:10" x14ac:dyDescent="0.25">
      <c r="A841" s="36"/>
      <c r="B841" s="32" t="s">
        <v>5</v>
      </c>
      <c r="C841" s="32" t="str">
        <f t="shared" si="62"/>
        <v>103-000</v>
      </c>
      <c r="D841" s="32" t="s">
        <v>101</v>
      </c>
      <c r="E841" s="32" t="s">
        <v>12</v>
      </c>
      <c r="F841" s="32">
        <v>7427259462947</v>
      </c>
      <c r="G841" s="32">
        <v>6</v>
      </c>
      <c r="H841" s="34">
        <v>1651.86</v>
      </c>
      <c r="I841" s="3"/>
      <c r="J841" s="26">
        <f t="shared" si="63"/>
        <v>0</v>
      </c>
    </row>
    <row r="842" spans="1:10" x14ac:dyDescent="0.25">
      <c r="A842" s="36"/>
      <c r="B842" s="32" t="s">
        <v>5</v>
      </c>
      <c r="C842" s="32" t="str">
        <f t="shared" si="62"/>
        <v>103-000</v>
      </c>
      <c r="D842" s="32" t="s">
        <v>101</v>
      </c>
      <c r="E842" s="32" t="s">
        <v>13</v>
      </c>
      <c r="F842" s="32">
        <v>7427259462954</v>
      </c>
      <c r="G842" s="32">
        <v>6</v>
      </c>
      <c r="H842" s="34">
        <v>1651.86</v>
      </c>
      <c r="I842" s="3"/>
      <c r="J842" s="26">
        <f t="shared" si="63"/>
        <v>0</v>
      </c>
    </row>
    <row r="843" spans="1:10" x14ac:dyDescent="0.25">
      <c r="A843" s="36"/>
      <c r="B843" s="32" t="s">
        <v>5</v>
      </c>
      <c r="C843" s="32" t="str">
        <f t="shared" si="62"/>
        <v>103-000</v>
      </c>
      <c r="D843" s="32" t="s">
        <v>101</v>
      </c>
      <c r="E843" s="32" t="s">
        <v>43</v>
      </c>
      <c r="F843" s="32">
        <v>7427259462961</v>
      </c>
      <c r="G843" s="32">
        <v>6</v>
      </c>
      <c r="H843" s="34">
        <v>1651.86</v>
      </c>
      <c r="I843" s="3"/>
      <c r="J843" s="26">
        <f t="shared" si="63"/>
        <v>0</v>
      </c>
    </row>
    <row r="844" spans="1:10" x14ac:dyDescent="0.25">
      <c r="A844" s="36"/>
      <c r="B844" s="32" t="s">
        <v>5</v>
      </c>
      <c r="C844" s="32" t="str">
        <f t="shared" si="62"/>
        <v>103-000</v>
      </c>
      <c r="D844" s="32" t="s">
        <v>101</v>
      </c>
      <c r="E844" s="32" t="s">
        <v>44</v>
      </c>
      <c r="F844" s="32">
        <v>7427259462978</v>
      </c>
      <c r="G844" s="32">
        <v>6</v>
      </c>
      <c r="H844" s="34">
        <v>1651.86</v>
      </c>
      <c r="I844" s="3"/>
      <c r="J844" s="26">
        <f t="shared" si="63"/>
        <v>0</v>
      </c>
    </row>
    <row r="845" spans="1:10" x14ac:dyDescent="0.25">
      <c r="A845" s="36"/>
      <c r="B845" s="32" t="s">
        <v>5</v>
      </c>
      <c r="C845" s="32" t="str">
        <f t="shared" si="62"/>
        <v>103-000</v>
      </c>
      <c r="D845" s="32" t="s">
        <v>101</v>
      </c>
      <c r="E845" s="32" t="s">
        <v>15</v>
      </c>
      <c r="F845" s="32">
        <v>7427259462992</v>
      </c>
      <c r="G845" s="32">
        <v>12</v>
      </c>
      <c r="H845" s="34">
        <v>1651.86</v>
      </c>
      <c r="I845" s="3"/>
      <c r="J845" s="26">
        <f t="shared" si="63"/>
        <v>0</v>
      </c>
    </row>
    <row r="846" spans="1:10" x14ac:dyDescent="0.25">
      <c r="A846" s="36"/>
      <c r="B846" s="32" t="s">
        <v>5</v>
      </c>
      <c r="C846" s="32" t="str">
        <f t="shared" si="62"/>
        <v>103-000</v>
      </c>
      <c r="D846" s="32" t="s">
        <v>101</v>
      </c>
      <c r="E846" s="32" t="s">
        <v>16</v>
      </c>
      <c r="F846" s="32">
        <v>7427259463005</v>
      </c>
      <c r="G846" s="32">
        <v>14</v>
      </c>
      <c r="H846" s="34">
        <v>1651.86</v>
      </c>
      <c r="I846" s="3"/>
      <c r="J846" s="26">
        <f t="shared" si="63"/>
        <v>0</v>
      </c>
    </row>
    <row r="847" spans="1:10" x14ac:dyDescent="0.25">
      <c r="A847" s="36"/>
      <c r="B847" s="32" t="s">
        <v>5</v>
      </c>
      <c r="C847" s="32" t="str">
        <f t="shared" si="62"/>
        <v>103-000</v>
      </c>
      <c r="D847" s="32" t="s">
        <v>101</v>
      </c>
      <c r="E847" s="32" t="s">
        <v>17</v>
      </c>
      <c r="F847" s="32">
        <v>7427259463012</v>
      </c>
      <c r="G847" s="32">
        <v>15</v>
      </c>
      <c r="H847" s="34">
        <v>1651.86</v>
      </c>
      <c r="I847" s="3"/>
      <c r="J847" s="26">
        <f t="shared" si="63"/>
        <v>0</v>
      </c>
    </row>
    <row r="848" spans="1:10" x14ac:dyDescent="0.25">
      <c r="A848" s="36"/>
      <c r="B848" s="32" t="s">
        <v>5</v>
      </c>
      <c r="C848" s="32" t="str">
        <f t="shared" si="62"/>
        <v>103-000</v>
      </c>
      <c r="D848" s="32" t="s">
        <v>101</v>
      </c>
      <c r="E848" s="32" t="s">
        <v>18</v>
      </c>
      <c r="F848" s="32">
        <v>7427259463029</v>
      </c>
      <c r="G848" s="32">
        <v>10</v>
      </c>
      <c r="H848" s="34">
        <v>1651.86</v>
      </c>
      <c r="I848" s="3"/>
      <c r="J848" s="26">
        <f t="shared" si="63"/>
        <v>0</v>
      </c>
    </row>
    <row r="849" spans="1:10" x14ac:dyDescent="0.25">
      <c r="A849" s="36"/>
      <c r="B849" s="32" t="s">
        <v>5</v>
      </c>
      <c r="C849" s="32" t="str">
        <f t="shared" si="62"/>
        <v>103-000</v>
      </c>
      <c r="D849" s="32" t="s">
        <v>101</v>
      </c>
      <c r="E849" s="32" t="s">
        <v>26</v>
      </c>
      <c r="F849" s="32">
        <v>7427259463036</v>
      </c>
      <c r="G849" s="32">
        <v>12</v>
      </c>
      <c r="H849" s="34">
        <v>1651.86</v>
      </c>
      <c r="I849" s="3"/>
      <c r="J849" s="26">
        <f t="shared" si="63"/>
        <v>0</v>
      </c>
    </row>
    <row r="850" spans="1:10" x14ac:dyDescent="0.25">
      <c r="A850" s="36"/>
      <c r="B850" s="32" t="s">
        <v>5</v>
      </c>
      <c r="C850" s="32" t="str">
        <f t="shared" si="62"/>
        <v>103-000</v>
      </c>
      <c r="D850" s="32" t="s">
        <v>101</v>
      </c>
      <c r="E850" s="32" t="s">
        <v>46</v>
      </c>
      <c r="F850" s="32">
        <v>7427259463043</v>
      </c>
      <c r="G850" s="32">
        <v>11</v>
      </c>
      <c r="H850" s="34">
        <v>1651.86</v>
      </c>
      <c r="I850" s="3"/>
      <c r="J850" s="26">
        <f t="shared" si="63"/>
        <v>0</v>
      </c>
    </row>
    <row r="851" spans="1:10" x14ac:dyDescent="0.25">
      <c r="A851" s="36"/>
      <c r="B851" s="32" t="s">
        <v>5</v>
      </c>
      <c r="C851" s="32" t="str">
        <f t="shared" si="62"/>
        <v>103-000</v>
      </c>
      <c r="D851" s="32" t="s">
        <v>101</v>
      </c>
      <c r="E851" s="32" t="s">
        <v>47</v>
      </c>
      <c r="F851" s="32">
        <v>7427259463050</v>
      </c>
      <c r="G851" s="32">
        <v>6</v>
      </c>
      <c r="H851" s="34">
        <v>1651.86</v>
      </c>
      <c r="I851" s="3"/>
      <c r="J851" s="26">
        <f t="shared" si="63"/>
        <v>0</v>
      </c>
    </row>
    <row r="852" spans="1:10" x14ac:dyDescent="0.25">
      <c r="A852" s="36"/>
      <c r="B852" s="32" t="s">
        <v>5</v>
      </c>
      <c r="C852" s="32" t="str">
        <f t="shared" si="62"/>
        <v>103-000</v>
      </c>
      <c r="D852" s="32" t="s">
        <v>101</v>
      </c>
      <c r="E852" s="32" t="s">
        <v>20</v>
      </c>
      <c r="F852" s="32">
        <v>7427259463074</v>
      </c>
      <c r="G852" s="32">
        <v>17</v>
      </c>
      <c r="H852" s="34">
        <v>1651.86</v>
      </c>
      <c r="I852" s="3"/>
      <c r="J852" s="26">
        <f t="shared" si="63"/>
        <v>0</v>
      </c>
    </row>
    <row r="853" spans="1:10" x14ac:dyDescent="0.25">
      <c r="A853" s="36"/>
      <c r="B853" s="32" t="s">
        <v>5</v>
      </c>
      <c r="C853" s="32" t="str">
        <f t="shared" si="62"/>
        <v>103-000</v>
      </c>
      <c r="D853" s="32" t="s">
        <v>101</v>
      </c>
      <c r="E853" s="32" t="s">
        <v>21</v>
      </c>
      <c r="F853" s="32">
        <v>7427259463081</v>
      </c>
      <c r="G853" s="32">
        <v>9</v>
      </c>
      <c r="H853" s="34">
        <v>1651.86</v>
      </c>
      <c r="I853" s="3"/>
      <c r="J853" s="26">
        <f t="shared" si="63"/>
        <v>0</v>
      </c>
    </row>
    <row r="854" spans="1:10" x14ac:dyDescent="0.25">
      <c r="A854" s="36"/>
      <c r="B854" s="32" t="s">
        <v>5</v>
      </c>
      <c r="C854" s="32" t="str">
        <f t="shared" si="62"/>
        <v>103-000</v>
      </c>
      <c r="D854" s="32" t="s">
        <v>101</v>
      </c>
      <c r="E854" s="32" t="s">
        <v>22</v>
      </c>
      <c r="F854" s="32">
        <v>7427259463098</v>
      </c>
      <c r="G854" s="32">
        <v>17</v>
      </c>
      <c r="H854" s="34">
        <v>1651.86</v>
      </c>
      <c r="I854" s="3"/>
      <c r="J854" s="26">
        <f t="shared" si="63"/>
        <v>0</v>
      </c>
    </row>
    <row r="855" spans="1:10" x14ac:dyDescent="0.25">
      <c r="A855" s="36"/>
      <c r="B855" s="32" t="s">
        <v>5</v>
      </c>
      <c r="C855" s="32" t="str">
        <f t="shared" si="62"/>
        <v>103-000</v>
      </c>
      <c r="D855" s="32" t="s">
        <v>101</v>
      </c>
      <c r="E855" s="32" t="s">
        <v>23</v>
      </c>
      <c r="F855" s="32">
        <v>7427259463104</v>
      </c>
      <c r="G855" s="32">
        <v>11</v>
      </c>
      <c r="H855" s="34">
        <v>1651.86</v>
      </c>
      <c r="I855" s="3"/>
      <c r="J855" s="26">
        <f t="shared" si="63"/>
        <v>0</v>
      </c>
    </row>
    <row r="856" spans="1:10" x14ac:dyDescent="0.25">
      <c r="A856" s="36"/>
      <c r="B856" s="32" t="s">
        <v>5</v>
      </c>
      <c r="C856" s="32" t="str">
        <f t="shared" si="62"/>
        <v>103-000</v>
      </c>
      <c r="D856" s="32" t="s">
        <v>101</v>
      </c>
      <c r="E856" s="32" t="s">
        <v>27</v>
      </c>
      <c r="F856" s="32">
        <v>7427259463111</v>
      </c>
      <c r="G856" s="32">
        <v>6</v>
      </c>
      <c r="H856" s="34">
        <v>1651.86</v>
      </c>
      <c r="I856" s="3"/>
      <c r="J856" s="26">
        <f t="shared" si="63"/>
        <v>0</v>
      </c>
    </row>
    <row r="857" spans="1:10" x14ac:dyDescent="0.25">
      <c r="A857" s="36"/>
      <c r="B857" s="32" t="s">
        <v>5</v>
      </c>
      <c r="C857" s="32" t="str">
        <f t="shared" si="62"/>
        <v>103-000</v>
      </c>
      <c r="D857" s="32" t="s">
        <v>101</v>
      </c>
      <c r="E857" s="32" t="s">
        <v>34</v>
      </c>
      <c r="F857" s="32">
        <v>7427259463128</v>
      </c>
      <c r="G857" s="32">
        <v>7</v>
      </c>
      <c r="H857" s="34">
        <v>1651.86</v>
      </c>
      <c r="I857" s="3"/>
      <c r="J857" s="26">
        <f t="shared" si="63"/>
        <v>0</v>
      </c>
    </row>
    <row r="858" spans="1:10" x14ac:dyDescent="0.25">
      <c r="A858" s="36"/>
      <c r="B858" s="32" t="s">
        <v>5</v>
      </c>
      <c r="C858" s="32" t="str">
        <f t="shared" si="62"/>
        <v>103-000</v>
      </c>
      <c r="D858" s="32" t="s">
        <v>101</v>
      </c>
      <c r="E858" s="32" t="s">
        <v>28</v>
      </c>
      <c r="F858" s="32">
        <v>7427259463142</v>
      </c>
      <c r="G858" s="32">
        <v>15</v>
      </c>
      <c r="H858" s="34">
        <v>1651.86</v>
      </c>
      <c r="I858" s="3"/>
      <c r="J858" s="26">
        <f t="shared" si="63"/>
        <v>0</v>
      </c>
    </row>
    <row r="859" spans="1:10" x14ac:dyDescent="0.25">
      <c r="A859" s="36"/>
      <c r="B859" s="32" t="s">
        <v>5</v>
      </c>
      <c r="C859" s="32" t="str">
        <f t="shared" si="62"/>
        <v>103-000</v>
      </c>
      <c r="D859" s="32" t="s">
        <v>101</v>
      </c>
      <c r="E859" s="32" t="s">
        <v>29</v>
      </c>
      <c r="F859" s="32">
        <v>7427259463159</v>
      </c>
      <c r="G859" s="32">
        <v>15</v>
      </c>
      <c r="H859" s="34">
        <v>1651.86</v>
      </c>
      <c r="I859" s="3"/>
      <c r="J859" s="26">
        <f t="shared" si="63"/>
        <v>0</v>
      </c>
    </row>
    <row r="860" spans="1:10" x14ac:dyDescent="0.25">
      <c r="A860" s="36"/>
      <c r="B860" s="32" t="s">
        <v>5</v>
      </c>
      <c r="C860" s="32" t="str">
        <f t="shared" si="62"/>
        <v>103-000</v>
      </c>
      <c r="D860" s="32" t="s">
        <v>101</v>
      </c>
      <c r="E860" s="32" t="s">
        <v>30</v>
      </c>
      <c r="F860" s="32">
        <v>7427259463166</v>
      </c>
      <c r="G860" s="32">
        <v>20</v>
      </c>
      <c r="H860" s="34">
        <v>1651.86</v>
      </c>
      <c r="I860" s="3"/>
      <c r="J860" s="26">
        <f t="shared" si="63"/>
        <v>0</v>
      </c>
    </row>
    <row r="861" spans="1:10" x14ac:dyDescent="0.25">
      <c r="A861" s="36"/>
      <c r="B861" s="32" t="s">
        <v>5</v>
      </c>
      <c r="C861" s="32" t="str">
        <f t="shared" si="62"/>
        <v>103-000</v>
      </c>
      <c r="D861" s="32" t="s">
        <v>101</v>
      </c>
      <c r="E861" s="32" t="s">
        <v>48</v>
      </c>
      <c r="F861" s="32">
        <v>7427259463173</v>
      </c>
      <c r="G861" s="32">
        <v>8</v>
      </c>
      <c r="H861" s="34">
        <v>1651.86</v>
      </c>
      <c r="I861" s="3"/>
      <c r="J861" s="26">
        <f t="shared" si="63"/>
        <v>0</v>
      </c>
    </row>
    <row r="862" spans="1:10" x14ac:dyDescent="0.25">
      <c r="A862" s="36"/>
      <c r="B862" s="32" t="s">
        <v>5</v>
      </c>
      <c r="C862" s="32" t="str">
        <f t="shared" si="62"/>
        <v>103-000</v>
      </c>
      <c r="D862" s="32" t="s">
        <v>101</v>
      </c>
      <c r="E862" s="32" t="s">
        <v>35</v>
      </c>
      <c r="F862" s="32">
        <v>7427259463180</v>
      </c>
      <c r="G862" s="32">
        <v>4</v>
      </c>
      <c r="H862" s="34">
        <v>1651.86</v>
      </c>
      <c r="I862" s="3"/>
      <c r="J862" s="26">
        <f t="shared" si="63"/>
        <v>0</v>
      </c>
    </row>
    <row r="863" spans="1:10" x14ac:dyDescent="0.25">
      <c r="A863" s="36"/>
      <c r="B863" s="32" t="s">
        <v>5</v>
      </c>
      <c r="C863" s="32" t="str">
        <f t="shared" si="62"/>
        <v>103-000</v>
      </c>
      <c r="D863" s="32" t="s">
        <v>101</v>
      </c>
      <c r="E863" s="32" t="s">
        <v>102</v>
      </c>
      <c r="F863" s="32">
        <v>7427259463197</v>
      </c>
      <c r="G863" s="32">
        <v>8</v>
      </c>
      <c r="H863" s="34">
        <v>1651.86</v>
      </c>
      <c r="I863" s="3"/>
      <c r="J863" s="26">
        <f t="shared" si="63"/>
        <v>0</v>
      </c>
    </row>
    <row r="864" spans="1:10" x14ac:dyDescent="0.25">
      <c r="A864" s="36"/>
      <c r="B864" s="32" t="s">
        <v>5</v>
      </c>
      <c r="C864" s="32" t="str">
        <f t="shared" si="62"/>
        <v>103-000</v>
      </c>
      <c r="D864" s="32" t="s">
        <v>101</v>
      </c>
      <c r="E864" s="32" t="s">
        <v>36</v>
      </c>
      <c r="F864" s="32">
        <v>7427259463203</v>
      </c>
      <c r="G864" s="32">
        <v>12</v>
      </c>
      <c r="H864" s="34">
        <v>1651.86</v>
      </c>
      <c r="I864" s="3"/>
      <c r="J864" s="26">
        <f t="shared" si="63"/>
        <v>0</v>
      </c>
    </row>
    <row r="865" spans="1:10" x14ac:dyDescent="0.25">
      <c r="A865" s="36"/>
      <c r="B865" s="32" t="s">
        <v>5</v>
      </c>
      <c r="C865" s="32" t="str">
        <f t="shared" si="62"/>
        <v>103-000</v>
      </c>
      <c r="D865" s="32" t="s">
        <v>101</v>
      </c>
      <c r="E865" s="32" t="s">
        <v>37</v>
      </c>
      <c r="F865" s="32">
        <v>7427259463210</v>
      </c>
      <c r="G865" s="32">
        <v>12</v>
      </c>
      <c r="H865" s="34">
        <v>1651.86</v>
      </c>
      <c r="I865" s="3"/>
      <c r="J865" s="26">
        <f t="shared" si="63"/>
        <v>0</v>
      </c>
    </row>
    <row r="866" spans="1:10" x14ac:dyDescent="0.25">
      <c r="A866" s="36"/>
      <c r="B866" s="32" t="s">
        <v>5</v>
      </c>
      <c r="C866" s="32" t="str">
        <f t="shared" si="62"/>
        <v>103-000</v>
      </c>
      <c r="D866" s="32" t="s">
        <v>101</v>
      </c>
      <c r="E866" s="32" t="s">
        <v>38</v>
      </c>
      <c r="F866" s="32">
        <v>7427259463227</v>
      </c>
      <c r="G866" s="32">
        <v>15</v>
      </c>
      <c r="H866" s="34">
        <v>1651.86</v>
      </c>
      <c r="I866" s="3"/>
      <c r="J866" s="26">
        <f t="shared" si="63"/>
        <v>0</v>
      </c>
    </row>
    <row r="867" spans="1:10" x14ac:dyDescent="0.25">
      <c r="A867" s="36"/>
      <c r="B867" s="32" t="s">
        <v>5</v>
      </c>
      <c r="C867" s="32" t="str">
        <f t="shared" si="62"/>
        <v>103-000</v>
      </c>
      <c r="D867" s="32" t="s">
        <v>101</v>
      </c>
      <c r="E867" s="32" t="s">
        <v>49</v>
      </c>
      <c r="F867" s="32">
        <v>7427259463234</v>
      </c>
      <c r="G867" s="32">
        <v>11</v>
      </c>
      <c r="H867" s="34">
        <v>1651.86</v>
      </c>
      <c r="I867" s="3"/>
      <c r="J867" s="26">
        <f t="shared" si="63"/>
        <v>0</v>
      </c>
    </row>
    <row r="868" spans="1:10" x14ac:dyDescent="0.25">
      <c r="A868" s="36"/>
      <c r="B868" s="32" t="s">
        <v>5</v>
      </c>
      <c r="C868" s="32" t="str">
        <f t="shared" si="62"/>
        <v>103-000</v>
      </c>
      <c r="D868" s="32" t="s">
        <v>101</v>
      </c>
      <c r="E868" s="32" t="s">
        <v>103</v>
      </c>
      <c r="F868" s="32">
        <v>7427259463241</v>
      </c>
      <c r="G868" s="32">
        <v>8</v>
      </c>
      <c r="H868" s="34">
        <v>1651.86</v>
      </c>
      <c r="I868" s="3"/>
      <c r="J868" s="26">
        <f t="shared" si="63"/>
        <v>0</v>
      </c>
    </row>
    <row r="869" spans="1:10" x14ac:dyDescent="0.25">
      <c r="A869" s="36"/>
      <c r="B869" s="32" t="s">
        <v>5</v>
      </c>
      <c r="C869" s="32" t="str">
        <f t="shared" si="62"/>
        <v>103-000</v>
      </c>
      <c r="D869" s="32" t="s">
        <v>101</v>
      </c>
      <c r="E869" s="32" t="s">
        <v>39</v>
      </c>
      <c r="F869" s="32">
        <v>7427259463258</v>
      </c>
      <c r="G869" s="32">
        <v>5</v>
      </c>
      <c r="H869" s="34">
        <v>1651.86</v>
      </c>
      <c r="I869" s="3"/>
      <c r="J869" s="26">
        <f t="shared" si="63"/>
        <v>0</v>
      </c>
    </row>
    <row r="870" spans="1:10" x14ac:dyDescent="0.25">
      <c r="A870" s="37"/>
      <c r="B870" s="32" t="s">
        <v>5</v>
      </c>
      <c r="C870" s="32" t="str">
        <f t="shared" si="62"/>
        <v>103-000</v>
      </c>
      <c r="D870" s="32" t="s">
        <v>101</v>
      </c>
      <c r="E870" s="32" t="s">
        <v>40</v>
      </c>
      <c r="F870" s="32">
        <v>7427259463265</v>
      </c>
      <c r="G870" s="32">
        <v>6</v>
      </c>
      <c r="H870" s="34">
        <v>1651.86</v>
      </c>
      <c r="I870" s="3"/>
      <c r="J870" s="26">
        <f t="shared" si="63"/>
        <v>0</v>
      </c>
    </row>
    <row r="871" spans="1:10" ht="24" customHeight="1" x14ac:dyDescent="0.25">
      <c r="A871" s="35"/>
      <c r="B871" s="32" t="s">
        <v>51</v>
      </c>
      <c r="C871" s="32" t="str">
        <f t="shared" ref="C871:C878" si="64">HYPERLINK("http://warehouse.orhideja.net//images/products/103-000-655-000_6.jpg","653-000")</f>
        <v>653-000</v>
      </c>
      <c r="D871" s="32" t="s">
        <v>101</v>
      </c>
      <c r="E871" s="32">
        <v>36</v>
      </c>
      <c r="F871" s="32"/>
      <c r="G871" s="32">
        <v>3</v>
      </c>
      <c r="H871" s="34">
        <v>978.54750000000001</v>
      </c>
      <c r="I871" s="3"/>
      <c r="J871" s="26">
        <f t="shared" si="63"/>
        <v>0</v>
      </c>
    </row>
    <row r="872" spans="1:10" ht="24" customHeight="1" x14ac:dyDescent="0.25">
      <c r="A872" s="36"/>
      <c r="B872" s="32" t="s">
        <v>51</v>
      </c>
      <c r="C872" s="32" t="str">
        <f t="shared" si="64"/>
        <v>653-000</v>
      </c>
      <c r="D872" s="32" t="s">
        <v>101</v>
      </c>
      <c r="E872" s="32">
        <v>38</v>
      </c>
      <c r="F872" s="32">
        <v>7427259463920</v>
      </c>
      <c r="G872" s="32">
        <v>3</v>
      </c>
      <c r="H872" s="34">
        <v>978.54750000000001</v>
      </c>
      <c r="I872" s="3"/>
      <c r="J872" s="26">
        <f t="shared" si="63"/>
        <v>0</v>
      </c>
    </row>
    <row r="873" spans="1:10" ht="24" customHeight="1" x14ac:dyDescent="0.25">
      <c r="A873" s="36"/>
      <c r="B873" s="32" t="s">
        <v>51</v>
      </c>
      <c r="C873" s="32" t="str">
        <f t="shared" si="64"/>
        <v>653-000</v>
      </c>
      <c r="D873" s="32" t="s">
        <v>101</v>
      </c>
      <c r="E873" s="32">
        <v>40</v>
      </c>
      <c r="F873" s="32">
        <v>7427259463937</v>
      </c>
      <c r="G873" s="32">
        <v>18</v>
      </c>
      <c r="H873" s="34">
        <v>978.54750000000001</v>
      </c>
      <c r="I873" s="3"/>
      <c r="J873" s="26">
        <f t="shared" si="63"/>
        <v>0</v>
      </c>
    </row>
    <row r="874" spans="1:10" ht="24" customHeight="1" x14ac:dyDescent="0.25">
      <c r="A874" s="36"/>
      <c r="B874" s="32" t="s">
        <v>51</v>
      </c>
      <c r="C874" s="32" t="str">
        <f t="shared" si="64"/>
        <v>653-000</v>
      </c>
      <c r="D874" s="32" t="s">
        <v>101</v>
      </c>
      <c r="E874" s="32">
        <v>42</v>
      </c>
      <c r="F874" s="32">
        <v>7427259463944</v>
      </c>
      <c r="G874" s="32">
        <v>21</v>
      </c>
      <c r="H874" s="34">
        <v>978.54750000000001</v>
      </c>
      <c r="I874" s="3"/>
      <c r="J874" s="26">
        <f t="shared" si="63"/>
        <v>0</v>
      </c>
    </row>
    <row r="875" spans="1:10" ht="24" customHeight="1" x14ac:dyDescent="0.25">
      <c r="A875" s="36"/>
      <c r="B875" s="32" t="s">
        <v>51</v>
      </c>
      <c r="C875" s="32" t="str">
        <f t="shared" si="64"/>
        <v>653-000</v>
      </c>
      <c r="D875" s="32" t="s">
        <v>101</v>
      </c>
      <c r="E875" s="32">
        <v>44</v>
      </c>
      <c r="F875" s="32">
        <v>7427259463951</v>
      </c>
      <c r="G875" s="32">
        <v>23</v>
      </c>
      <c r="H875" s="34">
        <v>978.54750000000001</v>
      </c>
      <c r="I875" s="3"/>
      <c r="J875" s="26">
        <f t="shared" si="63"/>
        <v>0</v>
      </c>
    </row>
    <row r="876" spans="1:10" ht="24" customHeight="1" x14ac:dyDescent="0.25">
      <c r="A876" s="36"/>
      <c r="B876" s="32" t="s">
        <v>51</v>
      </c>
      <c r="C876" s="32" t="str">
        <f t="shared" si="64"/>
        <v>653-000</v>
      </c>
      <c r="D876" s="32" t="s">
        <v>101</v>
      </c>
      <c r="E876" s="32">
        <v>46</v>
      </c>
      <c r="F876" s="32">
        <v>7427259463968</v>
      </c>
      <c r="G876" s="32">
        <v>10</v>
      </c>
      <c r="H876" s="34">
        <v>978.54750000000001</v>
      </c>
      <c r="I876" s="3"/>
      <c r="J876" s="26">
        <f t="shared" si="63"/>
        <v>0</v>
      </c>
    </row>
    <row r="877" spans="1:10" ht="24" customHeight="1" x14ac:dyDescent="0.25">
      <c r="A877" s="36"/>
      <c r="B877" s="32" t="s">
        <v>51</v>
      </c>
      <c r="C877" s="32" t="str">
        <f t="shared" si="64"/>
        <v>653-000</v>
      </c>
      <c r="D877" s="32" t="s">
        <v>101</v>
      </c>
      <c r="E877" s="32">
        <v>48</v>
      </c>
      <c r="F877" s="32">
        <v>7427259463975</v>
      </c>
      <c r="G877" s="32">
        <v>11</v>
      </c>
      <c r="H877" s="34">
        <v>978.54750000000001</v>
      </c>
      <c r="I877" s="3"/>
      <c r="J877" s="26">
        <f t="shared" si="63"/>
        <v>0</v>
      </c>
    </row>
    <row r="878" spans="1:10" ht="24" customHeight="1" x14ac:dyDescent="0.25">
      <c r="A878" s="37"/>
      <c r="B878" s="32" t="s">
        <v>51</v>
      </c>
      <c r="C878" s="32" t="str">
        <f t="shared" si="64"/>
        <v>653-000</v>
      </c>
      <c r="D878" s="32" t="s">
        <v>101</v>
      </c>
      <c r="E878" s="32">
        <v>50</v>
      </c>
      <c r="F878" s="32">
        <v>7427259463982</v>
      </c>
      <c r="G878" s="32">
        <v>5</v>
      </c>
      <c r="H878" s="34">
        <v>978.54750000000001</v>
      </c>
      <c r="I878" s="3"/>
      <c r="J878" s="26">
        <f t="shared" si="63"/>
        <v>0</v>
      </c>
    </row>
    <row r="879" spans="1:10" ht="31.5" customHeight="1" x14ac:dyDescent="0.25">
      <c r="A879" s="35"/>
      <c r="B879" s="32" t="s">
        <v>51</v>
      </c>
      <c r="C879" s="32" t="str">
        <f t="shared" ref="C879:C885" si="65">HYPERLINK("http://warehouse.orhideja.net//images/products/briefs_05_-_659-000_grape-nude_.jpg","659-000")</f>
        <v>659-000</v>
      </c>
      <c r="D879" s="32" t="s">
        <v>101</v>
      </c>
      <c r="E879" s="32">
        <v>38</v>
      </c>
      <c r="F879" s="32"/>
      <c r="G879" s="32">
        <v>8</v>
      </c>
      <c r="H879" s="34">
        <v>1211.9625000000001</v>
      </c>
      <c r="I879" s="3"/>
      <c r="J879" s="26">
        <f t="shared" si="63"/>
        <v>0</v>
      </c>
    </row>
    <row r="880" spans="1:10" ht="31.5" customHeight="1" x14ac:dyDescent="0.25">
      <c r="A880" s="36"/>
      <c r="B880" s="32" t="s">
        <v>51</v>
      </c>
      <c r="C880" s="32" t="str">
        <f t="shared" si="65"/>
        <v>659-000</v>
      </c>
      <c r="D880" s="32" t="s">
        <v>101</v>
      </c>
      <c r="E880" s="32">
        <v>40</v>
      </c>
      <c r="F880" s="32"/>
      <c r="G880" s="32">
        <v>23</v>
      </c>
      <c r="H880" s="34">
        <v>1211.9625000000001</v>
      </c>
      <c r="I880" s="3"/>
      <c r="J880" s="26">
        <f t="shared" si="63"/>
        <v>0</v>
      </c>
    </row>
    <row r="881" spans="1:10" ht="31.5" customHeight="1" x14ac:dyDescent="0.25">
      <c r="A881" s="36"/>
      <c r="B881" s="32" t="s">
        <v>51</v>
      </c>
      <c r="C881" s="32" t="str">
        <f t="shared" si="65"/>
        <v>659-000</v>
      </c>
      <c r="D881" s="32" t="s">
        <v>101</v>
      </c>
      <c r="E881" s="32">
        <v>42</v>
      </c>
      <c r="F881" s="32"/>
      <c r="G881" s="32">
        <v>26</v>
      </c>
      <c r="H881" s="34">
        <v>1211.9625000000001</v>
      </c>
      <c r="I881" s="3"/>
      <c r="J881" s="26">
        <f t="shared" si="63"/>
        <v>0</v>
      </c>
    </row>
    <row r="882" spans="1:10" ht="31.5" customHeight="1" x14ac:dyDescent="0.25">
      <c r="A882" s="36"/>
      <c r="B882" s="32" t="s">
        <v>51</v>
      </c>
      <c r="C882" s="32" t="str">
        <f t="shared" si="65"/>
        <v>659-000</v>
      </c>
      <c r="D882" s="32" t="s">
        <v>101</v>
      </c>
      <c r="E882" s="32">
        <v>44</v>
      </c>
      <c r="F882" s="32"/>
      <c r="G882" s="32">
        <v>24</v>
      </c>
      <c r="H882" s="34">
        <v>1211.9625000000001</v>
      </c>
      <c r="I882" s="3"/>
      <c r="J882" s="26">
        <f t="shared" si="63"/>
        <v>0</v>
      </c>
    </row>
    <row r="883" spans="1:10" ht="31.5" customHeight="1" x14ac:dyDescent="0.25">
      <c r="A883" s="36"/>
      <c r="B883" s="32" t="s">
        <v>51</v>
      </c>
      <c r="C883" s="32" t="str">
        <f t="shared" si="65"/>
        <v>659-000</v>
      </c>
      <c r="D883" s="32" t="s">
        <v>101</v>
      </c>
      <c r="E883" s="32">
        <v>46</v>
      </c>
      <c r="F883" s="32"/>
      <c r="G883" s="32">
        <v>23</v>
      </c>
      <c r="H883" s="34">
        <v>1211.9625000000001</v>
      </c>
      <c r="I883" s="3"/>
      <c r="J883" s="26">
        <f t="shared" si="63"/>
        <v>0</v>
      </c>
    </row>
    <row r="884" spans="1:10" ht="31.5" customHeight="1" x14ac:dyDescent="0.25">
      <c r="A884" s="36"/>
      <c r="B884" s="32" t="s">
        <v>51</v>
      </c>
      <c r="C884" s="32" t="str">
        <f t="shared" si="65"/>
        <v>659-000</v>
      </c>
      <c r="D884" s="32" t="s">
        <v>101</v>
      </c>
      <c r="E884" s="32">
        <v>48</v>
      </c>
      <c r="F884" s="32"/>
      <c r="G884" s="32">
        <v>16</v>
      </c>
      <c r="H884" s="34">
        <v>1211.9625000000001</v>
      </c>
      <c r="I884" s="3"/>
      <c r="J884" s="26">
        <f t="shared" si="63"/>
        <v>0</v>
      </c>
    </row>
    <row r="885" spans="1:10" ht="31.5" customHeight="1" x14ac:dyDescent="0.25">
      <c r="A885" s="37"/>
      <c r="B885" s="32" t="s">
        <v>51</v>
      </c>
      <c r="C885" s="32" t="str">
        <f t="shared" si="65"/>
        <v>659-000</v>
      </c>
      <c r="D885" s="32" t="s">
        <v>101</v>
      </c>
      <c r="E885" s="32">
        <v>50</v>
      </c>
      <c r="F885" s="32"/>
      <c r="G885" s="32">
        <v>4</v>
      </c>
      <c r="H885" s="34">
        <v>1211.9625000000001</v>
      </c>
      <c r="I885" s="3"/>
      <c r="J885" s="26">
        <f t="shared" si="63"/>
        <v>0</v>
      </c>
    </row>
    <row r="886" spans="1:10" x14ac:dyDescent="0.25">
      <c r="A886" s="35"/>
      <c r="B886" s="32" t="s">
        <v>5</v>
      </c>
      <c r="C886" s="32" t="str">
        <f t="shared" ref="C886:C928" si="66">HYPERLINK("http://warehouse.orhideja.net//images/products/103-000-655-000-ivory_1.jpg","103-000")</f>
        <v>103-000</v>
      </c>
      <c r="D886" s="32" t="s">
        <v>86</v>
      </c>
      <c r="E886" s="32" t="s">
        <v>7</v>
      </c>
      <c r="F886" s="32">
        <v>7427259457134</v>
      </c>
      <c r="G886" s="32">
        <v>11</v>
      </c>
      <c r="H886" s="34">
        <v>1651.86</v>
      </c>
      <c r="I886" s="3"/>
      <c r="J886" s="26">
        <f t="shared" si="63"/>
        <v>0</v>
      </c>
    </row>
    <row r="887" spans="1:10" x14ac:dyDescent="0.25">
      <c r="A887" s="36"/>
      <c r="B887" s="32" t="s">
        <v>5</v>
      </c>
      <c r="C887" s="32" t="str">
        <f t="shared" si="66"/>
        <v>103-000</v>
      </c>
      <c r="D887" s="32" t="s">
        <v>86</v>
      </c>
      <c r="E887" s="32" t="s">
        <v>8</v>
      </c>
      <c r="F887" s="32">
        <v>7427259421067</v>
      </c>
      <c r="G887" s="32">
        <v>11</v>
      </c>
      <c r="H887" s="34">
        <v>1651.86</v>
      </c>
      <c r="I887" s="3"/>
      <c r="J887" s="26">
        <f t="shared" si="63"/>
        <v>0</v>
      </c>
    </row>
    <row r="888" spans="1:10" x14ac:dyDescent="0.25">
      <c r="A888" s="36"/>
      <c r="B888" s="32" t="s">
        <v>5</v>
      </c>
      <c r="C888" s="32" t="str">
        <f t="shared" si="66"/>
        <v>103-000</v>
      </c>
      <c r="D888" s="32" t="s">
        <v>86</v>
      </c>
      <c r="E888" s="32" t="s">
        <v>54</v>
      </c>
      <c r="F888" s="32">
        <v>7427259421074</v>
      </c>
      <c r="G888" s="32">
        <v>9</v>
      </c>
      <c r="H888" s="34">
        <v>1651.86</v>
      </c>
      <c r="I888" s="3"/>
      <c r="J888" s="26">
        <f t="shared" si="63"/>
        <v>0</v>
      </c>
    </row>
    <row r="889" spans="1:10" x14ac:dyDescent="0.25">
      <c r="A889" s="36"/>
      <c r="B889" s="32" t="s">
        <v>5</v>
      </c>
      <c r="C889" s="32" t="str">
        <f t="shared" si="66"/>
        <v>103-000</v>
      </c>
      <c r="D889" s="32" t="s">
        <v>86</v>
      </c>
      <c r="E889" s="32" t="s">
        <v>24</v>
      </c>
      <c r="F889" s="32">
        <v>7427259421081</v>
      </c>
      <c r="G889" s="32">
        <v>4</v>
      </c>
      <c r="H889" s="34">
        <v>1651.86</v>
      </c>
      <c r="I889" s="3"/>
      <c r="J889" s="26">
        <f t="shared" si="63"/>
        <v>0</v>
      </c>
    </row>
    <row r="890" spans="1:10" x14ac:dyDescent="0.25">
      <c r="A890" s="36"/>
      <c r="B890" s="32" t="s">
        <v>5</v>
      </c>
      <c r="C890" s="32" t="str">
        <f t="shared" si="66"/>
        <v>103-000</v>
      </c>
      <c r="D890" s="32" t="s">
        <v>86</v>
      </c>
      <c r="E890" s="32" t="s">
        <v>55</v>
      </c>
      <c r="F890" s="32">
        <v>7427259421098</v>
      </c>
      <c r="G890" s="32">
        <v>3</v>
      </c>
      <c r="H890" s="34">
        <v>1651.86</v>
      </c>
      <c r="I890" s="3"/>
      <c r="J890" s="26">
        <f t="shared" si="63"/>
        <v>0</v>
      </c>
    </row>
    <row r="891" spans="1:10" x14ac:dyDescent="0.25">
      <c r="A891" s="36"/>
      <c r="B891" s="32" t="s">
        <v>5</v>
      </c>
      <c r="C891" s="32" t="str">
        <f t="shared" si="66"/>
        <v>103-000</v>
      </c>
      <c r="D891" s="32" t="s">
        <v>86</v>
      </c>
      <c r="E891" s="32" t="s">
        <v>56</v>
      </c>
      <c r="F891" s="32">
        <v>7427259421104</v>
      </c>
      <c r="G891" s="32">
        <v>4</v>
      </c>
      <c r="H891" s="34">
        <v>1651.86</v>
      </c>
      <c r="I891" s="3"/>
      <c r="J891" s="26">
        <f t="shared" si="63"/>
        <v>0</v>
      </c>
    </row>
    <row r="892" spans="1:10" x14ac:dyDescent="0.25">
      <c r="A892" s="36"/>
      <c r="B892" s="32" t="s">
        <v>5</v>
      </c>
      <c r="C892" s="32" t="str">
        <f t="shared" si="66"/>
        <v>103-000</v>
      </c>
      <c r="D892" s="32" t="s">
        <v>86</v>
      </c>
      <c r="E892" s="32" t="s">
        <v>57</v>
      </c>
      <c r="F892" s="32">
        <v>7427259421111</v>
      </c>
      <c r="G892" s="32">
        <v>1</v>
      </c>
      <c r="H892" s="34">
        <v>1651.86</v>
      </c>
      <c r="I892" s="3"/>
      <c r="J892" s="26">
        <f t="shared" si="63"/>
        <v>0</v>
      </c>
    </row>
    <row r="893" spans="1:10" x14ac:dyDescent="0.25">
      <c r="A893" s="36"/>
      <c r="B893" s="32" t="s">
        <v>5</v>
      </c>
      <c r="C893" s="32" t="str">
        <f t="shared" si="66"/>
        <v>103-000</v>
      </c>
      <c r="D893" s="32" t="s">
        <v>86</v>
      </c>
      <c r="E893" s="32" t="s">
        <v>10</v>
      </c>
      <c r="F893" s="32">
        <v>7427259421128</v>
      </c>
      <c r="G893" s="32">
        <v>9</v>
      </c>
      <c r="H893" s="34">
        <v>1651.86</v>
      </c>
      <c r="I893" s="3"/>
      <c r="J893" s="26">
        <f t="shared" si="63"/>
        <v>0</v>
      </c>
    </row>
    <row r="894" spans="1:10" x14ac:dyDescent="0.25">
      <c r="A894" s="36"/>
      <c r="B894" s="32" t="s">
        <v>5</v>
      </c>
      <c r="C894" s="32" t="str">
        <f t="shared" si="66"/>
        <v>103-000</v>
      </c>
      <c r="D894" s="32" t="s">
        <v>86</v>
      </c>
      <c r="E894" s="32" t="s">
        <v>11</v>
      </c>
      <c r="F894" s="32">
        <v>7427259421135</v>
      </c>
      <c r="G894" s="32">
        <v>9</v>
      </c>
      <c r="H894" s="34">
        <v>1651.86</v>
      </c>
      <c r="I894" s="3"/>
      <c r="J894" s="26">
        <f t="shared" si="63"/>
        <v>0</v>
      </c>
    </row>
    <row r="895" spans="1:10" x14ac:dyDescent="0.25">
      <c r="A895" s="36"/>
      <c r="B895" s="32" t="s">
        <v>5</v>
      </c>
      <c r="C895" s="32" t="str">
        <f t="shared" si="66"/>
        <v>103-000</v>
      </c>
      <c r="D895" s="32" t="s">
        <v>86</v>
      </c>
      <c r="E895" s="32" t="s">
        <v>25</v>
      </c>
      <c r="F895" s="32">
        <v>7427259421142</v>
      </c>
      <c r="G895" s="32">
        <v>25</v>
      </c>
      <c r="H895" s="34">
        <v>1651.86</v>
      </c>
      <c r="I895" s="3"/>
      <c r="J895" s="26">
        <f t="shared" si="63"/>
        <v>0</v>
      </c>
    </row>
    <row r="896" spans="1:10" x14ac:dyDescent="0.25">
      <c r="A896" s="36"/>
      <c r="B896" s="32" t="s">
        <v>5</v>
      </c>
      <c r="C896" s="32" t="str">
        <f t="shared" si="66"/>
        <v>103-000</v>
      </c>
      <c r="D896" s="32" t="s">
        <v>86</v>
      </c>
      <c r="E896" s="32" t="s">
        <v>12</v>
      </c>
      <c r="F896" s="32">
        <v>7427259421159</v>
      </c>
      <c r="G896" s="32">
        <v>6</v>
      </c>
      <c r="H896" s="34">
        <v>1651.86</v>
      </c>
      <c r="I896" s="3"/>
      <c r="J896" s="26">
        <f t="shared" si="63"/>
        <v>0</v>
      </c>
    </row>
    <row r="897" spans="1:10" x14ac:dyDescent="0.25">
      <c r="A897" s="36"/>
      <c r="B897" s="32" t="s">
        <v>5</v>
      </c>
      <c r="C897" s="32" t="str">
        <f t="shared" si="66"/>
        <v>103-000</v>
      </c>
      <c r="D897" s="32" t="s">
        <v>86</v>
      </c>
      <c r="E897" s="32" t="s">
        <v>13</v>
      </c>
      <c r="F897" s="32">
        <v>7427259421166</v>
      </c>
      <c r="G897" s="32">
        <v>10</v>
      </c>
      <c r="H897" s="34">
        <v>1651.86</v>
      </c>
      <c r="I897" s="3"/>
      <c r="J897" s="26">
        <f t="shared" si="63"/>
        <v>0</v>
      </c>
    </row>
    <row r="898" spans="1:10" x14ac:dyDescent="0.25">
      <c r="A898" s="36"/>
      <c r="B898" s="32" t="s">
        <v>5</v>
      </c>
      <c r="C898" s="32" t="str">
        <f t="shared" si="66"/>
        <v>103-000</v>
      </c>
      <c r="D898" s="32" t="s">
        <v>86</v>
      </c>
      <c r="E898" s="32" t="s">
        <v>43</v>
      </c>
      <c r="F898" s="32">
        <v>7427259421173</v>
      </c>
      <c r="G898" s="32">
        <v>7</v>
      </c>
      <c r="H898" s="34">
        <v>1651.86</v>
      </c>
      <c r="I898" s="3"/>
      <c r="J898" s="26">
        <f t="shared" si="63"/>
        <v>0</v>
      </c>
    </row>
    <row r="899" spans="1:10" x14ac:dyDescent="0.25">
      <c r="A899" s="36"/>
      <c r="B899" s="32" t="s">
        <v>5</v>
      </c>
      <c r="C899" s="32" t="str">
        <f t="shared" si="66"/>
        <v>103-000</v>
      </c>
      <c r="D899" s="32" t="s">
        <v>86</v>
      </c>
      <c r="E899" s="32" t="s">
        <v>45</v>
      </c>
      <c r="F899" s="32">
        <v>7427259421197</v>
      </c>
      <c r="G899" s="32">
        <v>10</v>
      </c>
      <c r="H899" s="34">
        <v>1651.86</v>
      </c>
      <c r="I899" s="3"/>
      <c r="J899" s="26">
        <f t="shared" si="63"/>
        <v>0</v>
      </c>
    </row>
    <row r="900" spans="1:10" x14ac:dyDescent="0.25">
      <c r="A900" s="36"/>
      <c r="B900" s="32" t="s">
        <v>5</v>
      </c>
      <c r="C900" s="32" t="str">
        <f t="shared" si="66"/>
        <v>103-000</v>
      </c>
      <c r="D900" s="32" t="s">
        <v>86</v>
      </c>
      <c r="E900" s="32" t="s">
        <v>15</v>
      </c>
      <c r="F900" s="32">
        <v>7427259421203</v>
      </c>
      <c r="G900" s="32">
        <v>5</v>
      </c>
      <c r="H900" s="34">
        <v>1651.86</v>
      </c>
      <c r="I900" s="3"/>
      <c r="J900" s="26">
        <f t="shared" si="63"/>
        <v>0</v>
      </c>
    </row>
    <row r="901" spans="1:10" x14ac:dyDescent="0.25">
      <c r="A901" s="36"/>
      <c r="B901" s="32" t="s">
        <v>5</v>
      </c>
      <c r="C901" s="32" t="str">
        <f t="shared" si="66"/>
        <v>103-000</v>
      </c>
      <c r="D901" s="32" t="s">
        <v>86</v>
      </c>
      <c r="E901" s="32" t="s">
        <v>16</v>
      </c>
      <c r="F901" s="32">
        <v>7427259421210</v>
      </c>
      <c r="G901" s="32">
        <v>18</v>
      </c>
      <c r="H901" s="34">
        <v>1651.86</v>
      </c>
      <c r="I901" s="3"/>
      <c r="J901" s="26">
        <f t="shared" si="63"/>
        <v>0</v>
      </c>
    </row>
    <row r="902" spans="1:10" x14ac:dyDescent="0.25">
      <c r="A902" s="36"/>
      <c r="B902" s="32" t="s">
        <v>5</v>
      </c>
      <c r="C902" s="32" t="str">
        <f t="shared" si="66"/>
        <v>103-000</v>
      </c>
      <c r="D902" s="32" t="s">
        <v>86</v>
      </c>
      <c r="E902" s="32" t="s">
        <v>17</v>
      </c>
      <c r="F902" s="32">
        <v>7427259421227</v>
      </c>
      <c r="G902" s="32">
        <v>11</v>
      </c>
      <c r="H902" s="34">
        <v>1651.86</v>
      </c>
      <c r="I902" s="3"/>
      <c r="J902" s="26">
        <f t="shared" si="63"/>
        <v>0</v>
      </c>
    </row>
    <row r="903" spans="1:10" x14ac:dyDescent="0.25">
      <c r="A903" s="36"/>
      <c r="B903" s="32" t="s">
        <v>5</v>
      </c>
      <c r="C903" s="32" t="str">
        <f t="shared" si="66"/>
        <v>103-000</v>
      </c>
      <c r="D903" s="32" t="s">
        <v>86</v>
      </c>
      <c r="E903" s="32" t="s">
        <v>18</v>
      </c>
      <c r="F903" s="32">
        <v>7427259421234</v>
      </c>
      <c r="G903" s="32">
        <v>14</v>
      </c>
      <c r="H903" s="34">
        <v>1651.86</v>
      </c>
      <c r="I903" s="3"/>
      <c r="J903" s="26">
        <f t="shared" si="63"/>
        <v>0</v>
      </c>
    </row>
    <row r="904" spans="1:10" x14ac:dyDescent="0.25">
      <c r="A904" s="36"/>
      <c r="B904" s="32" t="s">
        <v>5</v>
      </c>
      <c r="C904" s="32" t="str">
        <f t="shared" si="66"/>
        <v>103-000</v>
      </c>
      <c r="D904" s="32" t="s">
        <v>86</v>
      </c>
      <c r="E904" s="32" t="s">
        <v>26</v>
      </c>
      <c r="F904" s="32">
        <v>7427259421241</v>
      </c>
      <c r="G904" s="32">
        <v>23</v>
      </c>
      <c r="H904" s="34">
        <v>1651.86</v>
      </c>
      <c r="I904" s="3"/>
      <c r="J904" s="26">
        <f t="shared" ref="J904:J967" si="67">H904*I904</f>
        <v>0</v>
      </c>
    </row>
    <row r="905" spans="1:10" x14ac:dyDescent="0.25">
      <c r="A905" s="36"/>
      <c r="B905" s="32" t="s">
        <v>5</v>
      </c>
      <c r="C905" s="32" t="str">
        <f t="shared" si="66"/>
        <v>103-000</v>
      </c>
      <c r="D905" s="32" t="s">
        <v>86</v>
      </c>
      <c r="E905" s="32" t="s">
        <v>46</v>
      </c>
      <c r="F905" s="32">
        <v>7427259421258</v>
      </c>
      <c r="G905" s="32">
        <v>6</v>
      </c>
      <c r="H905" s="34">
        <v>1651.86</v>
      </c>
      <c r="I905" s="3"/>
      <c r="J905" s="26">
        <f t="shared" si="67"/>
        <v>0</v>
      </c>
    </row>
    <row r="906" spans="1:10" x14ac:dyDescent="0.25">
      <c r="A906" s="36"/>
      <c r="B906" s="32" t="s">
        <v>5</v>
      </c>
      <c r="C906" s="32" t="str">
        <f t="shared" si="66"/>
        <v>103-000</v>
      </c>
      <c r="D906" s="32" t="s">
        <v>86</v>
      </c>
      <c r="E906" s="32" t="s">
        <v>47</v>
      </c>
      <c r="F906" s="32">
        <v>7427259421265</v>
      </c>
      <c r="G906" s="32">
        <v>11</v>
      </c>
      <c r="H906" s="34">
        <v>1651.86</v>
      </c>
      <c r="I906" s="3"/>
      <c r="J906" s="26">
        <f t="shared" si="67"/>
        <v>0</v>
      </c>
    </row>
    <row r="907" spans="1:10" x14ac:dyDescent="0.25">
      <c r="A907" s="36"/>
      <c r="B907" s="32" t="s">
        <v>5</v>
      </c>
      <c r="C907" s="32" t="str">
        <f t="shared" si="66"/>
        <v>103-000</v>
      </c>
      <c r="D907" s="32" t="s">
        <v>86</v>
      </c>
      <c r="E907" s="32" t="s">
        <v>104</v>
      </c>
      <c r="F907" s="32">
        <v>7427259421272</v>
      </c>
      <c r="G907" s="32">
        <v>2</v>
      </c>
      <c r="H907" s="34">
        <v>1651.86</v>
      </c>
      <c r="I907" s="3"/>
      <c r="J907" s="26">
        <f t="shared" si="67"/>
        <v>0</v>
      </c>
    </row>
    <row r="908" spans="1:10" x14ac:dyDescent="0.25">
      <c r="A908" s="36"/>
      <c r="B908" s="32" t="s">
        <v>5</v>
      </c>
      <c r="C908" s="32" t="str">
        <f t="shared" si="66"/>
        <v>103-000</v>
      </c>
      <c r="D908" s="32" t="s">
        <v>86</v>
      </c>
      <c r="E908" s="32" t="s">
        <v>20</v>
      </c>
      <c r="F908" s="32">
        <v>7427259421494</v>
      </c>
      <c r="G908" s="32">
        <v>4</v>
      </c>
      <c r="H908" s="34">
        <v>1651.86</v>
      </c>
      <c r="I908" s="3"/>
      <c r="J908" s="26">
        <f t="shared" si="67"/>
        <v>0</v>
      </c>
    </row>
    <row r="909" spans="1:10" x14ac:dyDescent="0.25">
      <c r="A909" s="36"/>
      <c r="B909" s="32" t="s">
        <v>5</v>
      </c>
      <c r="C909" s="32" t="str">
        <f t="shared" si="66"/>
        <v>103-000</v>
      </c>
      <c r="D909" s="32" t="s">
        <v>86</v>
      </c>
      <c r="E909" s="32" t="s">
        <v>21</v>
      </c>
      <c r="F909" s="32">
        <v>7427259421289</v>
      </c>
      <c r="G909" s="32">
        <v>6</v>
      </c>
      <c r="H909" s="34">
        <v>1651.86</v>
      </c>
      <c r="I909" s="3"/>
      <c r="J909" s="26">
        <f t="shared" si="67"/>
        <v>0</v>
      </c>
    </row>
    <row r="910" spans="1:10" x14ac:dyDescent="0.25">
      <c r="A910" s="36"/>
      <c r="B910" s="32" t="s">
        <v>5</v>
      </c>
      <c r="C910" s="32" t="str">
        <f t="shared" si="66"/>
        <v>103-000</v>
      </c>
      <c r="D910" s="32" t="s">
        <v>86</v>
      </c>
      <c r="E910" s="32" t="s">
        <v>22</v>
      </c>
      <c r="F910" s="32">
        <v>7427259421296</v>
      </c>
      <c r="G910" s="32">
        <v>29</v>
      </c>
      <c r="H910" s="34">
        <v>1651.86</v>
      </c>
      <c r="I910" s="3"/>
      <c r="J910" s="26">
        <f t="shared" si="67"/>
        <v>0</v>
      </c>
    </row>
    <row r="911" spans="1:10" x14ac:dyDescent="0.25">
      <c r="A911" s="36"/>
      <c r="B911" s="32" t="s">
        <v>5</v>
      </c>
      <c r="C911" s="32" t="str">
        <f t="shared" si="66"/>
        <v>103-000</v>
      </c>
      <c r="D911" s="32" t="s">
        <v>86</v>
      </c>
      <c r="E911" s="32" t="s">
        <v>23</v>
      </c>
      <c r="F911" s="32">
        <v>7427259421302</v>
      </c>
      <c r="G911" s="32">
        <v>26</v>
      </c>
      <c r="H911" s="34">
        <v>1651.86</v>
      </c>
      <c r="I911" s="3"/>
      <c r="J911" s="26">
        <f t="shared" si="67"/>
        <v>0</v>
      </c>
    </row>
    <row r="912" spans="1:10" x14ac:dyDescent="0.25">
      <c r="A912" s="36"/>
      <c r="B912" s="32" t="s">
        <v>5</v>
      </c>
      <c r="C912" s="32" t="str">
        <f t="shared" si="66"/>
        <v>103-000</v>
      </c>
      <c r="D912" s="32" t="s">
        <v>86</v>
      </c>
      <c r="E912" s="32" t="s">
        <v>27</v>
      </c>
      <c r="F912" s="32">
        <v>7427259421319</v>
      </c>
      <c r="G912" s="32">
        <v>19</v>
      </c>
      <c r="H912" s="34">
        <v>1651.86</v>
      </c>
      <c r="I912" s="3"/>
      <c r="J912" s="26">
        <f t="shared" si="67"/>
        <v>0</v>
      </c>
    </row>
    <row r="913" spans="1:10" x14ac:dyDescent="0.25">
      <c r="A913" s="36"/>
      <c r="B913" s="32" t="s">
        <v>5</v>
      </c>
      <c r="C913" s="32" t="str">
        <f t="shared" si="66"/>
        <v>103-000</v>
      </c>
      <c r="D913" s="32" t="s">
        <v>86</v>
      </c>
      <c r="E913" s="32" t="s">
        <v>34</v>
      </c>
      <c r="F913" s="32">
        <v>7427259421326</v>
      </c>
      <c r="G913" s="32">
        <v>6</v>
      </c>
      <c r="H913" s="34">
        <v>1651.86</v>
      </c>
      <c r="I913" s="3"/>
      <c r="J913" s="26">
        <f t="shared" si="67"/>
        <v>0</v>
      </c>
    </row>
    <row r="914" spans="1:10" x14ac:dyDescent="0.25">
      <c r="A914" s="36"/>
      <c r="B914" s="32" t="s">
        <v>5</v>
      </c>
      <c r="C914" s="32" t="str">
        <f t="shared" si="66"/>
        <v>103-000</v>
      </c>
      <c r="D914" s="32" t="s">
        <v>86</v>
      </c>
      <c r="E914" s="32" t="s">
        <v>105</v>
      </c>
      <c r="F914" s="32">
        <v>7427259421333</v>
      </c>
      <c r="G914" s="32">
        <v>3</v>
      </c>
      <c r="H914" s="34">
        <v>1651.86</v>
      </c>
      <c r="I914" s="3"/>
      <c r="J914" s="26">
        <f t="shared" si="67"/>
        <v>0</v>
      </c>
    </row>
    <row r="915" spans="1:10" x14ac:dyDescent="0.25">
      <c r="A915" s="36"/>
      <c r="B915" s="32" t="s">
        <v>5</v>
      </c>
      <c r="C915" s="32" t="str">
        <f t="shared" si="66"/>
        <v>103-000</v>
      </c>
      <c r="D915" s="32" t="s">
        <v>86</v>
      </c>
      <c r="E915" s="32" t="s">
        <v>28</v>
      </c>
      <c r="F915" s="32">
        <v>7427259421340</v>
      </c>
      <c r="G915" s="32">
        <v>5</v>
      </c>
      <c r="H915" s="34">
        <v>1651.86</v>
      </c>
      <c r="I915" s="3"/>
      <c r="J915" s="26">
        <f t="shared" si="67"/>
        <v>0</v>
      </c>
    </row>
    <row r="916" spans="1:10" x14ac:dyDescent="0.25">
      <c r="A916" s="36"/>
      <c r="B916" s="32" t="s">
        <v>5</v>
      </c>
      <c r="C916" s="32" t="str">
        <f t="shared" si="66"/>
        <v>103-000</v>
      </c>
      <c r="D916" s="32" t="s">
        <v>86</v>
      </c>
      <c r="E916" s="32" t="s">
        <v>29</v>
      </c>
      <c r="F916" s="32">
        <v>7427259421357</v>
      </c>
      <c r="G916" s="32">
        <v>6</v>
      </c>
      <c r="H916" s="34">
        <v>1651.86</v>
      </c>
      <c r="I916" s="3"/>
      <c r="J916" s="26">
        <f t="shared" si="67"/>
        <v>0</v>
      </c>
    </row>
    <row r="917" spans="1:10" x14ac:dyDescent="0.25">
      <c r="A917" s="36"/>
      <c r="B917" s="32" t="s">
        <v>5</v>
      </c>
      <c r="C917" s="32" t="str">
        <f t="shared" si="66"/>
        <v>103-000</v>
      </c>
      <c r="D917" s="32" t="s">
        <v>86</v>
      </c>
      <c r="E917" s="32" t="s">
        <v>30</v>
      </c>
      <c r="F917" s="32">
        <v>7427259421364</v>
      </c>
      <c r="G917" s="32">
        <v>22</v>
      </c>
      <c r="H917" s="34">
        <v>1651.86</v>
      </c>
      <c r="I917" s="3"/>
      <c r="J917" s="26">
        <f t="shared" si="67"/>
        <v>0</v>
      </c>
    </row>
    <row r="918" spans="1:10" x14ac:dyDescent="0.25">
      <c r="A918" s="36"/>
      <c r="B918" s="32" t="s">
        <v>5</v>
      </c>
      <c r="C918" s="32" t="str">
        <f t="shared" si="66"/>
        <v>103-000</v>
      </c>
      <c r="D918" s="32" t="s">
        <v>86</v>
      </c>
      <c r="E918" s="32" t="s">
        <v>48</v>
      </c>
      <c r="F918" s="32">
        <v>7427259421371</v>
      </c>
      <c r="G918" s="32">
        <v>20</v>
      </c>
      <c r="H918" s="34">
        <v>1651.86</v>
      </c>
      <c r="I918" s="3"/>
      <c r="J918" s="26">
        <f t="shared" si="67"/>
        <v>0</v>
      </c>
    </row>
    <row r="919" spans="1:10" x14ac:dyDescent="0.25">
      <c r="A919" s="36"/>
      <c r="B919" s="32" t="s">
        <v>5</v>
      </c>
      <c r="C919" s="32" t="str">
        <f t="shared" si="66"/>
        <v>103-000</v>
      </c>
      <c r="D919" s="32" t="s">
        <v>86</v>
      </c>
      <c r="E919" s="32" t="s">
        <v>35</v>
      </c>
      <c r="F919" s="32">
        <v>7427259421388</v>
      </c>
      <c r="G919" s="32">
        <v>16</v>
      </c>
      <c r="H919" s="34">
        <v>1651.86</v>
      </c>
      <c r="I919" s="3"/>
      <c r="J919" s="26">
        <f t="shared" si="67"/>
        <v>0</v>
      </c>
    </row>
    <row r="920" spans="1:10" x14ac:dyDescent="0.25">
      <c r="A920" s="36"/>
      <c r="B920" s="32" t="s">
        <v>5</v>
      </c>
      <c r="C920" s="32" t="str">
        <f t="shared" si="66"/>
        <v>103-000</v>
      </c>
      <c r="D920" s="32" t="s">
        <v>86</v>
      </c>
      <c r="E920" s="32" t="s">
        <v>102</v>
      </c>
      <c r="F920" s="32">
        <v>7427259421395</v>
      </c>
      <c r="G920" s="32">
        <v>8</v>
      </c>
      <c r="H920" s="34">
        <v>1651.86</v>
      </c>
      <c r="I920" s="3"/>
      <c r="J920" s="26">
        <f t="shared" si="67"/>
        <v>0</v>
      </c>
    </row>
    <row r="921" spans="1:10" x14ac:dyDescent="0.25">
      <c r="A921" s="36"/>
      <c r="B921" s="32" t="s">
        <v>5</v>
      </c>
      <c r="C921" s="32" t="str">
        <f t="shared" si="66"/>
        <v>103-000</v>
      </c>
      <c r="D921" s="32" t="s">
        <v>86</v>
      </c>
      <c r="E921" s="32" t="s">
        <v>36</v>
      </c>
      <c r="F921" s="32">
        <v>7427259421401</v>
      </c>
      <c r="G921" s="32">
        <v>8</v>
      </c>
      <c r="H921" s="34">
        <v>1651.86</v>
      </c>
      <c r="I921" s="3"/>
      <c r="J921" s="26">
        <f t="shared" si="67"/>
        <v>0</v>
      </c>
    </row>
    <row r="922" spans="1:10" x14ac:dyDescent="0.25">
      <c r="A922" s="36"/>
      <c r="B922" s="32" t="s">
        <v>5</v>
      </c>
      <c r="C922" s="32" t="str">
        <f t="shared" si="66"/>
        <v>103-000</v>
      </c>
      <c r="D922" s="32" t="s">
        <v>86</v>
      </c>
      <c r="E922" s="32" t="s">
        <v>37</v>
      </c>
      <c r="F922" s="32">
        <v>7427259421418</v>
      </c>
      <c r="G922" s="32">
        <v>24</v>
      </c>
      <c r="H922" s="34">
        <v>1651.86</v>
      </c>
      <c r="I922" s="3"/>
      <c r="J922" s="26">
        <f t="shared" si="67"/>
        <v>0</v>
      </c>
    </row>
    <row r="923" spans="1:10" x14ac:dyDescent="0.25">
      <c r="A923" s="36"/>
      <c r="B923" s="32" t="s">
        <v>5</v>
      </c>
      <c r="C923" s="32" t="str">
        <f t="shared" si="66"/>
        <v>103-000</v>
      </c>
      <c r="D923" s="32" t="s">
        <v>86</v>
      </c>
      <c r="E923" s="32" t="s">
        <v>38</v>
      </c>
      <c r="F923" s="32">
        <v>7427259421425</v>
      </c>
      <c r="G923" s="32">
        <v>32</v>
      </c>
      <c r="H923" s="34">
        <v>1651.86</v>
      </c>
      <c r="I923" s="3"/>
      <c r="J923" s="26">
        <f t="shared" si="67"/>
        <v>0</v>
      </c>
    </row>
    <row r="924" spans="1:10" x14ac:dyDescent="0.25">
      <c r="A924" s="36"/>
      <c r="B924" s="32" t="s">
        <v>5</v>
      </c>
      <c r="C924" s="32" t="str">
        <f t="shared" si="66"/>
        <v>103-000</v>
      </c>
      <c r="D924" s="32" t="s">
        <v>86</v>
      </c>
      <c r="E924" s="32" t="s">
        <v>49</v>
      </c>
      <c r="F924" s="32">
        <v>7427259421432</v>
      </c>
      <c r="G924" s="32">
        <v>27</v>
      </c>
      <c r="H924" s="34">
        <v>1651.86</v>
      </c>
      <c r="I924" s="3"/>
      <c r="J924" s="26">
        <f t="shared" si="67"/>
        <v>0</v>
      </c>
    </row>
    <row r="925" spans="1:10" x14ac:dyDescent="0.25">
      <c r="A925" s="36"/>
      <c r="B925" s="32" t="s">
        <v>5</v>
      </c>
      <c r="C925" s="32" t="str">
        <f t="shared" si="66"/>
        <v>103-000</v>
      </c>
      <c r="D925" s="32" t="s">
        <v>86</v>
      </c>
      <c r="E925" s="32" t="s">
        <v>103</v>
      </c>
      <c r="F925" s="32">
        <v>7427259421449</v>
      </c>
      <c r="G925" s="32">
        <v>21</v>
      </c>
      <c r="H925" s="34">
        <v>1651.86</v>
      </c>
      <c r="I925" s="3"/>
      <c r="J925" s="26">
        <f t="shared" si="67"/>
        <v>0</v>
      </c>
    </row>
    <row r="926" spans="1:10" x14ac:dyDescent="0.25">
      <c r="A926" s="36"/>
      <c r="B926" s="32" t="s">
        <v>5</v>
      </c>
      <c r="C926" s="32" t="str">
        <f t="shared" si="66"/>
        <v>103-000</v>
      </c>
      <c r="D926" s="32" t="s">
        <v>86</v>
      </c>
      <c r="E926" s="32" t="s">
        <v>39</v>
      </c>
      <c r="F926" s="32">
        <v>7427259421456</v>
      </c>
      <c r="G926" s="32">
        <v>17</v>
      </c>
      <c r="H926" s="34">
        <v>1651.86</v>
      </c>
      <c r="I926" s="3"/>
      <c r="J926" s="26">
        <f t="shared" si="67"/>
        <v>0</v>
      </c>
    </row>
    <row r="927" spans="1:10" x14ac:dyDescent="0.25">
      <c r="A927" s="36"/>
      <c r="B927" s="32" t="s">
        <v>5</v>
      </c>
      <c r="C927" s="32" t="str">
        <f t="shared" si="66"/>
        <v>103-000</v>
      </c>
      <c r="D927" s="32" t="s">
        <v>86</v>
      </c>
      <c r="E927" s="32" t="s">
        <v>40</v>
      </c>
      <c r="F927" s="32">
        <v>7427259421463</v>
      </c>
      <c r="G927" s="32">
        <v>19</v>
      </c>
      <c r="H927" s="34">
        <v>1651.86</v>
      </c>
      <c r="I927" s="3"/>
      <c r="J927" s="26">
        <f t="shared" si="67"/>
        <v>0</v>
      </c>
    </row>
    <row r="928" spans="1:10" x14ac:dyDescent="0.25">
      <c r="A928" s="37"/>
      <c r="B928" s="32" t="s">
        <v>5</v>
      </c>
      <c r="C928" s="32" t="str">
        <f t="shared" si="66"/>
        <v>103-000</v>
      </c>
      <c r="D928" s="32" t="s">
        <v>86</v>
      </c>
      <c r="E928" s="32" t="s">
        <v>41</v>
      </c>
      <c r="F928" s="32">
        <v>7427259421470</v>
      </c>
      <c r="G928" s="32">
        <v>8</v>
      </c>
      <c r="H928" s="34">
        <v>1651.86</v>
      </c>
      <c r="I928" s="3"/>
      <c r="J928" s="26">
        <f t="shared" si="67"/>
        <v>0</v>
      </c>
    </row>
    <row r="929" spans="1:10" ht="24.75" customHeight="1" x14ac:dyDescent="0.25">
      <c r="A929" s="35"/>
      <c r="B929" s="32" t="s">
        <v>51</v>
      </c>
      <c r="C929" s="32" t="str">
        <f t="shared" ref="C929:C936" si="68">HYPERLINK("http://warehouse.orhideja.net//images/products/653-000-white.jpg","653-000")</f>
        <v>653-000</v>
      </c>
      <c r="D929" s="32" t="s">
        <v>86</v>
      </c>
      <c r="E929" s="32">
        <v>38</v>
      </c>
      <c r="F929" s="32">
        <v>7427259467454</v>
      </c>
      <c r="G929" s="32">
        <v>13</v>
      </c>
      <c r="H929" s="34">
        <v>978.54750000000001</v>
      </c>
      <c r="I929" s="3"/>
      <c r="J929" s="26">
        <f t="shared" si="67"/>
        <v>0</v>
      </c>
    </row>
    <row r="930" spans="1:10" ht="24.75" customHeight="1" x14ac:dyDescent="0.25">
      <c r="A930" s="36"/>
      <c r="B930" s="32" t="s">
        <v>51</v>
      </c>
      <c r="C930" s="32" t="str">
        <f t="shared" si="68"/>
        <v>653-000</v>
      </c>
      <c r="D930" s="32" t="s">
        <v>86</v>
      </c>
      <c r="E930" s="32">
        <v>40</v>
      </c>
      <c r="F930" s="32">
        <v>7427259467461</v>
      </c>
      <c r="G930" s="32">
        <v>32</v>
      </c>
      <c r="H930" s="34">
        <v>978.54750000000001</v>
      </c>
      <c r="I930" s="3"/>
      <c r="J930" s="26">
        <f t="shared" si="67"/>
        <v>0</v>
      </c>
    </row>
    <row r="931" spans="1:10" ht="24.75" customHeight="1" x14ac:dyDescent="0.25">
      <c r="A931" s="36"/>
      <c r="B931" s="32" t="s">
        <v>51</v>
      </c>
      <c r="C931" s="32" t="str">
        <f t="shared" si="68"/>
        <v>653-000</v>
      </c>
      <c r="D931" s="32" t="s">
        <v>86</v>
      </c>
      <c r="E931" s="32">
        <v>42</v>
      </c>
      <c r="F931" s="32">
        <v>7427259467478</v>
      </c>
      <c r="G931" s="32">
        <v>42</v>
      </c>
      <c r="H931" s="34">
        <v>978.54750000000001</v>
      </c>
      <c r="I931" s="3"/>
      <c r="J931" s="26">
        <f t="shared" si="67"/>
        <v>0</v>
      </c>
    </row>
    <row r="932" spans="1:10" ht="24.75" customHeight="1" x14ac:dyDescent="0.25">
      <c r="A932" s="36"/>
      <c r="B932" s="32" t="s">
        <v>51</v>
      </c>
      <c r="C932" s="32" t="str">
        <f t="shared" si="68"/>
        <v>653-000</v>
      </c>
      <c r="D932" s="32" t="s">
        <v>86</v>
      </c>
      <c r="E932" s="32">
        <v>44</v>
      </c>
      <c r="F932" s="32">
        <v>7427259467485</v>
      </c>
      <c r="G932" s="32">
        <v>41</v>
      </c>
      <c r="H932" s="34">
        <v>978.54750000000001</v>
      </c>
      <c r="I932" s="3"/>
      <c r="J932" s="26">
        <f t="shared" si="67"/>
        <v>0</v>
      </c>
    </row>
    <row r="933" spans="1:10" ht="24.75" customHeight="1" x14ac:dyDescent="0.25">
      <c r="A933" s="36"/>
      <c r="B933" s="32" t="s">
        <v>51</v>
      </c>
      <c r="C933" s="32" t="str">
        <f t="shared" si="68"/>
        <v>653-000</v>
      </c>
      <c r="D933" s="32" t="s">
        <v>86</v>
      </c>
      <c r="E933" s="32">
        <v>46</v>
      </c>
      <c r="F933" s="32">
        <v>7427259467492</v>
      </c>
      <c r="G933" s="32">
        <v>28</v>
      </c>
      <c r="H933" s="34">
        <v>978.54750000000001</v>
      </c>
      <c r="I933" s="3"/>
      <c r="J933" s="26">
        <f t="shared" si="67"/>
        <v>0</v>
      </c>
    </row>
    <row r="934" spans="1:10" ht="24.75" customHeight="1" x14ac:dyDescent="0.25">
      <c r="A934" s="36"/>
      <c r="B934" s="32" t="s">
        <v>51</v>
      </c>
      <c r="C934" s="32" t="str">
        <f t="shared" si="68"/>
        <v>653-000</v>
      </c>
      <c r="D934" s="32" t="s">
        <v>86</v>
      </c>
      <c r="E934" s="32">
        <v>48</v>
      </c>
      <c r="F934" s="32">
        <v>7427259467508</v>
      </c>
      <c r="G934" s="32">
        <v>26</v>
      </c>
      <c r="H934" s="34">
        <v>978.54750000000001</v>
      </c>
      <c r="I934" s="3"/>
      <c r="J934" s="26">
        <f t="shared" si="67"/>
        <v>0</v>
      </c>
    </row>
    <row r="935" spans="1:10" ht="24.75" customHeight="1" x14ac:dyDescent="0.25">
      <c r="A935" s="36"/>
      <c r="B935" s="32" t="s">
        <v>51</v>
      </c>
      <c r="C935" s="32" t="str">
        <f t="shared" si="68"/>
        <v>653-000</v>
      </c>
      <c r="D935" s="32" t="s">
        <v>86</v>
      </c>
      <c r="E935" s="32">
        <v>50</v>
      </c>
      <c r="F935" s="32">
        <v>7427259467515</v>
      </c>
      <c r="G935" s="32">
        <v>17</v>
      </c>
      <c r="H935" s="34">
        <v>978.54750000000001</v>
      </c>
      <c r="I935" s="3"/>
      <c r="J935" s="26">
        <f t="shared" si="67"/>
        <v>0</v>
      </c>
    </row>
    <row r="936" spans="1:10" ht="24.75" customHeight="1" x14ac:dyDescent="0.25">
      <c r="A936" s="37"/>
      <c r="B936" s="32" t="s">
        <v>51</v>
      </c>
      <c r="C936" s="32" t="str">
        <f t="shared" si="68"/>
        <v>653-000</v>
      </c>
      <c r="D936" s="32" t="s">
        <v>86</v>
      </c>
      <c r="E936" s="32">
        <v>52</v>
      </c>
      <c r="F936" s="32">
        <v>7427259467522</v>
      </c>
      <c r="G936" s="32">
        <v>3</v>
      </c>
      <c r="H936" s="34">
        <v>978.54750000000001</v>
      </c>
      <c r="I936" s="3"/>
      <c r="J936" s="26">
        <f t="shared" si="67"/>
        <v>0</v>
      </c>
    </row>
    <row r="937" spans="1:10" ht="27.75" customHeight="1" x14ac:dyDescent="0.25">
      <c r="A937" s="35"/>
      <c r="B937" s="32" t="s">
        <v>31</v>
      </c>
      <c r="C937" s="32" t="str">
        <f t="shared" ref="C937:C943" si="69">HYPERLINK("http://warehouse.orhideja.net//images/products/103-000-655-000-ivory_6.jpg","655-000")</f>
        <v>655-000</v>
      </c>
      <c r="D937" s="32" t="s">
        <v>86</v>
      </c>
      <c r="E937" s="32">
        <v>38</v>
      </c>
      <c r="F937" s="32">
        <v>7427259422248</v>
      </c>
      <c r="G937" s="32">
        <v>3</v>
      </c>
      <c r="H937" s="34">
        <v>1050.3674999999998</v>
      </c>
      <c r="I937" s="3"/>
      <c r="J937" s="26">
        <f t="shared" si="67"/>
        <v>0</v>
      </c>
    </row>
    <row r="938" spans="1:10" ht="27.75" customHeight="1" x14ac:dyDescent="0.25">
      <c r="A938" s="36"/>
      <c r="B938" s="32" t="s">
        <v>31</v>
      </c>
      <c r="C938" s="32" t="str">
        <f t="shared" si="69"/>
        <v>655-000</v>
      </c>
      <c r="D938" s="32" t="s">
        <v>86</v>
      </c>
      <c r="E938" s="32">
        <v>40</v>
      </c>
      <c r="F938" s="32">
        <v>7427259422255</v>
      </c>
      <c r="G938" s="32">
        <v>14</v>
      </c>
      <c r="H938" s="34">
        <v>1050.3674999999998</v>
      </c>
      <c r="I938" s="3"/>
      <c r="J938" s="26">
        <f t="shared" si="67"/>
        <v>0</v>
      </c>
    </row>
    <row r="939" spans="1:10" ht="27.75" customHeight="1" x14ac:dyDescent="0.25">
      <c r="A939" s="36"/>
      <c r="B939" s="32" t="s">
        <v>31</v>
      </c>
      <c r="C939" s="32" t="str">
        <f t="shared" si="69"/>
        <v>655-000</v>
      </c>
      <c r="D939" s="32" t="s">
        <v>86</v>
      </c>
      <c r="E939" s="32">
        <v>42</v>
      </c>
      <c r="F939" s="32">
        <v>7427259422262</v>
      </c>
      <c r="G939" s="32">
        <v>13</v>
      </c>
      <c r="H939" s="34">
        <v>1050.3674999999998</v>
      </c>
      <c r="I939" s="3"/>
      <c r="J939" s="26">
        <f t="shared" si="67"/>
        <v>0</v>
      </c>
    </row>
    <row r="940" spans="1:10" ht="27.75" customHeight="1" x14ac:dyDescent="0.25">
      <c r="A940" s="36"/>
      <c r="B940" s="32" t="s">
        <v>31</v>
      </c>
      <c r="C940" s="32" t="str">
        <f t="shared" si="69"/>
        <v>655-000</v>
      </c>
      <c r="D940" s="32" t="s">
        <v>86</v>
      </c>
      <c r="E940" s="32">
        <v>44</v>
      </c>
      <c r="F940" s="32">
        <v>7427259422279</v>
      </c>
      <c r="G940" s="32">
        <v>14</v>
      </c>
      <c r="H940" s="34">
        <v>1050.3674999999998</v>
      </c>
      <c r="I940" s="3"/>
      <c r="J940" s="26">
        <f t="shared" si="67"/>
        <v>0</v>
      </c>
    </row>
    <row r="941" spans="1:10" ht="27.75" customHeight="1" x14ac:dyDescent="0.25">
      <c r="A941" s="36"/>
      <c r="B941" s="32" t="s">
        <v>31</v>
      </c>
      <c r="C941" s="32" t="str">
        <f t="shared" si="69"/>
        <v>655-000</v>
      </c>
      <c r="D941" s="32" t="s">
        <v>86</v>
      </c>
      <c r="E941" s="32">
        <v>46</v>
      </c>
      <c r="F941" s="32">
        <v>7427259422286</v>
      </c>
      <c r="G941" s="32">
        <v>16</v>
      </c>
      <c r="H941" s="34">
        <v>1050.3674999999998</v>
      </c>
      <c r="I941" s="3"/>
      <c r="J941" s="26">
        <f t="shared" si="67"/>
        <v>0</v>
      </c>
    </row>
    <row r="942" spans="1:10" ht="27.75" customHeight="1" x14ac:dyDescent="0.25">
      <c r="A942" s="36"/>
      <c r="B942" s="32" t="s">
        <v>31</v>
      </c>
      <c r="C942" s="32" t="str">
        <f t="shared" si="69"/>
        <v>655-000</v>
      </c>
      <c r="D942" s="32" t="s">
        <v>86</v>
      </c>
      <c r="E942" s="32">
        <v>48</v>
      </c>
      <c r="F942" s="32">
        <v>7427259422293</v>
      </c>
      <c r="G942" s="32">
        <v>12</v>
      </c>
      <c r="H942" s="34">
        <v>1050.3674999999998</v>
      </c>
      <c r="I942" s="3"/>
      <c r="J942" s="26">
        <f t="shared" si="67"/>
        <v>0</v>
      </c>
    </row>
    <row r="943" spans="1:10" ht="27.75" customHeight="1" x14ac:dyDescent="0.25">
      <c r="A943" s="37"/>
      <c r="B943" s="32" t="s">
        <v>31</v>
      </c>
      <c r="C943" s="32" t="str">
        <f t="shared" si="69"/>
        <v>655-000</v>
      </c>
      <c r="D943" s="32" t="s">
        <v>86</v>
      </c>
      <c r="E943" s="32">
        <v>50</v>
      </c>
      <c r="F943" s="32">
        <v>7427259422309</v>
      </c>
      <c r="G943" s="32">
        <v>9</v>
      </c>
      <c r="H943" s="34">
        <v>1050.3674999999998</v>
      </c>
      <c r="I943" s="3"/>
      <c r="J943" s="26">
        <f t="shared" si="67"/>
        <v>0</v>
      </c>
    </row>
    <row r="944" spans="1:10" ht="33.75" customHeight="1" x14ac:dyDescent="0.25">
      <c r="A944" s="38"/>
      <c r="B944" s="32" t="s">
        <v>51</v>
      </c>
      <c r="C944" s="32" t="str">
        <f t="shared" ref="C944:C949" si="70">HYPERLINK("http://warehouse.orhideja.net//images/products/Untitled-39.jpg","656-000")</f>
        <v>656-000</v>
      </c>
      <c r="D944" s="32" t="s">
        <v>86</v>
      </c>
      <c r="E944" s="32">
        <v>40</v>
      </c>
      <c r="F944" s="32">
        <v>7427259425850</v>
      </c>
      <c r="G944" s="32">
        <v>3</v>
      </c>
      <c r="H944" s="34">
        <v>1131.165</v>
      </c>
      <c r="I944" s="3"/>
      <c r="J944" s="26">
        <f t="shared" si="67"/>
        <v>0</v>
      </c>
    </row>
    <row r="945" spans="1:10" ht="33.75" customHeight="1" x14ac:dyDescent="0.25">
      <c r="A945" s="39"/>
      <c r="B945" s="32" t="s">
        <v>51</v>
      </c>
      <c r="C945" s="32" t="str">
        <f t="shared" si="70"/>
        <v>656-000</v>
      </c>
      <c r="D945" s="32" t="s">
        <v>86</v>
      </c>
      <c r="E945" s="32">
        <v>42</v>
      </c>
      <c r="F945" s="32">
        <v>7427259425867</v>
      </c>
      <c r="G945" s="32">
        <v>14</v>
      </c>
      <c r="H945" s="34">
        <v>1131.165</v>
      </c>
      <c r="I945" s="3"/>
      <c r="J945" s="26">
        <f t="shared" si="67"/>
        <v>0</v>
      </c>
    </row>
    <row r="946" spans="1:10" ht="33.75" customHeight="1" x14ac:dyDescent="0.25">
      <c r="A946" s="39"/>
      <c r="B946" s="32" t="s">
        <v>51</v>
      </c>
      <c r="C946" s="32" t="str">
        <f t="shared" si="70"/>
        <v>656-000</v>
      </c>
      <c r="D946" s="32" t="s">
        <v>86</v>
      </c>
      <c r="E946" s="32">
        <v>44</v>
      </c>
      <c r="F946" s="32">
        <v>7427259425874</v>
      </c>
      <c r="G946" s="32">
        <v>15</v>
      </c>
      <c r="H946" s="34">
        <v>1131.165</v>
      </c>
      <c r="I946" s="3"/>
      <c r="J946" s="26">
        <f t="shared" si="67"/>
        <v>0</v>
      </c>
    </row>
    <row r="947" spans="1:10" ht="33.75" customHeight="1" x14ac:dyDescent="0.25">
      <c r="A947" s="39"/>
      <c r="B947" s="32" t="s">
        <v>51</v>
      </c>
      <c r="C947" s="32" t="str">
        <f t="shared" si="70"/>
        <v>656-000</v>
      </c>
      <c r="D947" s="32" t="s">
        <v>86</v>
      </c>
      <c r="E947" s="32">
        <v>46</v>
      </c>
      <c r="F947" s="32">
        <v>7427259425881</v>
      </c>
      <c r="G947" s="32">
        <v>15</v>
      </c>
      <c r="H947" s="34">
        <v>1131.165</v>
      </c>
      <c r="I947" s="3"/>
      <c r="J947" s="26">
        <f t="shared" si="67"/>
        <v>0</v>
      </c>
    </row>
    <row r="948" spans="1:10" ht="33.75" customHeight="1" x14ac:dyDescent="0.25">
      <c r="A948" s="39"/>
      <c r="B948" s="32" t="s">
        <v>51</v>
      </c>
      <c r="C948" s="32" t="str">
        <f t="shared" si="70"/>
        <v>656-000</v>
      </c>
      <c r="D948" s="32" t="s">
        <v>86</v>
      </c>
      <c r="E948" s="32">
        <v>48</v>
      </c>
      <c r="F948" s="32">
        <v>7427259425898</v>
      </c>
      <c r="G948" s="32">
        <v>10</v>
      </c>
      <c r="H948" s="34">
        <v>1131.165</v>
      </c>
      <c r="I948" s="3"/>
      <c r="J948" s="26">
        <f t="shared" si="67"/>
        <v>0</v>
      </c>
    </row>
    <row r="949" spans="1:10" ht="33.75" customHeight="1" x14ac:dyDescent="0.25">
      <c r="A949" s="39"/>
      <c r="B949" s="32" t="s">
        <v>51</v>
      </c>
      <c r="C949" s="32" t="str">
        <f t="shared" si="70"/>
        <v>656-000</v>
      </c>
      <c r="D949" s="32" t="s">
        <v>86</v>
      </c>
      <c r="E949" s="32">
        <v>50</v>
      </c>
      <c r="F949" s="32">
        <v>7427259459206</v>
      </c>
      <c r="G949" s="32">
        <v>10</v>
      </c>
      <c r="H949" s="34">
        <v>1131.165</v>
      </c>
      <c r="I949" s="3"/>
      <c r="J949" s="26">
        <f t="shared" si="67"/>
        <v>0</v>
      </c>
    </row>
    <row r="950" spans="1:10" ht="54" customHeight="1" x14ac:dyDescent="0.25">
      <c r="A950" s="35"/>
      <c r="B950" s="32" t="s">
        <v>51</v>
      </c>
      <c r="C950" s="32" t="str">
        <f>HYPERLINK("http://warehouse.orhideja.net//images/products/653-000 pion_2.jpg","653-000")</f>
        <v>653-000</v>
      </c>
      <c r="D950" s="32" t="s">
        <v>69</v>
      </c>
      <c r="E950" s="32">
        <v>36</v>
      </c>
      <c r="F950" s="32"/>
      <c r="G950" s="32">
        <v>5</v>
      </c>
      <c r="H950" s="34">
        <v>978.54750000000001</v>
      </c>
      <c r="I950" s="3"/>
      <c r="J950" s="26">
        <f t="shared" si="67"/>
        <v>0</v>
      </c>
    </row>
    <row r="951" spans="1:10" ht="36" customHeight="1" x14ac:dyDescent="0.25">
      <c r="A951" s="36"/>
      <c r="B951" s="32" t="s">
        <v>51</v>
      </c>
      <c r="C951" s="32" t="str">
        <f>HYPERLINK("http://warehouse.orhideja.net//images/products/653-000 pion_2.jpg","653-000")</f>
        <v>653-000</v>
      </c>
      <c r="D951" s="32" t="s">
        <v>69</v>
      </c>
      <c r="E951" s="32">
        <v>38</v>
      </c>
      <c r="F951" s="32">
        <v>7427259466136</v>
      </c>
      <c r="G951" s="32">
        <v>1</v>
      </c>
      <c r="H951" s="34">
        <v>978.54750000000001</v>
      </c>
      <c r="I951" s="3"/>
      <c r="J951" s="26">
        <f t="shared" si="67"/>
        <v>0</v>
      </c>
    </row>
    <row r="952" spans="1:10" ht="36" customHeight="1" x14ac:dyDescent="0.25">
      <c r="A952" s="36"/>
      <c r="B952" s="32" t="s">
        <v>51</v>
      </c>
      <c r="C952" s="32" t="str">
        <f>HYPERLINK("http://warehouse.orhideja.net//images/products/653-000 pion_2.jpg","653-000")</f>
        <v>653-000</v>
      </c>
      <c r="D952" s="32" t="s">
        <v>69</v>
      </c>
      <c r="E952" s="32">
        <v>40</v>
      </c>
      <c r="F952" s="32">
        <v>7427259466143</v>
      </c>
      <c r="G952" s="32">
        <v>4</v>
      </c>
      <c r="H952" s="34">
        <v>978.54750000000001</v>
      </c>
      <c r="I952" s="3"/>
      <c r="J952" s="26">
        <f t="shared" si="67"/>
        <v>0</v>
      </c>
    </row>
    <row r="953" spans="1:10" ht="36" customHeight="1" x14ac:dyDescent="0.25">
      <c r="A953" s="36"/>
      <c r="B953" s="32" t="s">
        <v>51</v>
      </c>
      <c r="C953" s="32" t="str">
        <f>HYPERLINK("http://warehouse.orhideja.net//images/products/653-000 pion_2.jpg","653-000")</f>
        <v>653-000</v>
      </c>
      <c r="D953" s="32" t="s">
        <v>69</v>
      </c>
      <c r="E953" s="32">
        <v>48</v>
      </c>
      <c r="F953" s="32">
        <v>7427259466181</v>
      </c>
      <c r="G953" s="32">
        <v>12</v>
      </c>
      <c r="H953" s="34">
        <v>978.54750000000001</v>
      </c>
      <c r="I953" s="3"/>
      <c r="J953" s="26">
        <f t="shared" si="67"/>
        <v>0</v>
      </c>
    </row>
    <row r="954" spans="1:10" ht="36" customHeight="1" x14ac:dyDescent="0.25">
      <c r="A954" s="37"/>
      <c r="B954" s="32" t="s">
        <v>51</v>
      </c>
      <c r="C954" s="32" t="str">
        <f>HYPERLINK("http://warehouse.orhideja.net//images/products/653-000 pion_2.jpg","653-000")</f>
        <v>653-000</v>
      </c>
      <c r="D954" s="32" t="s">
        <v>69</v>
      </c>
      <c r="E954" s="32">
        <v>52</v>
      </c>
      <c r="F954" s="32">
        <v>7427259466204</v>
      </c>
      <c r="G954" s="32">
        <v>1</v>
      </c>
      <c r="H954" s="34">
        <v>978.54750000000001</v>
      </c>
      <c r="I954" s="3"/>
      <c r="J954" s="26">
        <f t="shared" si="67"/>
        <v>0</v>
      </c>
    </row>
    <row r="955" spans="1:10" ht="24" customHeight="1" x14ac:dyDescent="0.25">
      <c r="A955" s="35"/>
      <c r="B955" s="32" t="s">
        <v>51</v>
      </c>
      <c r="C955" s="32" t="str">
        <f t="shared" ref="C955:C963" si="71">HYPERLINK("http://warehouse.orhideja.net//images/products/653-000 black-peony.jpg","653-000")</f>
        <v>653-000</v>
      </c>
      <c r="D955" s="32" t="s">
        <v>83</v>
      </c>
      <c r="E955" s="32">
        <v>36</v>
      </c>
      <c r="F955" s="32"/>
      <c r="G955" s="32">
        <v>10</v>
      </c>
      <c r="H955" s="34">
        <v>978.54750000000001</v>
      </c>
      <c r="I955" s="3"/>
      <c r="J955" s="26">
        <f t="shared" si="67"/>
        <v>0</v>
      </c>
    </row>
    <row r="956" spans="1:10" ht="24" customHeight="1" x14ac:dyDescent="0.25">
      <c r="A956" s="36"/>
      <c r="B956" s="32" t="s">
        <v>51</v>
      </c>
      <c r="C956" s="32" t="str">
        <f t="shared" si="71"/>
        <v>653-000</v>
      </c>
      <c r="D956" s="32" t="s">
        <v>83</v>
      </c>
      <c r="E956" s="32">
        <v>38</v>
      </c>
      <c r="F956" s="32">
        <v>7427259466297</v>
      </c>
      <c r="G956" s="32">
        <v>10</v>
      </c>
      <c r="H956" s="34">
        <v>978.54750000000001</v>
      </c>
      <c r="I956" s="3"/>
      <c r="J956" s="26">
        <f t="shared" si="67"/>
        <v>0</v>
      </c>
    </row>
    <row r="957" spans="1:10" ht="24" customHeight="1" x14ac:dyDescent="0.25">
      <c r="A957" s="36"/>
      <c r="B957" s="32" t="s">
        <v>51</v>
      </c>
      <c r="C957" s="32" t="str">
        <f t="shared" si="71"/>
        <v>653-000</v>
      </c>
      <c r="D957" s="32" t="s">
        <v>83</v>
      </c>
      <c r="E957" s="32">
        <v>40</v>
      </c>
      <c r="F957" s="32">
        <v>7427259464774</v>
      </c>
      <c r="G957" s="32">
        <v>12</v>
      </c>
      <c r="H957" s="34">
        <v>978.54750000000001</v>
      </c>
      <c r="I957" s="3"/>
      <c r="J957" s="26">
        <f t="shared" si="67"/>
        <v>0</v>
      </c>
    </row>
    <row r="958" spans="1:10" ht="24" customHeight="1" x14ac:dyDescent="0.25">
      <c r="A958" s="36"/>
      <c r="B958" s="32" t="s">
        <v>51</v>
      </c>
      <c r="C958" s="32" t="str">
        <f t="shared" si="71"/>
        <v>653-000</v>
      </c>
      <c r="D958" s="32" t="s">
        <v>83</v>
      </c>
      <c r="E958" s="32">
        <v>42</v>
      </c>
      <c r="F958" s="32">
        <v>7427259464781</v>
      </c>
      <c r="G958" s="32">
        <v>24</v>
      </c>
      <c r="H958" s="34">
        <v>978.54750000000001</v>
      </c>
      <c r="I958" s="3"/>
      <c r="J958" s="26">
        <f t="shared" si="67"/>
        <v>0</v>
      </c>
    </row>
    <row r="959" spans="1:10" ht="24" customHeight="1" x14ac:dyDescent="0.25">
      <c r="A959" s="36"/>
      <c r="B959" s="32" t="s">
        <v>51</v>
      </c>
      <c r="C959" s="32" t="str">
        <f t="shared" si="71"/>
        <v>653-000</v>
      </c>
      <c r="D959" s="32" t="s">
        <v>83</v>
      </c>
      <c r="E959" s="32">
        <v>44</v>
      </c>
      <c r="F959" s="32">
        <v>7427259464798</v>
      </c>
      <c r="G959" s="32">
        <v>26</v>
      </c>
      <c r="H959" s="34">
        <v>978.54750000000001</v>
      </c>
      <c r="I959" s="3"/>
      <c r="J959" s="26">
        <f t="shared" si="67"/>
        <v>0</v>
      </c>
    </row>
    <row r="960" spans="1:10" ht="24" customHeight="1" x14ac:dyDescent="0.25">
      <c r="A960" s="36"/>
      <c r="B960" s="32" t="s">
        <v>51</v>
      </c>
      <c r="C960" s="32" t="str">
        <f t="shared" si="71"/>
        <v>653-000</v>
      </c>
      <c r="D960" s="32" t="s">
        <v>83</v>
      </c>
      <c r="E960" s="32">
        <v>46</v>
      </c>
      <c r="F960" s="32">
        <v>7427259464804</v>
      </c>
      <c r="G960" s="32">
        <v>26</v>
      </c>
      <c r="H960" s="34">
        <v>978.54750000000001</v>
      </c>
      <c r="I960" s="3"/>
      <c r="J960" s="26">
        <f t="shared" si="67"/>
        <v>0</v>
      </c>
    </row>
    <row r="961" spans="1:10" ht="24" customHeight="1" x14ac:dyDescent="0.25">
      <c r="A961" s="36"/>
      <c r="B961" s="32" t="s">
        <v>51</v>
      </c>
      <c r="C961" s="32" t="str">
        <f t="shared" si="71"/>
        <v>653-000</v>
      </c>
      <c r="D961" s="32" t="s">
        <v>83</v>
      </c>
      <c r="E961" s="32">
        <v>48</v>
      </c>
      <c r="F961" s="32">
        <v>7427259464811</v>
      </c>
      <c r="G961" s="32">
        <v>11</v>
      </c>
      <c r="H961" s="34">
        <v>978.54750000000001</v>
      </c>
      <c r="I961" s="3"/>
      <c r="J961" s="26">
        <f t="shared" si="67"/>
        <v>0</v>
      </c>
    </row>
    <row r="962" spans="1:10" ht="24" customHeight="1" x14ac:dyDescent="0.25">
      <c r="A962" s="36"/>
      <c r="B962" s="32" t="s">
        <v>51</v>
      </c>
      <c r="C962" s="32" t="str">
        <f t="shared" si="71"/>
        <v>653-000</v>
      </c>
      <c r="D962" s="32" t="s">
        <v>83</v>
      </c>
      <c r="E962" s="32">
        <v>50</v>
      </c>
      <c r="F962" s="32">
        <v>7427259464828</v>
      </c>
      <c r="G962" s="32">
        <v>15</v>
      </c>
      <c r="H962" s="34">
        <v>978.54750000000001</v>
      </c>
      <c r="I962" s="3"/>
      <c r="J962" s="26">
        <f t="shared" si="67"/>
        <v>0</v>
      </c>
    </row>
    <row r="963" spans="1:10" ht="24" customHeight="1" x14ac:dyDescent="0.25">
      <c r="A963" s="37"/>
      <c r="B963" s="32" t="s">
        <v>51</v>
      </c>
      <c r="C963" s="32" t="str">
        <f t="shared" si="71"/>
        <v>653-000</v>
      </c>
      <c r="D963" s="32" t="s">
        <v>83</v>
      </c>
      <c r="E963" s="32">
        <v>52</v>
      </c>
      <c r="F963" s="32">
        <v>7427259464835</v>
      </c>
      <c r="G963" s="32">
        <v>6</v>
      </c>
      <c r="H963" s="34">
        <v>978.54750000000001</v>
      </c>
      <c r="I963" s="3"/>
      <c r="J963" s="26">
        <f t="shared" si="67"/>
        <v>0</v>
      </c>
    </row>
    <row r="964" spans="1:10" ht="31.5" customHeight="1" x14ac:dyDescent="0.25">
      <c r="A964" s="35"/>
      <c r="B964" s="32" t="s">
        <v>31</v>
      </c>
      <c r="C964" s="32" t="str">
        <f t="shared" ref="C964:C970" si="72">HYPERLINK("http://warehouse.orhideja.net//images/products/655-000_1.jpg","655-000")</f>
        <v>655-000</v>
      </c>
      <c r="D964" s="32" t="s">
        <v>83</v>
      </c>
      <c r="E964" s="32">
        <v>38</v>
      </c>
      <c r="F964" s="32">
        <v>7427259407023</v>
      </c>
      <c r="G964" s="32">
        <v>11</v>
      </c>
      <c r="H964" s="34">
        <v>1050.3674999999998</v>
      </c>
      <c r="I964" s="3"/>
      <c r="J964" s="26">
        <f t="shared" si="67"/>
        <v>0</v>
      </c>
    </row>
    <row r="965" spans="1:10" ht="31.5" customHeight="1" x14ac:dyDescent="0.25">
      <c r="A965" s="36"/>
      <c r="B965" s="32" t="s">
        <v>31</v>
      </c>
      <c r="C965" s="32" t="str">
        <f t="shared" si="72"/>
        <v>655-000</v>
      </c>
      <c r="D965" s="32" t="s">
        <v>83</v>
      </c>
      <c r="E965" s="32">
        <v>40</v>
      </c>
      <c r="F965" s="32">
        <v>7427259407030</v>
      </c>
      <c r="G965" s="32">
        <v>24</v>
      </c>
      <c r="H965" s="34">
        <v>1050.3674999999998</v>
      </c>
      <c r="I965" s="3"/>
      <c r="J965" s="26">
        <f t="shared" si="67"/>
        <v>0</v>
      </c>
    </row>
    <row r="966" spans="1:10" ht="31.5" customHeight="1" x14ac:dyDescent="0.25">
      <c r="A966" s="36"/>
      <c r="B966" s="32" t="s">
        <v>31</v>
      </c>
      <c r="C966" s="32" t="str">
        <f t="shared" si="72"/>
        <v>655-000</v>
      </c>
      <c r="D966" s="32" t="s">
        <v>83</v>
      </c>
      <c r="E966" s="32">
        <v>42</v>
      </c>
      <c r="F966" s="32">
        <v>7427259407047</v>
      </c>
      <c r="G966" s="32">
        <v>45</v>
      </c>
      <c r="H966" s="34">
        <v>1050.3674999999998</v>
      </c>
      <c r="I966" s="3"/>
      <c r="J966" s="26">
        <f t="shared" si="67"/>
        <v>0</v>
      </c>
    </row>
    <row r="967" spans="1:10" ht="31.5" customHeight="1" x14ac:dyDescent="0.25">
      <c r="A967" s="36"/>
      <c r="B967" s="32" t="s">
        <v>31</v>
      </c>
      <c r="C967" s="32" t="str">
        <f t="shared" si="72"/>
        <v>655-000</v>
      </c>
      <c r="D967" s="32" t="s">
        <v>83</v>
      </c>
      <c r="E967" s="32">
        <v>44</v>
      </c>
      <c r="F967" s="32">
        <v>7427259407054</v>
      </c>
      <c r="G967" s="32">
        <v>48</v>
      </c>
      <c r="H967" s="34">
        <v>1050.3674999999998</v>
      </c>
      <c r="I967" s="3"/>
      <c r="J967" s="26">
        <f t="shared" si="67"/>
        <v>0</v>
      </c>
    </row>
    <row r="968" spans="1:10" ht="31.5" customHeight="1" x14ac:dyDescent="0.25">
      <c r="A968" s="36"/>
      <c r="B968" s="32" t="s">
        <v>31</v>
      </c>
      <c r="C968" s="32" t="str">
        <f t="shared" si="72"/>
        <v>655-000</v>
      </c>
      <c r="D968" s="32" t="s">
        <v>83</v>
      </c>
      <c r="E968" s="32">
        <v>46</v>
      </c>
      <c r="F968" s="32">
        <v>7427259407061</v>
      </c>
      <c r="G968" s="32">
        <v>40</v>
      </c>
      <c r="H968" s="34">
        <v>1050.3674999999998</v>
      </c>
      <c r="I968" s="3"/>
      <c r="J968" s="26">
        <f t="shared" ref="J968:J1031" si="73">H968*I968</f>
        <v>0</v>
      </c>
    </row>
    <row r="969" spans="1:10" ht="31.5" customHeight="1" x14ac:dyDescent="0.25">
      <c r="A969" s="36"/>
      <c r="B969" s="32" t="s">
        <v>31</v>
      </c>
      <c r="C969" s="32" t="str">
        <f t="shared" si="72"/>
        <v>655-000</v>
      </c>
      <c r="D969" s="32" t="s">
        <v>83</v>
      </c>
      <c r="E969" s="32">
        <v>48</v>
      </c>
      <c r="F969" s="32">
        <v>7427259407078</v>
      </c>
      <c r="G969" s="32">
        <v>35</v>
      </c>
      <c r="H969" s="34">
        <v>1050.3674999999998</v>
      </c>
      <c r="I969" s="3"/>
      <c r="J969" s="26">
        <f t="shared" si="73"/>
        <v>0</v>
      </c>
    </row>
    <row r="970" spans="1:10" ht="31.5" customHeight="1" x14ac:dyDescent="0.25">
      <c r="A970" s="37"/>
      <c r="B970" s="32" t="s">
        <v>31</v>
      </c>
      <c r="C970" s="32" t="str">
        <f t="shared" si="72"/>
        <v>655-000</v>
      </c>
      <c r="D970" s="32" t="s">
        <v>83</v>
      </c>
      <c r="E970" s="32">
        <v>50</v>
      </c>
      <c r="F970" s="32">
        <v>7427259407085</v>
      </c>
      <c r="G970" s="32">
        <v>8</v>
      </c>
      <c r="H970" s="34">
        <v>1050.3674999999998</v>
      </c>
      <c r="I970" s="3"/>
      <c r="J970" s="26">
        <f t="shared" si="73"/>
        <v>0</v>
      </c>
    </row>
    <row r="971" spans="1:10" ht="58.5" customHeight="1" x14ac:dyDescent="0.25">
      <c r="A971" s="35"/>
      <c r="B971" s="32" t="s">
        <v>51</v>
      </c>
      <c r="C971" s="32" t="str">
        <f>HYPERLINK("http://warehouse.orhideja.net//images/products/656-000 chjernij.jpeg","656-000")</f>
        <v>656-000</v>
      </c>
      <c r="D971" s="32" t="s">
        <v>67</v>
      </c>
      <c r="E971" s="32">
        <v>40</v>
      </c>
      <c r="F971" s="32">
        <v>7427259423368</v>
      </c>
      <c r="G971" s="32">
        <v>15</v>
      </c>
      <c r="H971" s="34">
        <v>1131.165</v>
      </c>
      <c r="I971" s="3"/>
      <c r="J971" s="26">
        <f t="shared" si="73"/>
        <v>0</v>
      </c>
    </row>
    <row r="972" spans="1:10" ht="58.5" customHeight="1" x14ac:dyDescent="0.25">
      <c r="A972" s="36"/>
      <c r="B972" s="32" t="s">
        <v>51</v>
      </c>
      <c r="C972" s="32" t="str">
        <f>HYPERLINK("http://warehouse.orhideja.net//images/products/656-000 chjernij.jpeg","656-000")</f>
        <v>656-000</v>
      </c>
      <c r="D972" s="32" t="s">
        <v>67</v>
      </c>
      <c r="E972" s="32">
        <v>42</v>
      </c>
      <c r="F972" s="32">
        <v>7427259423375</v>
      </c>
      <c r="G972" s="32">
        <v>6</v>
      </c>
      <c r="H972" s="34">
        <v>1131.165</v>
      </c>
      <c r="I972" s="3"/>
      <c r="J972" s="26">
        <f t="shared" si="73"/>
        <v>0</v>
      </c>
    </row>
    <row r="973" spans="1:10" ht="58.5" customHeight="1" x14ac:dyDescent="0.25">
      <c r="A973" s="36"/>
      <c r="B973" s="32" t="s">
        <v>51</v>
      </c>
      <c r="C973" s="32" t="str">
        <f>HYPERLINK("http://warehouse.orhideja.net//images/products/656-000 chjernij.jpeg","656-000")</f>
        <v>656-000</v>
      </c>
      <c r="D973" s="32" t="s">
        <v>67</v>
      </c>
      <c r="E973" s="32">
        <v>48</v>
      </c>
      <c r="F973" s="32">
        <v>7427259423405</v>
      </c>
      <c r="G973" s="32">
        <v>6</v>
      </c>
      <c r="H973" s="34">
        <v>1131.165</v>
      </c>
      <c r="I973" s="3"/>
      <c r="J973" s="26">
        <f t="shared" si="73"/>
        <v>0</v>
      </c>
    </row>
    <row r="974" spans="1:10" ht="58.5" customHeight="1" x14ac:dyDescent="0.25">
      <c r="A974" s="37"/>
      <c r="B974" s="32" t="s">
        <v>51</v>
      </c>
      <c r="C974" s="32" t="str">
        <f>HYPERLINK("http://warehouse.orhideja.net//images/products/656-000 chjernij.jpeg","656-000")</f>
        <v>656-000</v>
      </c>
      <c r="D974" s="32" t="s">
        <v>67</v>
      </c>
      <c r="E974" s="32">
        <v>50</v>
      </c>
      <c r="F974" s="32">
        <v>7427259423412</v>
      </c>
      <c r="G974" s="32">
        <v>5</v>
      </c>
      <c r="H974" s="34">
        <v>1131.165</v>
      </c>
      <c r="I974" s="3"/>
      <c r="J974" s="26">
        <f t="shared" si="73"/>
        <v>0</v>
      </c>
    </row>
    <row r="975" spans="1:10" x14ac:dyDescent="0.25">
      <c r="A975" s="35"/>
      <c r="B975" s="32" t="s">
        <v>108</v>
      </c>
      <c r="C975" s="32" t="str">
        <f t="shared" ref="C975:C1006" si="74">HYPERLINK("http://warehouse.orhideja.net//images/products/161-000 231-000.jpg","161-000")</f>
        <v>161-000</v>
      </c>
      <c r="D975" s="32" t="s">
        <v>67</v>
      </c>
      <c r="E975" s="32" t="s">
        <v>10</v>
      </c>
      <c r="F975" s="32">
        <v>7427259386038</v>
      </c>
      <c r="G975" s="32">
        <v>6</v>
      </c>
      <c r="H975" s="34">
        <v>2001.9825000000001</v>
      </c>
      <c r="I975" s="3"/>
      <c r="J975" s="26">
        <f t="shared" si="73"/>
        <v>0</v>
      </c>
    </row>
    <row r="976" spans="1:10" x14ac:dyDescent="0.25">
      <c r="A976" s="36"/>
      <c r="B976" s="32" t="s">
        <v>108</v>
      </c>
      <c r="C976" s="32" t="str">
        <f t="shared" si="74"/>
        <v>161-000</v>
      </c>
      <c r="D976" s="32" t="s">
        <v>67</v>
      </c>
      <c r="E976" s="32" t="s">
        <v>11</v>
      </c>
      <c r="F976" s="32">
        <v>7427259386045</v>
      </c>
      <c r="G976" s="32">
        <v>15</v>
      </c>
      <c r="H976" s="34">
        <v>2001.9825000000001</v>
      </c>
      <c r="I976" s="3"/>
      <c r="J976" s="26">
        <f t="shared" si="73"/>
        <v>0</v>
      </c>
    </row>
    <row r="977" spans="1:10" x14ac:dyDescent="0.25">
      <c r="A977" s="36"/>
      <c r="B977" s="32" t="s">
        <v>108</v>
      </c>
      <c r="C977" s="32" t="str">
        <f t="shared" si="74"/>
        <v>161-000</v>
      </c>
      <c r="D977" s="32" t="s">
        <v>67</v>
      </c>
      <c r="E977" s="32" t="s">
        <v>25</v>
      </c>
      <c r="F977" s="32">
        <v>7427259386052</v>
      </c>
      <c r="G977" s="32">
        <v>18</v>
      </c>
      <c r="H977" s="34">
        <v>2001.9825000000001</v>
      </c>
      <c r="I977" s="3"/>
      <c r="J977" s="26">
        <f t="shared" si="73"/>
        <v>0</v>
      </c>
    </row>
    <row r="978" spans="1:10" x14ac:dyDescent="0.25">
      <c r="A978" s="36"/>
      <c r="B978" s="32" t="s">
        <v>108</v>
      </c>
      <c r="C978" s="32" t="str">
        <f t="shared" si="74"/>
        <v>161-000</v>
      </c>
      <c r="D978" s="32" t="s">
        <v>67</v>
      </c>
      <c r="E978" s="32" t="s">
        <v>12</v>
      </c>
      <c r="F978" s="32">
        <v>7427259386069</v>
      </c>
      <c r="G978" s="32">
        <v>10</v>
      </c>
      <c r="H978" s="34">
        <v>2001.9825000000001</v>
      </c>
      <c r="I978" s="3"/>
      <c r="J978" s="26">
        <f t="shared" si="73"/>
        <v>0</v>
      </c>
    </row>
    <row r="979" spans="1:10" x14ac:dyDescent="0.25">
      <c r="A979" s="36"/>
      <c r="B979" s="32" t="s">
        <v>108</v>
      </c>
      <c r="C979" s="32" t="str">
        <f t="shared" si="74"/>
        <v>161-000</v>
      </c>
      <c r="D979" s="32" t="s">
        <v>67</v>
      </c>
      <c r="E979" s="32" t="s">
        <v>13</v>
      </c>
      <c r="F979" s="32">
        <v>7427259386076</v>
      </c>
      <c r="G979" s="32">
        <v>14</v>
      </c>
      <c r="H979" s="34">
        <v>2001.9825000000001</v>
      </c>
      <c r="I979" s="3"/>
      <c r="J979" s="26">
        <f t="shared" si="73"/>
        <v>0</v>
      </c>
    </row>
    <row r="980" spans="1:10" x14ac:dyDescent="0.25">
      <c r="A980" s="36"/>
      <c r="B980" s="32" t="s">
        <v>108</v>
      </c>
      <c r="C980" s="32" t="str">
        <f t="shared" si="74"/>
        <v>161-000</v>
      </c>
      <c r="D980" s="32" t="s">
        <v>67</v>
      </c>
      <c r="E980" s="32" t="s">
        <v>14</v>
      </c>
      <c r="F980" s="32">
        <v>7427259386144</v>
      </c>
      <c r="G980" s="32">
        <v>12</v>
      </c>
      <c r="H980" s="34">
        <v>2001.9825000000001</v>
      </c>
      <c r="I980" s="3"/>
      <c r="J980" s="26">
        <f t="shared" si="73"/>
        <v>0</v>
      </c>
    </row>
    <row r="981" spans="1:10" x14ac:dyDescent="0.25">
      <c r="A981" s="36"/>
      <c r="B981" s="32" t="s">
        <v>108</v>
      </c>
      <c r="C981" s="32" t="str">
        <f t="shared" si="74"/>
        <v>161-000</v>
      </c>
      <c r="D981" s="32" t="s">
        <v>67</v>
      </c>
      <c r="E981" s="32" t="s">
        <v>15</v>
      </c>
      <c r="F981" s="32">
        <v>7427259386151</v>
      </c>
      <c r="G981" s="32">
        <v>26</v>
      </c>
      <c r="H981" s="34">
        <v>2001.9825000000001</v>
      </c>
      <c r="I981" s="3"/>
      <c r="J981" s="26">
        <f t="shared" si="73"/>
        <v>0</v>
      </c>
    </row>
    <row r="982" spans="1:10" x14ac:dyDescent="0.25">
      <c r="A982" s="36"/>
      <c r="B982" s="32" t="s">
        <v>108</v>
      </c>
      <c r="C982" s="32" t="str">
        <f t="shared" si="74"/>
        <v>161-000</v>
      </c>
      <c r="D982" s="32" t="s">
        <v>67</v>
      </c>
      <c r="E982" s="32" t="s">
        <v>16</v>
      </c>
      <c r="F982" s="32">
        <v>7427259386168</v>
      </c>
      <c r="G982" s="32">
        <v>45</v>
      </c>
      <c r="H982" s="34">
        <v>2001.9825000000001</v>
      </c>
      <c r="I982" s="3"/>
      <c r="J982" s="26">
        <f t="shared" si="73"/>
        <v>0</v>
      </c>
    </row>
    <row r="983" spans="1:10" x14ac:dyDescent="0.25">
      <c r="A983" s="36"/>
      <c r="B983" s="32" t="s">
        <v>108</v>
      </c>
      <c r="C983" s="32" t="str">
        <f t="shared" si="74"/>
        <v>161-000</v>
      </c>
      <c r="D983" s="32" t="s">
        <v>67</v>
      </c>
      <c r="E983" s="32" t="s">
        <v>17</v>
      </c>
      <c r="F983" s="32">
        <v>7427259386175</v>
      </c>
      <c r="G983" s="32">
        <v>24</v>
      </c>
      <c r="H983" s="34">
        <v>2001.9825000000001</v>
      </c>
      <c r="I983" s="3"/>
      <c r="J983" s="26">
        <f t="shared" si="73"/>
        <v>0</v>
      </c>
    </row>
    <row r="984" spans="1:10" x14ac:dyDescent="0.25">
      <c r="A984" s="36"/>
      <c r="B984" s="32" t="s">
        <v>108</v>
      </c>
      <c r="C984" s="32" t="str">
        <f t="shared" si="74"/>
        <v>161-000</v>
      </c>
      <c r="D984" s="32" t="s">
        <v>67</v>
      </c>
      <c r="E984" s="32" t="s">
        <v>18</v>
      </c>
      <c r="F984" s="32">
        <v>7427259386182</v>
      </c>
      <c r="G984" s="32">
        <v>13</v>
      </c>
      <c r="H984" s="34">
        <v>2001.9825000000001</v>
      </c>
      <c r="I984" s="3"/>
      <c r="J984" s="26">
        <f t="shared" si="73"/>
        <v>0</v>
      </c>
    </row>
    <row r="985" spans="1:10" x14ac:dyDescent="0.25">
      <c r="A985" s="36"/>
      <c r="B985" s="32" t="s">
        <v>108</v>
      </c>
      <c r="C985" s="32" t="str">
        <f t="shared" si="74"/>
        <v>161-000</v>
      </c>
      <c r="D985" s="32" t="s">
        <v>67</v>
      </c>
      <c r="E985" s="32" t="s">
        <v>26</v>
      </c>
      <c r="F985" s="32">
        <v>7427259386199</v>
      </c>
      <c r="G985" s="32">
        <v>13</v>
      </c>
      <c r="H985" s="34">
        <v>2001.9825000000001</v>
      </c>
      <c r="I985" s="3"/>
      <c r="J985" s="26">
        <f t="shared" si="73"/>
        <v>0</v>
      </c>
    </row>
    <row r="986" spans="1:10" x14ac:dyDescent="0.25">
      <c r="A986" s="36"/>
      <c r="B986" s="32" t="s">
        <v>108</v>
      </c>
      <c r="C986" s="32" t="str">
        <f t="shared" si="74"/>
        <v>161-000</v>
      </c>
      <c r="D986" s="32" t="s">
        <v>67</v>
      </c>
      <c r="E986" s="32" t="s">
        <v>19</v>
      </c>
      <c r="F986" s="32">
        <v>7427259386267</v>
      </c>
      <c r="G986" s="32">
        <v>22</v>
      </c>
      <c r="H986" s="34">
        <v>2001.9825000000001</v>
      </c>
      <c r="I986" s="3"/>
      <c r="J986" s="26">
        <f t="shared" si="73"/>
        <v>0</v>
      </c>
    </row>
    <row r="987" spans="1:10" x14ac:dyDescent="0.25">
      <c r="A987" s="36"/>
      <c r="B987" s="32" t="s">
        <v>108</v>
      </c>
      <c r="C987" s="32" t="str">
        <f t="shared" si="74"/>
        <v>161-000</v>
      </c>
      <c r="D987" s="32" t="s">
        <v>67</v>
      </c>
      <c r="E987" s="32" t="s">
        <v>20</v>
      </c>
      <c r="F987" s="32">
        <v>7427259386274</v>
      </c>
      <c r="G987" s="32">
        <v>36</v>
      </c>
      <c r="H987" s="34">
        <v>2001.9825000000001</v>
      </c>
      <c r="I987" s="3"/>
      <c r="J987" s="26">
        <f t="shared" si="73"/>
        <v>0</v>
      </c>
    </row>
    <row r="988" spans="1:10" x14ac:dyDescent="0.25">
      <c r="A988" s="36"/>
      <c r="B988" s="32" t="s">
        <v>108</v>
      </c>
      <c r="C988" s="32" t="str">
        <f t="shared" si="74"/>
        <v>161-000</v>
      </c>
      <c r="D988" s="32" t="s">
        <v>67</v>
      </c>
      <c r="E988" s="32" t="s">
        <v>21</v>
      </c>
      <c r="F988" s="32">
        <v>7427259386281</v>
      </c>
      <c r="G988" s="32">
        <v>29</v>
      </c>
      <c r="H988" s="34">
        <v>2001.9825000000001</v>
      </c>
      <c r="I988" s="3"/>
      <c r="J988" s="26">
        <f t="shared" si="73"/>
        <v>0</v>
      </c>
    </row>
    <row r="989" spans="1:10" x14ac:dyDescent="0.25">
      <c r="A989" s="36"/>
      <c r="B989" s="32" t="s">
        <v>108</v>
      </c>
      <c r="C989" s="32" t="str">
        <f t="shared" si="74"/>
        <v>161-000</v>
      </c>
      <c r="D989" s="32" t="s">
        <v>67</v>
      </c>
      <c r="E989" s="32" t="s">
        <v>22</v>
      </c>
      <c r="F989" s="32">
        <v>7427259386298</v>
      </c>
      <c r="G989" s="32">
        <v>36</v>
      </c>
      <c r="H989" s="34">
        <v>2001.9825000000001</v>
      </c>
      <c r="I989" s="3"/>
      <c r="J989" s="26">
        <f t="shared" si="73"/>
        <v>0</v>
      </c>
    </row>
    <row r="990" spans="1:10" x14ac:dyDescent="0.25">
      <c r="A990" s="36"/>
      <c r="B990" s="32" t="s">
        <v>108</v>
      </c>
      <c r="C990" s="32" t="str">
        <f t="shared" si="74"/>
        <v>161-000</v>
      </c>
      <c r="D990" s="32" t="s">
        <v>67</v>
      </c>
      <c r="E990" s="32" t="s">
        <v>23</v>
      </c>
      <c r="F990" s="32">
        <v>7427259386304</v>
      </c>
      <c r="G990" s="32">
        <v>22</v>
      </c>
      <c r="H990" s="34">
        <v>2001.9825000000001</v>
      </c>
      <c r="I990" s="3"/>
      <c r="J990" s="26">
        <f t="shared" si="73"/>
        <v>0</v>
      </c>
    </row>
    <row r="991" spans="1:10" x14ac:dyDescent="0.25">
      <c r="A991" s="36"/>
      <c r="B991" s="32" t="s">
        <v>108</v>
      </c>
      <c r="C991" s="32" t="str">
        <f t="shared" si="74"/>
        <v>161-000</v>
      </c>
      <c r="D991" s="32" t="s">
        <v>67</v>
      </c>
      <c r="E991" s="32" t="s">
        <v>27</v>
      </c>
      <c r="F991" s="32">
        <v>7427259386311</v>
      </c>
      <c r="G991" s="32">
        <v>20</v>
      </c>
      <c r="H991" s="34">
        <v>2001.9825000000001</v>
      </c>
      <c r="I991" s="3"/>
      <c r="J991" s="26">
        <f t="shared" si="73"/>
        <v>0</v>
      </c>
    </row>
    <row r="992" spans="1:10" x14ac:dyDescent="0.25">
      <c r="A992" s="36"/>
      <c r="B992" s="32" t="s">
        <v>108</v>
      </c>
      <c r="C992" s="32" t="str">
        <f t="shared" si="74"/>
        <v>161-000</v>
      </c>
      <c r="D992" s="32" t="s">
        <v>67</v>
      </c>
      <c r="E992" s="32" t="s">
        <v>73</v>
      </c>
      <c r="F992" s="32">
        <v>7427259386380</v>
      </c>
      <c r="G992" s="32">
        <v>20</v>
      </c>
      <c r="H992" s="34">
        <v>2001.9825000000001</v>
      </c>
      <c r="I992" s="3"/>
      <c r="J992" s="26">
        <f t="shared" si="73"/>
        <v>0</v>
      </c>
    </row>
    <row r="993" spans="1:10" x14ac:dyDescent="0.25">
      <c r="A993" s="36"/>
      <c r="B993" s="32" t="s">
        <v>108</v>
      </c>
      <c r="C993" s="32" t="str">
        <f t="shared" si="74"/>
        <v>161-000</v>
      </c>
      <c r="D993" s="32" t="s">
        <v>67</v>
      </c>
      <c r="E993" s="32" t="s">
        <v>28</v>
      </c>
      <c r="F993" s="32">
        <v>7427259386397</v>
      </c>
      <c r="G993" s="32">
        <v>44</v>
      </c>
      <c r="H993" s="34">
        <v>2001.9825000000001</v>
      </c>
      <c r="I993" s="3"/>
      <c r="J993" s="26">
        <f t="shared" si="73"/>
        <v>0</v>
      </c>
    </row>
    <row r="994" spans="1:10" x14ac:dyDescent="0.25">
      <c r="A994" s="36"/>
      <c r="B994" s="32" t="s">
        <v>108</v>
      </c>
      <c r="C994" s="32" t="str">
        <f t="shared" si="74"/>
        <v>161-000</v>
      </c>
      <c r="D994" s="32" t="s">
        <v>67</v>
      </c>
      <c r="E994" s="32" t="s">
        <v>29</v>
      </c>
      <c r="F994" s="32">
        <v>7427259386403</v>
      </c>
      <c r="G994" s="32">
        <v>25</v>
      </c>
      <c r="H994" s="34">
        <v>2001.9825000000001</v>
      </c>
      <c r="I994" s="3"/>
      <c r="J994" s="26">
        <f t="shared" si="73"/>
        <v>0</v>
      </c>
    </row>
    <row r="995" spans="1:10" x14ac:dyDescent="0.25">
      <c r="A995" s="36"/>
      <c r="B995" s="32" t="s">
        <v>108</v>
      </c>
      <c r="C995" s="32" t="str">
        <f t="shared" si="74"/>
        <v>161-000</v>
      </c>
      <c r="D995" s="32" t="s">
        <v>67</v>
      </c>
      <c r="E995" s="32" t="s">
        <v>30</v>
      </c>
      <c r="F995" s="32">
        <v>7427259386410</v>
      </c>
      <c r="G995" s="32">
        <v>35</v>
      </c>
      <c r="H995" s="34">
        <v>2001.9825000000001</v>
      </c>
      <c r="I995" s="3"/>
      <c r="J995" s="26">
        <f t="shared" si="73"/>
        <v>0</v>
      </c>
    </row>
    <row r="996" spans="1:10" x14ac:dyDescent="0.25">
      <c r="A996" s="36"/>
      <c r="B996" s="32" t="s">
        <v>108</v>
      </c>
      <c r="C996" s="32" t="str">
        <f t="shared" si="74"/>
        <v>161-000</v>
      </c>
      <c r="D996" s="32" t="s">
        <v>67</v>
      </c>
      <c r="E996" s="32" t="s">
        <v>48</v>
      </c>
      <c r="F996" s="32">
        <v>7427259386427</v>
      </c>
      <c r="G996" s="32">
        <v>23</v>
      </c>
      <c r="H996" s="34">
        <v>2001.9825000000001</v>
      </c>
      <c r="I996" s="3"/>
      <c r="J996" s="26">
        <f t="shared" si="73"/>
        <v>0</v>
      </c>
    </row>
    <row r="997" spans="1:10" x14ac:dyDescent="0.25">
      <c r="A997" s="36"/>
      <c r="B997" s="32" t="s">
        <v>108</v>
      </c>
      <c r="C997" s="32" t="str">
        <f t="shared" si="74"/>
        <v>161-000</v>
      </c>
      <c r="D997" s="32" t="s">
        <v>67</v>
      </c>
      <c r="E997" s="32" t="s">
        <v>35</v>
      </c>
      <c r="F997" s="32">
        <v>7427259386434</v>
      </c>
      <c r="G997" s="32">
        <v>21</v>
      </c>
      <c r="H997" s="34">
        <v>2001.9825000000001</v>
      </c>
      <c r="I997" s="3"/>
      <c r="J997" s="26">
        <f t="shared" si="73"/>
        <v>0</v>
      </c>
    </row>
    <row r="998" spans="1:10" x14ac:dyDescent="0.25">
      <c r="A998" s="36"/>
      <c r="B998" s="32" t="s">
        <v>108</v>
      </c>
      <c r="C998" s="32" t="str">
        <f t="shared" si="74"/>
        <v>161-000</v>
      </c>
      <c r="D998" s="32" t="s">
        <v>67</v>
      </c>
      <c r="E998" s="32" t="s">
        <v>74</v>
      </c>
      <c r="F998" s="32">
        <v>7427259386502</v>
      </c>
      <c r="G998" s="32">
        <v>16</v>
      </c>
      <c r="H998" s="34">
        <v>2001.9825000000001</v>
      </c>
      <c r="I998" s="3"/>
      <c r="J998" s="26">
        <f t="shared" si="73"/>
        <v>0</v>
      </c>
    </row>
    <row r="999" spans="1:10" x14ac:dyDescent="0.25">
      <c r="A999" s="36"/>
      <c r="B999" s="32" t="s">
        <v>108</v>
      </c>
      <c r="C999" s="32" t="str">
        <f t="shared" si="74"/>
        <v>161-000</v>
      </c>
      <c r="D999" s="32" t="s">
        <v>67</v>
      </c>
      <c r="E999" s="32" t="s">
        <v>36</v>
      </c>
      <c r="F999" s="32">
        <v>7427259386519</v>
      </c>
      <c r="G999" s="32">
        <v>14</v>
      </c>
      <c r="H999" s="34">
        <v>2001.9825000000001</v>
      </c>
      <c r="I999" s="3"/>
      <c r="J999" s="26">
        <f t="shared" si="73"/>
        <v>0</v>
      </c>
    </row>
    <row r="1000" spans="1:10" x14ac:dyDescent="0.25">
      <c r="A1000" s="36"/>
      <c r="B1000" s="32" t="s">
        <v>108</v>
      </c>
      <c r="C1000" s="32" t="str">
        <f t="shared" si="74"/>
        <v>161-000</v>
      </c>
      <c r="D1000" s="32" t="s">
        <v>67</v>
      </c>
      <c r="E1000" s="32" t="s">
        <v>37</v>
      </c>
      <c r="F1000" s="32">
        <v>7427259386526</v>
      </c>
      <c r="G1000" s="32">
        <v>15</v>
      </c>
      <c r="H1000" s="34">
        <v>2001.9825000000001</v>
      </c>
      <c r="I1000" s="3"/>
      <c r="J1000" s="26">
        <f t="shared" si="73"/>
        <v>0</v>
      </c>
    </row>
    <row r="1001" spans="1:10" x14ac:dyDescent="0.25">
      <c r="A1001" s="36"/>
      <c r="B1001" s="32" t="s">
        <v>108</v>
      </c>
      <c r="C1001" s="32" t="str">
        <f t="shared" si="74"/>
        <v>161-000</v>
      </c>
      <c r="D1001" s="32" t="s">
        <v>67</v>
      </c>
      <c r="E1001" s="32" t="s">
        <v>38</v>
      </c>
      <c r="F1001" s="32">
        <v>7427259386533</v>
      </c>
      <c r="G1001" s="32">
        <v>22</v>
      </c>
      <c r="H1001" s="34">
        <v>2001.9825000000001</v>
      </c>
      <c r="I1001" s="3"/>
      <c r="J1001" s="26">
        <f t="shared" si="73"/>
        <v>0</v>
      </c>
    </row>
    <row r="1002" spans="1:10" x14ac:dyDescent="0.25">
      <c r="A1002" s="36"/>
      <c r="B1002" s="32" t="s">
        <v>108</v>
      </c>
      <c r="C1002" s="32" t="str">
        <f t="shared" si="74"/>
        <v>161-000</v>
      </c>
      <c r="D1002" s="32" t="s">
        <v>67</v>
      </c>
      <c r="E1002" s="32" t="s">
        <v>49</v>
      </c>
      <c r="F1002" s="32">
        <v>7427259386540</v>
      </c>
      <c r="G1002" s="32">
        <v>14</v>
      </c>
      <c r="H1002" s="34">
        <v>2001.9825000000001</v>
      </c>
      <c r="I1002" s="3"/>
      <c r="J1002" s="26">
        <f t="shared" si="73"/>
        <v>0</v>
      </c>
    </row>
    <row r="1003" spans="1:10" x14ac:dyDescent="0.25">
      <c r="A1003" s="36"/>
      <c r="B1003" s="32" t="s">
        <v>108</v>
      </c>
      <c r="C1003" s="32" t="str">
        <f t="shared" si="74"/>
        <v>161-000</v>
      </c>
      <c r="D1003" s="32" t="s">
        <v>67</v>
      </c>
      <c r="E1003" s="32" t="s">
        <v>85</v>
      </c>
      <c r="F1003" s="32">
        <v>7427259386625</v>
      </c>
      <c r="G1003" s="32">
        <v>18</v>
      </c>
      <c r="H1003" s="34">
        <v>2001.9825000000001</v>
      </c>
      <c r="I1003" s="3"/>
      <c r="J1003" s="26">
        <f t="shared" si="73"/>
        <v>0</v>
      </c>
    </row>
    <row r="1004" spans="1:10" x14ac:dyDescent="0.25">
      <c r="A1004" s="36"/>
      <c r="B1004" s="32" t="s">
        <v>108</v>
      </c>
      <c r="C1004" s="32" t="str">
        <f t="shared" si="74"/>
        <v>161-000</v>
      </c>
      <c r="D1004" s="32" t="s">
        <v>67</v>
      </c>
      <c r="E1004" s="32" t="s">
        <v>39</v>
      </c>
      <c r="F1004" s="32">
        <v>7427259386632</v>
      </c>
      <c r="G1004" s="32">
        <v>23</v>
      </c>
      <c r="H1004" s="34">
        <v>2001.9825000000001</v>
      </c>
      <c r="I1004" s="3"/>
      <c r="J1004" s="26">
        <f t="shared" si="73"/>
        <v>0</v>
      </c>
    </row>
    <row r="1005" spans="1:10" x14ac:dyDescent="0.25">
      <c r="A1005" s="36"/>
      <c r="B1005" s="32" t="s">
        <v>108</v>
      </c>
      <c r="C1005" s="32" t="str">
        <f t="shared" si="74"/>
        <v>161-000</v>
      </c>
      <c r="D1005" s="32" t="s">
        <v>67</v>
      </c>
      <c r="E1005" s="32" t="s">
        <v>40</v>
      </c>
      <c r="F1005" s="32">
        <v>7427259386649</v>
      </c>
      <c r="G1005" s="32">
        <v>26</v>
      </c>
      <c r="H1005" s="34">
        <v>2001.9825000000001</v>
      </c>
      <c r="I1005" s="3"/>
      <c r="J1005" s="26">
        <f t="shared" si="73"/>
        <v>0</v>
      </c>
    </row>
    <row r="1006" spans="1:10" x14ac:dyDescent="0.25">
      <c r="A1006" s="37"/>
      <c r="B1006" s="32" t="s">
        <v>108</v>
      </c>
      <c r="C1006" s="32" t="str">
        <f t="shared" si="74"/>
        <v>161-000</v>
      </c>
      <c r="D1006" s="32" t="s">
        <v>67</v>
      </c>
      <c r="E1006" s="32" t="s">
        <v>41</v>
      </c>
      <c r="F1006" s="32">
        <v>7427259386656</v>
      </c>
      <c r="G1006" s="32">
        <v>23</v>
      </c>
      <c r="H1006" s="34">
        <v>2001.9825000000001</v>
      </c>
      <c r="I1006" s="3"/>
      <c r="J1006" s="26">
        <f t="shared" si="73"/>
        <v>0</v>
      </c>
    </row>
    <row r="1007" spans="1:10" ht="25.5" customHeight="1" x14ac:dyDescent="0.25">
      <c r="A1007" s="35"/>
      <c r="B1007" s="32" t="s">
        <v>108</v>
      </c>
      <c r="C1007" s="32" t="str">
        <f t="shared" ref="C1007:C1023" si="75">HYPERLINK("http://warehouse.orhideja.net//images/products/522-000.jpg","522-000")</f>
        <v>522-000</v>
      </c>
      <c r="D1007" s="32" t="s">
        <v>67</v>
      </c>
      <c r="E1007" s="32" t="s">
        <v>10</v>
      </c>
      <c r="F1007" s="32">
        <v>7427259405388</v>
      </c>
      <c r="G1007" s="32">
        <v>2</v>
      </c>
      <c r="H1007" s="34">
        <v>2145.6224999999999</v>
      </c>
      <c r="I1007" s="3"/>
      <c r="J1007" s="26">
        <f t="shared" si="73"/>
        <v>0</v>
      </c>
    </row>
    <row r="1008" spans="1:10" ht="25.5" customHeight="1" x14ac:dyDescent="0.25">
      <c r="A1008" s="36"/>
      <c r="B1008" s="32" t="s">
        <v>108</v>
      </c>
      <c r="C1008" s="32" t="str">
        <f t="shared" si="75"/>
        <v>522-000</v>
      </c>
      <c r="D1008" s="32" t="s">
        <v>67</v>
      </c>
      <c r="E1008" s="32" t="s">
        <v>11</v>
      </c>
      <c r="F1008" s="32">
        <v>7427259404268</v>
      </c>
      <c r="G1008" s="32">
        <v>2</v>
      </c>
      <c r="H1008" s="34">
        <v>2145.6224999999999</v>
      </c>
      <c r="I1008" s="3"/>
      <c r="J1008" s="26">
        <f t="shared" si="73"/>
        <v>0</v>
      </c>
    </row>
    <row r="1009" spans="1:10" ht="25.5" customHeight="1" x14ac:dyDescent="0.25">
      <c r="A1009" s="36"/>
      <c r="B1009" s="32" t="s">
        <v>108</v>
      </c>
      <c r="C1009" s="32" t="str">
        <f t="shared" si="75"/>
        <v>522-000</v>
      </c>
      <c r="D1009" s="32" t="s">
        <v>67</v>
      </c>
      <c r="E1009" s="32" t="s">
        <v>25</v>
      </c>
      <c r="F1009" s="32">
        <v>7427259405401</v>
      </c>
      <c r="G1009" s="32">
        <v>1</v>
      </c>
      <c r="H1009" s="34">
        <v>2145.6224999999999</v>
      </c>
      <c r="I1009" s="3"/>
      <c r="J1009" s="26">
        <f t="shared" si="73"/>
        <v>0</v>
      </c>
    </row>
    <row r="1010" spans="1:10" ht="25.5" customHeight="1" x14ac:dyDescent="0.25">
      <c r="A1010" s="36"/>
      <c r="B1010" s="32" t="s">
        <v>108</v>
      </c>
      <c r="C1010" s="32" t="str">
        <f t="shared" si="75"/>
        <v>522-000</v>
      </c>
      <c r="D1010" s="32" t="s">
        <v>67</v>
      </c>
      <c r="E1010" s="32" t="s">
        <v>14</v>
      </c>
      <c r="F1010" s="32">
        <v>7427259405432</v>
      </c>
      <c r="G1010" s="32">
        <v>2</v>
      </c>
      <c r="H1010" s="34">
        <v>2145.6224999999999</v>
      </c>
      <c r="I1010" s="3"/>
      <c r="J1010" s="26">
        <f t="shared" si="73"/>
        <v>0</v>
      </c>
    </row>
    <row r="1011" spans="1:10" ht="25.5" customHeight="1" x14ac:dyDescent="0.25">
      <c r="A1011" s="36"/>
      <c r="B1011" s="32" t="s">
        <v>108</v>
      </c>
      <c r="C1011" s="32" t="str">
        <f t="shared" si="75"/>
        <v>522-000</v>
      </c>
      <c r="D1011" s="32" t="s">
        <v>67</v>
      </c>
      <c r="E1011" s="32" t="s">
        <v>15</v>
      </c>
      <c r="F1011" s="32">
        <v>7427259405449</v>
      </c>
      <c r="G1011" s="32">
        <v>5</v>
      </c>
      <c r="H1011" s="34">
        <v>2145.6224999999999</v>
      </c>
      <c r="I1011" s="3"/>
      <c r="J1011" s="26">
        <f t="shared" si="73"/>
        <v>0</v>
      </c>
    </row>
    <row r="1012" spans="1:10" ht="25.5" customHeight="1" x14ac:dyDescent="0.25">
      <c r="A1012" s="36"/>
      <c r="B1012" s="32" t="s">
        <v>108</v>
      </c>
      <c r="C1012" s="32" t="str">
        <f t="shared" si="75"/>
        <v>522-000</v>
      </c>
      <c r="D1012" s="32" t="s">
        <v>67</v>
      </c>
      <c r="E1012" s="32" t="s">
        <v>16</v>
      </c>
      <c r="F1012" s="32">
        <v>7427259405456</v>
      </c>
      <c r="G1012" s="32">
        <v>5</v>
      </c>
      <c r="H1012" s="34">
        <v>2145.6224999999999</v>
      </c>
      <c r="I1012" s="3"/>
      <c r="J1012" s="26">
        <f t="shared" si="73"/>
        <v>0</v>
      </c>
    </row>
    <row r="1013" spans="1:10" ht="25.5" customHeight="1" x14ac:dyDescent="0.25">
      <c r="A1013" s="36"/>
      <c r="B1013" s="32" t="s">
        <v>108</v>
      </c>
      <c r="C1013" s="32" t="str">
        <f t="shared" si="75"/>
        <v>522-000</v>
      </c>
      <c r="D1013" s="32" t="s">
        <v>67</v>
      </c>
      <c r="E1013" s="32" t="s">
        <v>17</v>
      </c>
      <c r="F1013" s="32">
        <v>7427259404275</v>
      </c>
      <c r="G1013" s="32">
        <v>2</v>
      </c>
      <c r="H1013" s="34">
        <v>2145.6224999999999</v>
      </c>
      <c r="I1013" s="3"/>
      <c r="J1013" s="26">
        <f t="shared" si="73"/>
        <v>0</v>
      </c>
    </row>
    <row r="1014" spans="1:10" ht="25.5" customHeight="1" x14ac:dyDescent="0.25">
      <c r="A1014" s="36"/>
      <c r="B1014" s="32" t="s">
        <v>108</v>
      </c>
      <c r="C1014" s="32" t="str">
        <f t="shared" si="75"/>
        <v>522-000</v>
      </c>
      <c r="D1014" s="32" t="s">
        <v>67</v>
      </c>
      <c r="E1014" s="32" t="s">
        <v>18</v>
      </c>
      <c r="F1014" s="32">
        <v>7427259405470</v>
      </c>
      <c r="G1014" s="32">
        <v>1</v>
      </c>
      <c r="H1014" s="34">
        <v>2145.6224999999999</v>
      </c>
      <c r="I1014" s="3"/>
      <c r="J1014" s="26">
        <f t="shared" si="73"/>
        <v>0</v>
      </c>
    </row>
    <row r="1015" spans="1:10" ht="25.5" customHeight="1" x14ac:dyDescent="0.25">
      <c r="A1015" s="36"/>
      <c r="B1015" s="32" t="s">
        <v>108</v>
      </c>
      <c r="C1015" s="32" t="str">
        <f t="shared" si="75"/>
        <v>522-000</v>
      </c>
      <c r="D1015" s="32" t="s">
        <v>67</v>
      </c>
      <c r="E1015" s="32" t="s">
        <v>79</v>
      </c>
      <c r="F1015" s="32">
        <v>7427259405494</v>
      </c>
      <c r="G1015" s="32">
        <v>3</v>
      </c>
      <c r="H1015" s="34">
        <v>2145.6224999999999</v>
      </c>
      <c r="I1015" s="3"/>
      <c r="J1015" s="26">
        <f t="shared" si="73"/>
        <v>0</v>
      </c>
    </row>
    <row r="1016" spans="1:10" ht="25.5" customHeight="1" x14ac:dyDescent="0.25">
      <c r="A1016" s="36"/>
      <c r="B1016" s="32" t="s">
        <v>108</v>
      </c>
      <c r="C1016" s="32" t="str">
        <f t="shared" si="75"/>
        <v>522-000</v>
      </c>
      <c r="D1016" s="32" t="s">
        <v>67</v>
      </c>
      <c r="E1016" s="32" t="s">
        <v>19</v>
      </c>
      <c r="F1016" s="32">
        <v>7427259405500</v>
      </c>
      <c r="G1016" s="32">
        <v>4</v>
      </c>
      <c r="H1016" s="34">
        <v>2145.6224999999999</v>
      </c>
      <c r="I1016" s="3"/>
      <c r="J1016" s="26">
        <f t="shared" si="73"/>
        <v>0</v>
      </c>
    </row>
    <row r="1017" spans="1:10" ht="25.5" customHeight="1" x14ac:dyDescent="0.25">
      <c r="A1017" s="36"/>
      <c r="B1017" s="32" t="s">
        <v>108</v>
      </c>
      <c r="C1017" s="32" t="str">
        <f t="shared" si="75"/>
        <v>522-000</v>
      </c>
      <c r="D1017" s="32" t="s">
        <v>67</v>
      </c>
      <c r="E1017" s="32" t="s">
        <v>20</v>
      </c>
      <c r="F1017" s="32">
        <v>7427259405517</v>
      </c>
      <c r="G1017" s="32">
        <v>3</v>
      </c>
      <c r="H1017" s="34">
        <v>2145.6224999999999</v>
      </c>
      <c r="I1017" s="3"/>
      <c r="J1017" s="26">
        <f t="shared" si="73"/>
        <v>0</v>
      </c>
    </row>
    <row r="1018" spans="1:10" ht="25.5" customHeight="1" x14ac:dyDescent="0.25">
      <c r="A1018" s="36"/>
      <c r="B1018" s="32" t="s">
        <v>108</v>
      </c>
      <c r="C1018" s="32" t="str">
        <f t="shared" si="75"/>
        <v>522-000</v>
      </c>
      <c r="D1018" s="32" t="s">
        <v>67</v>
      </c>
      <c r="E1018" s="32" t="s">
        <v>21</v>
      </c>
      <c r="F1018" s="32">
        <v>7427259405524</v>
      </c>
      <c r="G1018" s="32">
        <v>6</v>
      </c>
      <c r="H1018" s="34">
        <v>2145.6224999999999</v>
      </c>
      <c r="I1018" s="3"/>
      <c r="J1018" s="26">
        <f t="shared" si="73"/>
        <v>0</v>
      </c>
    </row>
    <row r="1019" spans="1:10" ht="25.5" customHeight="1" x14ac:dyDescent="0.25">
      <c r="A1019" s="36"/>
      <c r="B1019" s="32" t="s">
        <v>108</v>
      </c>
      <c r="C1019" s="32" t="str">
        <f t="shared" si="75"/>
        <v>522-000</v>
      </c>
      <c r="D1019" s="32" t="s">
        <v>67</v>
      </c>
      <c r="E1019" s="32" t="s">
        <v>81</v>
      </c>
      <c r="F1019" s="32">
        <v>7427259405562</v>
      </c>
      <c r="G1019" s="32">
        <v>2</v>
      </c>
      <c r="H1019" s="34">
        <v>2145.6224999999999</v>
      </c>
      <c r="I1019" s="3"/>
      <c r="J1019" s="26">
        <f t="shared" si="73"/>
        <v>0</v>
      </c>
    </row>
    <row r="1020" spans="1:10" ht="25.5" customHeight="1" x14ac:dyDescent="0.25">
      <c r="A1020" s="36"/>
      <c r="B1020" s="32" t="s">
        <v>108</v>
      </c>
      <c r="C1020" s="32" t="str">
        <f t="shared" si="75"/>
        <v>522-000</v>
      </c>
      <c r="D1020" s="32" t="s">
        <v>67</v>
      </c>
      <c r="E1020" s="32" t="s">
        <v>73</v>
      </c>
      <c r="F1020" s="32">
        <v>7427259405579</v>
      </c>
      <c r="G1020" s="32">
        <v>4</v>
      </c>
      <c r="H1020" s="34">
        <v>2145.6224999999999</v>
      </c>
      <c r="I1020" s="3"/>
      <c r="J1020" s="26">
        <f t="shared" si="73"/>
        <v>0</v>
      </c>
    </row>
    <row r="1021" spans="1:10" ht="25.5" customHeight="1" x14ac:dyDescent="0.25">
      <c r="A1021" s="36"/>
      <c r="B1021" s="32" t="s">
        <v>108</v>
      </c>
      <c r="C1021" s="32" t="str">
        <f t="shared" si="75"/>
        <v>522-000</v>
      </c>
      <c r="D1021" s="32" t="s">
        <v>67</v>
      </c>
      <c r="E1021" s="32" t="s">
        <v>28</v>
      </c>
      <c r="F1021" s="32">
        <v>7427259405586</v>
      </c>
      <c r="G1021" s="32">
        <v>8</v>
      </c>
      <c r="H1021" s="34">
        <v>2145.6224999999999</v>
      </c>
      <c r="I1021" s="3"/>
      <c r="J1021" s="26">
        <f t="shared" si="73"/>
        <v>0</v>
      </c>
    </row>
    <row r="1022" spans="1:10" ht="25.5" customHeight="1" x14ac:dyDescent="0.25">
      <c r="A1022" s="36"/>
      <c r="B1022" s="32" t="s">
        <v>108</v>
      </c>
      <c r="C1022" s="32" t="str">
        <f t="shared" si="75"/>
        <v>522-000</v>
      </c>
      <c r="D1022" s="32" t="s">
        <v>67</v>
      </c>
      <c r="E1022" s="32" t="s">
        <v>29</v>
      </c>
      <c r="F1022" s="32">
        <v>7427259405593</v>
      </c>
      <c r="G1022" s="32">
        <v>3</v>
      </c>
      <c r="H1022" s="34">
        <v>2145.6224999999999</v>
      </c>
      <c r="I1022" s="3"/>
      <c r="J1022" s="26">
        <f t="shared" si="73"/>
        <v>0</v>
      </c>
    </row>
    <row r="1023" spans="1:10" ht="25.5" customHeight="1" x14ac:dyDescent="0.25">
      <c r="A1023" s="37"/>
      <c r="B1023" s="32" t="s">
        <v>108</v>
      </c>
      <c r="C1023" s="32" t="str">
        <f t="shared" si="75"/>
        <v>522-000</v>
      </c>
      <c r="D1023" s="32" t="s">
        <v>67</v>
      </c>
      <c r="E1023" s="32" t="s">
        <v>30</v>
      </c>
      <c r="F1023" s="32">
        <v>7427259405609</v>
      </c>
      <c r="G1023" s="32">
        <v>3</v>
      </c>
      <c r="H1023" s="34">
        <v>2145.6224999999999</v>
      </c>
      <c r="I1023" s="3"/>
      <c r="J1023" s="26">
        <f t="shared" si="73"/>
        <v>0</v>
      </c>
    </row>
    <row r="1024" spans="1:10" ht="78.75" customHeight="1" x14ac:dyDescent="0.25">
      <c r="A1024" s="35"/>
      <c r="B1024" s="32" t="s">
        <v>5</v>
      </c>
      <c r="C1024" s="32" t="str">
        <f>HYPERLINK("http://warehouse.orhideja.net//images/products/199-493-793-493_1.jpg","199-493")</f>
        <v>199-493</v>
      </c>
      <c r="D1024" s="32" t="s">
        <v>109</v>
      </c>
      <c r="E1024" s="32" t="s">
        <v>9</v>
      </c>
      <c r="F1024" s="32">
        <v>4931990189214</v>
      </c>
      <c r="G1024" s="32">
        <v>1</v>
      </c>
      <c r="H1024" s="34">
        <v>1606.9724999999999</v>
      </c>
      <c r="I1024" s="3"/>
      <c r="J1024" s="26">
        <f t="shared" si="73"/>
        <v>0</v>
      </c>
    </row>
    <row r="1025" spans="1:10" ht="78.75" customHeight="1" x14ac:dyDescent="0.25">
      <c r="A1025" s="36"/>
      <c r="B1025" s="32" t="s">
        <v>5</v>
      </c>
      <c r="C1025" s="32" t="str">
        <f>HYPERLINK("http://warehouse.orhideja.net//images/products/199-493-793-493_1.jpg","199-493")</f>
        <v>199-493</v>
      </c>
      <c r="D1025" s="32" t="s">
        <v>109</v>
      </c>
      <c r="E1025" s="32" t="s">
        <v>10</v>
      </c>
      <c r="F1025" s="32">
        <v>4931990199213</v>
      </c>
      <c r="G1025" s="32">
        <v>3</v>
      </c>
      <c r="H1025" s="34">
        <v>1606.9724999999999</v>
      </c>
      <c r="I1025" s="3"/>
      <c r="J1025" s="26">
        <f t="shared" si="73"/>
        <v>0</v>
      </c>
    </row>
    <row r="1026" spans="1:10" ht="78.75" customHeight="1" x14ac:dyDescent="0.25">
      <c r="A1026" s="36"/>
      <c r="B1026" s="32" t="s">
        <v>5</v>
      </c>
      <c r="C1026" s="32" t="str">
        <f>HYPERLINK("http://warehouse.orhideja.net//images/products/199-493-793-493_1.jpg","199-493")</f>
        <v>199-493</v>
      </c>
      <c r="D1026" s="32" t="s">
        <v>109</v>
      </c>
      <c r="E1026" s="32" t="s">
        <v>11</v>
      </c>
      <c r="F1026" s="32">
        <v>4931990209219</v>
      </c>
      <c r="G1026" s="32">
        <v>3</v>
      </c>
      <c r="H1026" s="34">
        <v>1606.9724999999999</v>
      </c>
      <c r="I1026" s="3"/>
      <c r="J1026" s="26">
        <f t="shared" si="73"/>
        <v>0</v>
      </c>
    </row>
    <row r="1027" spans="1:10" ht="78.75" customHeight="1" x14ac:dyDescent="0.25">
      <c r="A1027" s="37"/>
      <c r="B1027" s="32" t="s">
        <v>5</v>
      </c>
      <c r="C1027" s="32" t="str">
        <f>HYPERLINK("http://warehouse.orhideja.net//images/products/199-493-793-493_1.jpg","199-493")</f>
        <v>199-493</v>
      </c>
      <c r="D1027" s="32" t="s">
        <v>109</v>
      </c>
      <c r="E1027" s="32" t="s">
        <v>14</v>
      </c>
      <c r="F1027" s="32">
        <v>4931990269213</v>
      </c>
      <c r="G1027" s="32">
        <v>1</v>
      </c>
      <c r="H1027" s="34">
        <v>1606.9724999999999</v>
      </c>
      <c r="I1027" s="3"/>
      <c r="J1027" s="26">
        <f t="shared" si="73"/>
        <v>0</v>
      </c>
    </row>
    <row r="1028" spans="1:10" ht="17.25" customHeight="1" x14ac:dyDescent="0.25">
      <c r="A1028" s="35"/>
      <c r="B1028" s="32" t="s">
        <v>5</v>
      </c>
      <c r="C1028" s="32" t="str">
        <f t="shared" ref="C1028:C1045" si="76">HYPERLINK("http://warehouse.orhideja.net//images/products/125-533.jpg","125-533")</f>
        <v>125-533</v>
      </c>
      <c r="D1028" s="32" t="s">
        <v>69</v>
      </c>
      <c r="E1028" s="32" t="s">
        <v>11</v>
      </c>
      <c r="F1028" s="32"/>
      <c r="G1028" s="32">
        <v>3</v>
      </c>
      <c r="H1028" s="34">
        <v>2091.7575000000002</v>
      </c>
      <c r="I1028" s="3"/>
      <c r="J1028" s="26">
        <f t="shared" si="73"/>
        <v>0</v>
      </c>
    </row>
    <row r="1029" spans="1:10" ht="17.25" customHeight="1" x14ac:dyDescent="0.25">
      <c r="A1029" s="36"/>
      <c r="B1029" s="32" t="s">
        <v>5</v>
      </c>
      <c r="C1029" s="32" t="str">
        <f t="shared" si="76"/>
        <v>125-533</v>
      </c>
      <c r="D1029" s="32" t="s">
        <v>69</v>
      </c>
      <c r="E1029" s="32" t="s">
        <v>25</v>
      </c>
      <c r="F1029" s="32"/>
      <c r="G1029" s="32">
        <v>3</v>
      </c>
      <c r="H1029" s="34">
        <v>2091.7575000000002</v>
      </c>
      <c r="I1029" s="3"/>
      <c r="J1029" s="26">
        <f t="shared" si="73"/>
        <v>0</v>
      </c>
    </row>
    <row r="1030" spans="1:10" ht="17.25" customHeight="1" x14ac:dyDescent="0.25">
      <c r="A1030" s="36"/>
      <c r="B1030" s="32" t="s">
        <v>5</v>
      </c>
      <c r="C1030" s="32" t="str">
        <f t="shared" si="76"/>
        <v>125-533</v>
      </c>
      <c r="D1030" s="32" t="s">
        <v>69</v>
      </c>
      <c r="E1030" s="32" t="s">
        <v>15</v>
      </c>
      <c r="F1030" s="32"/>
      <c r="G1030" s="32">
        <v>9</v>
      </c>
      <c r="H1030" s="34">
        <v>2091.7575000000002</v>
      </c>
      <c r="I1030" s="3"/>
      <c r="J1030" s="26">
        <f t="shared" si="73"/>
        <v>0</v>
      </c>
    </row>
    <row r="1031" spans="1:10" ht="17.25" customHeight="1" x14ac:dyDescent="0.25">
      <c r="A1031" s="36"/>
      <c r="B1031" s="32" t="s">
        <v>5</v>
      </c>
      <c r="C1031" s="32" t="str">
        <f t="shared" si="76"/>
        <v>125-533</v>
      </c>
      <c r="D1031" s="32" t="s">
        <v>69</v>
      </c>
      <c r="E1031" s="32" t="s">
        <v>16</v>
      </c>
      <c r="F1031" s="32"/>
      <c r="G1031" s="32">
        <v>8</v>
      </c>
      <c r="H1031" s="34">
        <v>2091.7575000000002</v>
      </c>
      <c r="I1031" s="3"/>
      <c r="J1031" s="26">
        <f t="shared" si="73"/>
        <v>0</v>
      </c>
    </row>
    <row r="1032" spans="1:10" ht="17.25" customHeight="1" x14ac:dyDescent="0.25">
      <c r="A1032" s="36"/>
      <c r="B1032" s="32" t="s">
        <v>5</v>
      </c>
      <c r="C1032" s="32" t="str">
        <f t="shared" si="76"/>
        <v>125-533</v>
      </c>
      <c r="D1032" s="32" t="s">
        <v>69</v>
      </c>
      <c r="E1032" s="32" t="s">
        <v>17</v>
      </c>
      <c r="F1032" s="32"/>
      <c r="G1032" s="32">
        <v>6</v>
      </c>
      <c r="H1032" s="34">
        <v>2091.7575000000002</v>
      </c>
      <c r="I1032" s="3"/>
      <c r="J1032" s="26">
        <f t="shared" ref="J1032:J1095" si="77">H1032*I1032</f>
        <v>0</v>
      </c>
    </row>
    <row r="1033" spans="1:10" ht="17.25" customHeight="1" x14ac:dyDescent="0.25">
      <c r="A1033" s="36"/>
      <c r="B1033" s="32" t="s">
        <v>5</v>
      </c>
      <c r="C1033" s="32" t="str">
        <f t="shared" si="76"/>
        <v>125-533</v>
      </c>
      <c r="D1033" s="32" t="s">
        <v>69</v>
      </c>
      <c r="E1033" s="32" t="s">
        <v>18</v>
      </c>
      <c r="F1033" s="32"/>
      <c r="G1033" s="32">
        <v>4</v>
      </c>
      <c r="H1033" s="34">
        <v>2091.7575000000002</v>
      </c>
      <c r="I1033" s="3"/>
      <c r="J1033" s="26">
        <f t="shared" si="77"/>
        <v>0</v>
      </c>
    </row>
    <row r="1034" spans="1:10" ht="17.25" customHeight="1" x14ac:dyDescent="0.25">
      <c r="A1034" s="36"/>
      <c r="B1034" s="32" t="s">
        <v>5</v>
      </c>
      <c r="C1034" s="32" t="str">
        <f t="shared" si="76"/>
        <v>125-533</v>
      </c>
      <c r="D1034" s="32" t="s">
        <v>69</v>
      </c>
      <c r="E1034" s="32" t="s">
        <v>26</v>
      </c>
      <c r="F1034" s="32"/>
      <c r="G1034" s="32">
        <v>5</v>
      </c>
      <c r="H1034" s="34">
        <v>2091.7575000000002</v>
      </c>
      <c r="I1034" s="3"/>
      <c r="J1034" s="26">
        <f t="shared" si="77"/>
        <v>0</v>
      </c>
    </row>
    <row r="1035" spans="1:10" ht="17.25" customHeight="1" x14ac:dyDescent="0.25">
      <c r="A1035" s="36"/>
      <c r="B1035" s="32" t="s">
        <v>5</v>
      </c>
      <c r="C1035" s="32" t="str">
        <f t="shared" si="76"/>
        <v>125-533</v>
      </c>
      <c r="D1035" s="32" t="s">
        <v>69</v>
      </c>
      <c r="E1035" s="32" t="s">
        <v>20</v>
      </c>
      <c r="F1035" s="32"/>
      <c r="G1035" s="32">
        <v>5</v>
      </c>
      <c r="H1035" s="34">
        <v>2091.7575000000002</v>
      </c>
      <c r="I1035" s="3"/>
      <c r="J1035" s="26">
        <f t="shared" si="77"/>
        <v>0</v>
      </c>
    </row>
    <row r="1036" spans="1:10" ht="17.25" customHeight="1" x14ac:dyDescent="0.25">
      <c r="A1036" s="36"/>
      <c r="B1036" s="32" t="s">
        <v>5</v>
      </c>
      <c r="C1036" s="32" t="str">
        <f t="shared" si="76"/>
        <v>125-533</v>
      </c>
      <c r="D1036" s="32" t="s">
        <v>69</v>
      </c>
      <c r="E1036" s="32" t="s">
        <v>21</v>
      </c>
      <c r="F1036" s="32"/>
      <c r="G1036" s="32">
        <v>4</v>
      </c>
      <c r="H1036" s="34">
        <v>2091.7575000000002</v>
      </c>
      <c r="I1036" s="3"/>
      <c r="J1036" s="26">
        <f t="shared" si="77"/>
        <v>0</v>
      </c>
    </row>
    <row r="1037" spans="1:10" ht="17.25" customHeight="1" x14ac:dyDescent="0.25">
      <c r="A1037" s="36"/>
      <c r="B1037" s="32" t="s">
        <v>5</v>
      </c>
      <c r="C1037" s="32" t="str">
        <f t="shared" si="76"/>
        <v>125-533</v>
      </c>
      <c r="D1037" s="32" t="s">
        <v>69</v>
      </c>
      <c r="E1037" s="32" t="s">
        <v>22</v>
      </c>
      <c r="F1037" s="32"/>
      <c r="G1037" s="32">
        <v>7</v>
      </c>
      <c r="H1037" s="34">
        <v>2091.7575000000002</v>
      </c>
      <c r="I1037" s="3"/>
      <c r="J1037" s="26">
        <f t="shared" si="77"/>
        <v>0</v>
      </c>
    </row>
    <row r="1038" spans="1:10" ht="17.25" customHeight="1" x14ac:dyDescent="0.25">
      <c r="A1038" s="36"/>
      <c r="B1038" s="32" t="s">
        <v>5</v>
      </c>
      <c r="C1038" s="32" t="str">
        <f t="shared" si="76"/>
        <v>125-533</v>
      </c>
      <c r="D1038" s="32" t="s">
        <v>69</v>
      </c>
      <c r="E1038" s="32" t="s">
        <v>23</v>
      </c>
      <c r="F1038" s="32"/>
      <c r="G1038" s="32">
        <v>1</v>
      </c>
      <c r="H1038" s="34">
        <v>2091.7575000000002</v>
      </c>
      <c r="I1038" s="3"/>
      <c r="J1038" s="26">
        <f t="shared" si="77"/>
        <v>0</v>
      </c>
    </row>
    <row r="1039" spans="1:10" ht="17.25" customHeight="1" x14ac:dyDescent="0.25">
      <c r="A1039" s="36"/>
      <c r="B1039" s="32" t="s">
        <v>5</v>
      </c>
      <c r="C1039" s="32" t="str">
        <f t="shared" si="76"/>
        <v>125-533</v>
      </c>
      <c r="D1039" s="32" t="s">
        <v>69</v>
      </c>
      <c r="E1039" s="32" t="s">
        <v>27</v>
      </c>
      <c r="F1039" s="32"/>
      <c r="G1039" s="32">
        <v>3</v>
      </c>
      <c r="H1039" s="34">
        <v>2091.7575000000002</v>
      </c>
      <c r="I1039" s="3"/>
      <c r="J1039" s="26">
        <f t="shared" si="77"/>
        <v>0</v>
      </c>
    </row>
    <row r="1040" spans="1:10" ht="17.25" customHeight="1" x14ac:dyDescent="0.25">
      <c r="A1040" s="36"/>
      <c r="B1040" s="32" t="s">
        <v>5</v>
      </c>
      <c r="C1040" s="32" t="str">
        <f t="shared" si="76"/>
        <v>125-533</v>
      </c>
      <c r="D1040" s="32" t="s">
        <v>69</v>
      </c>
      <c r="E1040" s="32" t="s">
        <v>28</v>
      </c>
      <c r="F1040" s="32"/>
      <c r="G1040" s="32">
        <v>7</v>
      </c>
      <c r="H1040" s="34">
        <v>2091.7575000000002</v>
      </c>
      <c r="I1040" s="3"/>
      <c r="J1040" s="26">
        <f t="shared" si="77"/>
        <v>0</v>
      </c>
    </row>
    <row r="1041" spans="1:10" ht="17.25" customHeight="1" x14ac:dyDescent="0.25">
      <c r="A1041" s="36"/>
      <c r="B1041" s="32" t="s">
        <v>5</v>
      </c>
      <c r="C1041" s="32" t="str">
        <f t="shared" si="76"/>
        <v>125-533</v>
      </c>
      <c r="D1041" s="32" t="s">
        <v>69</v>
      </c>
      <c r="E1041" s="32" t="s">
        <v>29</v>
      </c>
      <c r="F1041" s="32"/>
      <c r="G1041" s="32">
        <v>5</v>
      </c>
      <c r="H1041" s="34">
        <v>2091.7575000000002</v>
      </c>
      <c r="I1041" s="3"/>
      <c r="J1041" s="26">
        <f t="shared" si="77"/>
        <v>0</v>
      </c>
    </row>
    <row r="1042" spans="1:10" ht="17.25" customHeight="1" x14ac:dyDescent="0.25">
      <c r="A1042" s="36"/>
      <c r="B1042" s="32" t="s">
        <v>5</v>
      </c>
      <c r="C1042" s="32" t="str">
        <f t="shared" si="76"/>
        <v>125-533</v>
      </c>
      <c r="D1042" s="32" t="s">
        <v>69</v>
      </c>
      <c r="E1042" s="32" t="s">
        <v>30</v>
      </c>
      <c r="F1042" s="32"/>
      <c r="G1042" s="32">
        <v>5</v>
      </c>
      <c r="H1042" s="34">
        <v>2091.7575000000002</v>
      </c>
      <c r="I1042" s="3"/>
      <c r="J1042" s="26">
        <f t="shared" si="77"/>
        <v>0</v>
      </c>
    </row>
    <row r="1043" spans="1:10" ht="17.25" customHeight="1" x14ac:dyDescent="0.25">
      <c r="A1043" s="36"/>
      <c r="B1043" s="32" t="s">
        <v>5</v>
      </c>
      <c r="C1043" s="32" t="str">
        <f t="shared" si="76"/>
        <v>125-533</v>
      </c>
      <c r="D1043" s="32" t="s">
        <v>69</v>
      </c>
      <c r="E1043" s="32" t="s">
        <v>36</v>
      </c>
      <c r="F1043" s="32"/>
      <c r="G1043" s="32">
        <v>4</v>
      </c>
      <c r="H1043" s="34">
        <v>2091.7575000000002</v>
      </c>
      <c r="I1043" s="3"/>
      <c r="J1043" s="26">
        <f t="shared" si="77"/>
        <v>0</v>
      </c>
    </row>
    <row r="1044" spans="1:10" ht="17.25" customHeight="1" x14ac:dyDescent="0.25">
      <c r="A1044" s="36"/>
      <c r="B1044" s="32" t="s">
        <v>5</v>
      </c>
      <c r="C1044" s="32" t="str">
        <f t="shared" si="76"/>
        <v>125-533</v>
      </c>
      <c r="D1044" s="32" t="s">
        <v>69</v>
      </c>
      <c r="E1044" s="32" t="s">
        <v>37</v>
      </c>
      <c r="F1044" s="32"/>
      <c r="G1044" s="32">
        <v>4</v>
      </c>
      <c r="H1044" s="34">
        <v>2091.7575000000002</v>
      </c>
      <c r="I1044" s="3"/>
      <c r="J1044" s="26">
        <f t="shared" si="77"/>
        <v>0</v>
      </c>
    </row>
    <row r="1045" spans="1:10" ht="17.25" customHeight="1" x14ac:dyDescent="0.25">
      <c r="A1045" s="37"/>
      <c r="B1045" s="32" t="s">
        <v>5</v>
      </c>
      <c r="C1045" s="32" t="str">
        <f t="shared" si="76"/>
        <v>125-533</v>
      </c>
      <c r="D1045" s="32" t="s">
        <v>69</v>
      </c>
      <c r="E1045" s="32" t="s">
        <v>38</v>
      </c>
      <c r="F1045" s="32"/>
      <c r="G1045" s="32">
        <v>1</v>
      </c>
      <c r="H1045" s="34">
        <v>2091.7575000000002</v>
      </c>
      <c r="I1045" s="3"/>
      <c r="J1045" s="26">
        <f t="shared" si="77"/>
        <v>0</v>
      </c>
    </row>
    <row r="1046" spans="1:10" ht="197.25" customHeight="1" x14ac:dyDescent="0.25">
      <c r="A1046" s="25"/>
      <c r="B1046" s="32" t="s">
        <v>32</v>
      </c>
      <c r="C1046" s="32" t="str">
        <f>HYPERLINK("http://warehouse.orhideja.net//images/products/699-533.jpg","699-533")</f>
        <v>699-533</v>
      </c>
      <c r="D1046" s="32" t="s">
        <v>69</v>
      </c>
      <c r="E1046" s="32">
        <v>38</v>
      </c>
      <c r="F1046" s="32"/>
      <c r="G1046" s="32">
        <v>2</v>
      </c>
      <c r="H1046" s="34">
        <v>1158.0975000000001</v>
      </c>
      <c r="I1046" s="3"/>
      <c r="J1046" s="26">
        <f t="shared" si="77"/>
        <v>0</v>
      </c>
    </row>
    <row r="1047" spans="1:10" s="4" customFormat="1" ht="54.75" customHeight="1" x14ac:dyDescent="0.25">
      <c r="A1047" s="35"/>
      <c r="B1047" s="32" t="s">
        <v>51</v>
      </c>
      <c r="C1047" s="32" t="str">
        <f>HYPERLINK("http://warehouse.orhideja.net//images/products/746-533_168_1.jpg","746-533")</f>
        <v>746-533</v>
      </c>
      <c r="D1047" s="32" t="s">
        <v>69</v>
      </c>
      <c r="E1047" s="32">
        <v>40</v>
      </c>
      <c r="F1047" s="32"/>
      <c r="G1047" s="32">
        <v>3</v>
      </c>
      <c r="H1047" s="34">
        <v>1194.0075000000002</v>
      </c>
      <c r="I1047" s="3"/>
      <c r="J1047" s="26">
        <f t="shared" si="77"/>
        <v>0</v>
      </c>
    </row>
    <row r="1048" spans="1:10" s="5" customFormat="1" ht="54.75" customHeight="1" x14ac:dyDescent="0.25">
      <c r="A1048" s="36"/>
      <c r="B1048" s="32" t="s">
        <v>51</v>
      </c>
      <c r="C1048" s="32" t="str">
        <f>HYPERLINK("http://warehouse.orhideja.net//images/products/746-533_168_1.jpg","746-533")</f>
        <v>746-533</v>
      </c>
      <c r="D1048" s="32" t="s">
        <v>69</v>
      </c>
      <c r="E1048" s="32">
        <v>42</v>
      </c>
      <c r="F1048" s="32"/>
      <c r="G1048" s="32">
        <v>15</v>
      </c>
      <c r="H1048" s="34">
        <v>1194.0075000000002</v>
      </c>
      <c r="I1048" s="3"/>
      <c r="J1048" s="26">
        <f t="shared" si="77"/>
        <v>0</v>
      </c>
    </row>
    <row r="1049" spans="1:10" s="5" customFormat="1" ht="54.75" customHeight="1" x14ac:dyDescent="0.25">
      <c r="A1049" s="36"/>
      <c r="B1049" s="32" t="s">
        <v>51</v>
      </c>
      <c r="C1049" s="32" t="str">
        <f>HYPERLINK("http://warehouse.orhideja.net//images/products/746-533_168_1.jpg","746-533")</f>
        <v>746-533</v>
      </c>
      <c r="D1049" s="32" t="s">
        <v>69</v>
      </c>
      <c r="E1049" s="32">
        <v>44</v>
      </c>
      <c r="F1049" s="32"/>
      <c r="G1049" s="32">
        <v>9</v>
      </c>
      <c r="H1049" s="34">
        <v>1194.0075000000002</v>
      </c>
      <c r="I1049" s="3"/>
      <c r="J1049" s="26">
        <f t="shared" si="77"/>
        <v>0</v>
      </c>
    </row>
    <row r="1050" spans="1:10" s="6" customFormat="1" ht="54.75" customHeight="1" x14ac:dyDescent="0.25">
      <c r="A1050" s="37"/>
      <c r="B1050" s="32" t="s">
        <v>51</v>
      </c>
      <c r="C1050" s="32" t="str">
        <f>HYPERLINK("http://warehouse.orhideja.net//images/products/746-533_168_1.jpg","746-533")</f>
        <v>746-533</v>
      </c>
      <c r="D1050" s="32" t="s">
        <v>69</v>
      </c>
      <c r="E1050" s="32">
        <v>46</v>
      </c>
      <c r="F1050" s="32"/>
      <c r="G1050" s="32">
        <v>10</v>
      </c>
      <c r="H1050" s="34">
        <v>1194.0075000000002</v>
      </c>
      <c r="I1050" s="3"/>
      <c r="J1050" s="26">
        <f t="shared" si="77"/>
        <v>0</v>
      </c>
    </row>
    <row r="1051" spans="1:10" ht="24.75" customHeight="1" x14ac:dyDescent="0.25">
      <c r="A1051" s="35"/>
      <c r="B1051" s="32" t="s">
        <v>5</v>
      </c>
      <c r="C1051" s="32" t="str">
        <f t="shared" ref="C1051:C1061" si="78">HYPERLINK("http://warehouse.orhideja.net//images/products/112-275.jpeg","112-275")</f>
        <v>112-275</v>
      </c>
      <c r="D1051" s="32" t="s">
        <v>83</v>
      </c>
      <c r="E1051" s="32" t="s">
        <v>10</v>
      </c>
      <c r="F1051" s="32">
        <v>2751120199126</v>
      </c>
      <c r="G1051" s="32">
        <v>6</v>
      </c>
      <c r="H1051" s="34">
        <v>1077.3</v>
      </c>
      <c r="I1051" s="3"/>
      <c r="J1051" s="26">
        <f t="shared" si="77"/>
        <v>0</v>
      </c>
    </row>
    <row r="1052" spans="1:10" ht="24.75" customHeight="1" x14ac:dyDescent="0.25">
      <c r="A1052" s="36"/>
      <c r="B1052" s="32" t="s">
        <v>5</v>
      </c>
      <c r="C1052" s="32" t="str">
        <f t="shared" si="78"/>
        <v>112-275</v>
      </c>
      <c r="D1052" s="32" t="s">
        <v>83</v>
      </c>
      <c r="E1052" s="32" t="s">
        <v>11</v>
      </c>
      <c r="F1052" s="32">
        <v>2751120209122</v>
      </c>
      <c r="G1052" s="32">
        <v>9</v>
      </c>
      <c r="H1052" s="34">
        <v>1077.3</v>
      </c>
      <c r="I1052" s="3"/>
      <c r="J1052" s="26">
        <f t="shared" si="77"/>
        <v>0</v>
      </c>
    </row>
    <row r="1053" spans="1:10" ht="24.75" customHeight="1" x14ac:dyDescent="0.25">
      <c r="A1053" s="36"/>
      <c r="B1053" s="32" t="s">
        <v>5</v>
      </c>
      <c r="C1053" s="32" t="str">
        <f t="shared" si="78"/>
        <v>112-275</v>
      </c>
      <c r="D1053" s="32" t="s">
        <v>83</v>
      </c>
      <c r="E1053" s="32" t="s">
        <v>25</v>
      </c>
      <c r="F1053" s="32">
        <v>2751120219121</v>
      </c>
      <c r="G1053" s="32">
        <v>4</v>
      </c>
      <c r="H1053" s="34">
        <v>1077.3</v>
      </c>
      <c r="I1053" s="3"/>
      <c r="J1053" s="26">
        <f t="shared" si="77"/>
        <v>0</v>
      </c>
    </row>
    <row r="1054" spans="1:10" ht="24.75" customHeight="1" x14ac:dyDescent="0.25">
      <c r="A1054" s="36"/>
      <c r="B1054" s="32" t="s">
        <v>5</v>
      </c>
      <c r="C1054" s="32" t="str">
        <f t="shared" si="78"/>
        <v>112-275</v>
      </c>
      <c r="D1054" s="32" t="s">
        <v>83</v>
      </c>
      <c r="E1054" s="32" t="s">
        <v>12</v>
      </c>
      <c r="F1054" s="32">
        <v>2751120229120</v>
      </c>
      <c r="G1054" s="32">
        <v>4</v>
      </c>
      <c r="H1054" s="34">
        <v>1077.3</v>
      </c>
      <c r="I1054" s="3"/>
      <c r="J1054" s="26">
        <f t="shared" si="77"/>
        <v>0</v>
      </c>
    </row>
    <row r="1055" spans="1:10" ht="24.75" customHeight="1" x14ac:dyDescent="0.25">
      <c r="A1055" s="36"/>
      <c r="B1055" s="32" t="s">
        <v>5</v>
      </c>
      <c r="C1055" s="32" t="str">
        <f t="shared" si="78"/>
        <v>112-275</v>
      </c>
      <c r="D1055" s="32" t="s">
        <v>83</v>
      </c>
      <c r="E1055" s="32" t="s">
        <v>14</v>
      </c>
      <c r="F1055" s="32">
        <v>2751120269126</v>
      </c>
      <c r="G1055" s="32">
        <v>8</v>
      </c>
      <c r="H1055" s="34">
        <v>1077.3</v>
      </c>
      <c r="I1055" s="3"/>
      <c r="J1055" s="26">
        <f t="shared" si="77"/>
        <v>0</v>
      </c>
    </row>
    <row r="1056" spans="1:10" ht="24.75" customHeight="1" x14ac:dyDescent="0.25">
      <c r="A1056" s="36"/>
      <c r="B1056" s="32" t="s">
        <v>5</v>
      </c>
      <c r="C1056" s="32" t="str">
        <f t="shared" si="78"/>
        <v>112-275</v>
      </c>
      <c r="D1056" s="32" t="s">
        <v>83</v>
      </c>
      <c r="E1056" s="32" t="s">
        <v>15</v>
      </c>
      <c r="F1056" s="32">
        <v>2751120279125</v>
      </c>
      <c r="G1056" s="32">
        <v>6</v>
      </c>
      <c r="H1056" s="34">
        <v>1077.3</v>
      </c>
      <c r="I1056" s="3"/>
      <c r="J1056" s="26">
        <f t="shared" si="77"/>
        <v>0</v>
      </c>
    </row>
    <row r="1057" spans="1:10" ht="24.75" customHeight="1" x14ac:dyDescent="0.25">
      <c r="A1057" s="36"/>
      <c r="B1057" s="32" t="s">
        <v>5</v>
      </c>
      <c r="C1057" s="32" t="str">
        <f t="shared" si="78"/>
        <v>112-275</v>
      </c>
      <c r="D1057" s="32" t="s">
        <v>83</v>
      </c>
      <c r="E1057" s="32" t="s">
        <v>16</v>
      </c>
      <c r="F1057" s="32">
        <v>2751120289124</v>
      </c>
      <c r="G1057" s="32">
        <v>3</v>
      </c>
      <c r="H1057" s="34">
        <v>1077.3</v>
      </c>
      <c r="I1057" s="3"/>
      <c r="J1057" s="26">
        <f t="shared" si="77"/>
        <v>0</v>
      </c>
    </row>
    <row r="1058" spans="1:10" ht="24.75" customHeight="1" x14ac:dyDescent="0.25">
      <c r="A1058" s="36"/>
      <c r="B1058" s="32" t="s">
        <v>5</v>
      </c>
      <c r="C1058" s="32" t="str">
        <f t="shared" si="78"/>
        <v>112-275</v>
      </c>
      <c r="D1058" s="32" t="s">
        <v>83</v>
      </c>
      <c r="E1058" s="32" t="s">
        <v>17</v>
      </c>
      <c r="F1058" s="32">
        <v>2751120299123</v>
      </c>
      <c r="G1058" s="32">
        <v>4</v>
      </c>
      <c r="H1058" s="34">
        <v>1077.3</v>
      </c>
      <c r="I1058" s="3"/>
      <c r="J1058" s="26">
        <f t="shared" si="77"/>
        <v>0</v>
      </c>
    </row>
    <row r="1059" spans="1:10" ht="24.75" customHeight="1" x14ac:dyDescent="0.25">
      <c r="A1059" s="36"/>
      <c r="B1059" s="32" t="s">
        <v>5</v>
      </c>
      <c r="C1059" s="32" t="str">
        <f t="shared" si="78"/>
        <v>112-275</v>
      </c>
      <c r="D1059" s="32" t="s">
        <v>83</v>
      </c>
      <c r="E1059" s="32" t="s">
        <v>19</v>
      </c>
      <c r="F1059" s="32">
        <v>2751120349125</v>
      </c>
      <c r="G1059" s="32">
        <v>4</v>
      </c>
      <c r="H1059" s="34">
        <v>1077.3</v>
      </c>
      <c r="I1059" s="3"/>
      <c r="J1059" s="26">
        <f t="shared" si="77"/>
        <v>0</v>
      </c>
    </row>
    <row r="1060" spans="1:10" ht="24.75" customHeight="1" x14ac:dyDescent="0.25">
      <c r="A1060" s="36"/>
      <c r="B1060" s="32" t="s">
        <v>5</v>
      </c>
      <c r="C1060" s="32" t="str">
        <f t="shared" si="78"/>
        <v>112-275</v>
      </c>
      <c r="D1060" s="32" t="s">
        <v>83</v>
      </c>
      <c r="E1060" s="32" t="s">
        <v>20</v>
      </c>
      <c r="F1060" s="32">
        <v>2751120359124</v>
      </c>
      <c r="G1060" s="32">
        <v>1</v>
      </c>
      <c r="H1060" s="34">
        <v>1077.3</v>
      </c>
      <c r="I1060" s="3"/>
      <c r="J1060" s="26">
        <f t="shared" si="77"/>
        <v>0</v>
      </c>
    </row>
    <row r="1061" spans="1:10" ht="24.75" customHeight="1" x14ac:dyDescent="0.25">
      <c r="A1061" s="37"/>
      <c r="B1061" s="32" t="s">
        <v>5</v>
      </c>
      <c r="C1061" s="32" t="str">
        <f t="shared" si="78"/>
        <v>112-275</v>
      </c>
      <c r="D1061" s="32" t="s">
        <v>83</v>
      </c>
      <c r="E1061" s="32" t="s">
        <v>21</v>
      </c>
      <c r="F1061" s="32">
        <v>2751120369123</v>
      </c>
      <c r="G1061" s="32">
        <v>2</v>
      </c>
      <c r="H1061" s="34">
        <v>1077.3</v>
      </c>
      <c r="I1061" s="3"/>
      <c r="J1061" s="26">
        <f t="shared" si="77"/>
        <v>0</v>
      </c>
    </row>
    <row r="1062" spans="1:10" ht="40.5" customHeight="1" x14ac:dyDescent="0.25">
      <c r="A1062" s="35"/>
      <c r="B1062" s="32" t="s">
        <v>5</v>
      </c>
      <c r="C1062" s="32" t="str">
        <f>HYPERLINK("http://warehouse.orhideja.net//images/products/585-275.jpeg","585-275")</f>
        <v>585-275</v>
      </c>
      <c r="D1062" s="32" t="s">
        <v>83</v>
      </c>
      <c r="E1062" s="32" t="s">
        <v>9</v>
      </c>
      <c r="F1062" s="32">
        <v>2755850189129</v>
      </c>
      <c r="G1062" s="32">
        <v>15</v>
      </c>
      <c r="H1062" s="34">
        <v>1077.3</v>
      </c>
      <c r="I1062" s="3"/>
      <c r="J1062" s="26">
        <f t="shared" si="77"/>
        <v>0</v>
      </c>
    </row>
    <row r="1063" spans="1:10" ht="40.5" customHeight="1" x14ac:dyDescent="0.25">
      <c r="A1063" s="36"/>
      <c r="B1063" s="32" t="s">
        <v>5</v>
      </c>
      <c r="C1063" s="32" t="str">
        <f>HYPERLINK("http://warehouse.orhideja.net//images/products/585-275.jpeg","585-275")</f>
        <v>585-275</v>
      </c>
      <c r="D1063" s="32" t="s">
        <v>83</v>
      </c>
      <c r="E1063" s="32" t="s">
        <v>10</v>
      </c>
      <c r="F1063" s="32">
        <v>2755850199128</v>
      </c>
      <c r="G1063" s="32">
        <v>12</v>
      </c>
      <c r="H1063" s="34">
        <v>1077.3</v>
      </c>
      <c r="I1063" s="3"/>
      <c r="J1063" s="26">
        <f t="shared" si="77"/>
        <v>0</v>
      </c>
    </row>
    <row r="1064" spans="1:10" ht="40.5" customHeight="1" x14ac:dyDescent="0.25">
      <c r="A1064" s="36"/>
      <c r="B1064" s="32" t="s">
        <v>5</v>
      </c>
      <c r="C1064" s="32" t="str">
        <f>HYPERLINK("http://warehouse.orhideja.net//images/products/585-275.jpeg","585-275")</f>
        <v>585-275</v>
      </c>
      <c r="D1064" s="32" t="s">
        <v>83</v>
      </c>
      <c r="E1064" s="32" t="s">
        <v>11</v>
      </c>
      <c r="F1064" s="32">
        <v>2755850209124</v>
      </c>
      <c r="G1064" s="32">
        <v>10</v>
      </c>
      <c r="H1064" s="34">
        <v>1077.3</v>
      </c>
      <c r="I1064" s="3"/>
      <c r="J1064" s="26">
        <f t="shared" si="77"/>
        <v>0</v>
      </c>
    </row>
    <row r="1065" spans="1:10" ht="40.5" customHeight="1" x14ac:dyDescent="0.25">
      <c r="A1065" s="36"/>
      <c r="B1065" s="32" t="s">
        <v>5</v>
      </c>
      <c r="C1065" s="32" t="str">
        <f>HYPERLINK("http://warehouse.orhideja.net//images/products/585-275.jpeg","585-275")</f>
        <v>585-275</v>
      </c>
      <c r="D1065" s="32" t="s">
        <v>83</v>
      </c>
      <c r="E1065" s="32" t="s">
        <v>14</v>
      </c>
      <c r="F1065" s="32">
        <v>2755850269128</v>
      </c>
      <c r="G1065" s="32">
        <v>10</v>
      </c>
      <c r="H1065" s="34">
        <v>1077.3</v>
      </c>
      <c r="I1065" s="3"/>
      <c r="J1065" s="26">
        <f t="shared" si="77"/>
        <v>0</v>
      </c>
    </row>
    <row r="1066" spans="1:10" ht="40.5" customHeight="1" x14ac:dyDescent="0.25">
      <c r="A1066" s="37"/>
      <c r="B1066" s="32" t="s">
        <v>5</v>
      </c>
      <c r="C1066" s="32" t="str">
        <f>HYPERLINK("http://warehouse.orhideja.net//images/products/585-275.jpeg","585-275")</f>
        <v>585-275</v>
      </c>
      <c r="D1066" s="32" t="s">
        <v>83</v>
      </c>
      <c r="E1066" s="32" t="s">
        <v>15</v>
      </c>
      <c r="F1066" s="32">
        <v>2755850279127</v>
      </c>
      <c r="G1066" s="32">
        <v>4</v>
      </c>
      <c r="H1066" s="34">
        <v>1077.3</v>
      </c>
      <c r="I1066" s="3"/>
      <c r="J1066" s="26">
        <f t="shared" si="77"/>
        <v>0</v>
      </c>
    </row>
    <row r="1067" spans="1:10" ht="33" customHeight="1" x14ac:dyDescent="0.25">
      <c r="A1067" s="35"/>
      <c r="B1067" s="32" t="s">
        <v>80</v>
      </c>
      <c r="C1067" s="32" t="str">
        <f t="shared" ref="C1067:C1072" si="79">HYPERLINK("http://warehouse.orhideja.net//images/products/166-275_black.jpg","166-275")</f>
        <v>166-275</v>
      </c>
      <c r="D1067" s="32" t="s">
        <v>67</v>
      </c>
      <c r="E1067" s="32" t="s">
        <v>77</v>
      </c>
      <c r="F1067" s="32"/>
      <c r="G1067" s="32">
        <v>2</v>
      </c>
      <c r="H1067" s="34">
        <v>2064.8249999999998</v>
      </c>
      <c r="I1067" s="3"/>
      <c r="J1067" s="26">
        <f t="shared" si="77"/>
        <v>0</v>
      </c>
    </row>
    <row r="1068" spans="1:10" ht="33" customHeight="1" x14ac:dyDescent="0.25">
      <c r="A1068" s="36"/>
      <c r="B1068" s="32" t="s">
        <v>80</v>
      </c>
      <c r="C1068" s="32" t="str">
        <f t="shared" si="79"/>
        <v>166-275</v>
      </c>
      <c r="D1068" s="32" t="s">
        <v>67</v>
      </c>
      <c r="E1068" s="32" t="s">
        <v>9</v>
      </c>
      <c r="F1068" s="32"/>
      <c r="G1068" s="32">
        <v>2</v>
      </c>
      <c r="H1068" s="34">
        <v>2064.8249999999998</v>
      </c>
      <c r="I1068" s="3"/>
      <c r="J1068" s="26">
        <f t="shared" si="77"/>
        <v>0</v>
      </c>
    </row>
    <row r="1069" spans="1:10" ht="33" customHeight="1" x14ac:dyDescent="0.25">
      <c r="A1069" s="36"/>
      <c r="B1069" s="32" t="s">
        <v>80</v>
      </c>
      <c r="C1069" s="32" t="str">
        <f t="shared" si="79"/>
        <v>166-275</v>
      </c>
      <c r="D1069" s="32" t="s">
        <v>67</v>
      </c>
      <c r="E1069" s="32" t="s">
        <v>10</v>
      </c>
      <c r="F1069" s="32"/>
      <c r="G1069" s="32">
        <v>6</v>
      </c>
      <c r="H1069" s="34">
        <v>2064.8249999999998</v>
      </c>
      <c r="I1069" s="3"/>
      <c r="J1069" s="26">
        <f t="shared" si="77"/>
        <v>0</v>
      </c>
    </row>
    <row r="1070" spans="1:10" ht="33" customHeight="1" x14ac:dyDescent="0.25">
      <c r="A1070" s="36"/>
      <c r="B1070" s="32" t="s">
        <v>80</v>
      </c>
      <c r="C1070" s="32" t="str">
        <f t="shared" si="79"/>
        <v>166-275</v>
      </c>
      <c r="D1070" s="32" t="s">
        <v>67</v>
      </c>
      <c r="E1070" s="32" t="s">
        <v>14</v>
      </c>
      <c r="F1070" s="32"/>
      <c r="G1070" s="32">
        <v>6</v>
      </c>
      <c r="H1070" s="34">
        <v>2064.8249999999998</v>
      </c>
      <c r="I1070" s="3"/>
      <c r="J1070" s="26">
        <f t="shared" si="77"/>
        <v>0</v>
      </c>
    </row>
    <row r="1071" spans="1:10" ht="33" customHeight="1" x14ac:dyDescent="0.25">
      <c r="A1071" s="36"/>
      <c r="B1071" s="32" t="s">
        <v>80</v>
      </c>
      <c r="C1071" s="32" t="str">
        <f t="shared" si="79"/>
        <v>166-275</v>
      </c>
      <c r="D1071" s="32" t="s">
        <v>67</v>
      </c>
      <c r="E1071" s="32" t="s">
        <v>15</v>
      </c>
      <c r="F1071" s="32"/>
      <c r="G1071" s="32">
        <v>8</v>
      </c>
      <c r="H1071" s="34">
        <v>2064.8249999999998</v>
      </c>
      <c r="I1071" s="3"/>
      <c r="J1071" s="26">
        <f t="shared" si="77"/>
        <v>0</v>
      </c>
    </row>
    <row r="1072" spans="1:10" ht="33" customHeight="1" x14ac:dyDescent="0.25">
      <c r="A1072" s="37"/>
      <c r="B1072" s="32" t="s">
        <v>80</v>
      </c>
      <c r="C1072" s="32" t="str">
        <f t="shared" si="79"/>
        <v>166-275</v>
      </c>
      <c r="D1072" s="32" t="s">
        <v>67</v>
      </c>
      <c r="E1072" s="32" t="s">
        <v>19</v>
      </c>
      <c r="F1072" s="32"/>
      <c r="G1072" s="32">
        <v>8</v>
      </c>
      <c r="H1072" s="34">
        <v>2064.8249999999998</v>
      </c>
      <c r="I1072" s="3"/>
      <c r="J1072" s="26">
        <f t="shared" si="77"/>
        <v>0</v>
      </c>
    </row>
    <row r="1073" spans="1:10" x14ac:dyDescent="0.25">
      <c r="A1073" s="35"/>
      <c r="B1073" s="32" t="s">
        <v>72</v>
      </c>
      <c r="C1073" s="32" t="str">
        <f t="shared" ref="C1073:C1090" si="80">HYPERLINK("http://warehouse.orhideja.net//images/products/557-275_black.jpg","557-275")</f>
        <v>557-275</v>
      </c>
      <c r="D1073" s="32" t="s">
        <v>67</v>
      </c>
      <c r="E1073" s="32" t="s">
        <v>9</v>
      </c>
      <c r="F1073" s="32"/>
      <c r="G1073" s="32">
        <v>1</v>
      </c>
      <c r="H1073" s="34">
        <v>1651.86</v>
      </c>
      <c r="I1073" s="3"/>
      <c r="J1073" s="26">
        <f t="shared" si="77"/>
        <v>0</v>
      </c>
    </row>
    <row r="1074" spans="1:10" x14ac:dyDescent="0.25">
      <c r="A1074" s="36"/>
      <c r="B1074" s="32" t="s">
        <v>72</v>
      </c>
      <c r="C1074" s="32" t="str">
        <f t="shared" si="80"/>
        <v>557-275</v>
      </c>
      <c r="D1074" s="32" t="s">
        <v>67</v>
      </c>
      <c r="E1074" s="32" t="s">
        <v>10</v>
      </c>
      <c r="F1074" s="32"/>
      <c r="G1074" s="32">
        <v>3</v>
      </c>
      <c r="H1074" s="34">
        <v>1651.86</v>
      </c>
      <c r="I1074" s="3"/>
      <c r="J1074" s="26">
        <f t="shared" si="77"/>
        <v>0</v>
      </c>
    </row>
    <row r="1075" spans="1:10" x14ac:dyDescent="0.25">
      <c r="A1075" s="36"/>
      <c r="B1075" s="32" t="s">
        <v>72</v>
      </c>
      <c r="C1075" s="32" t="str">
        <f t="shared" si="80"/>
        <v>557-275</v>
      </c>
      <c r="D1075" s="32" t="s">
        <v>67</v>
      </c>
      <c r="E1075" s="32" t="s">
        <v>11</v>
      </c>
      <c r="F1075" s="32"/>
      <c r="G1075" s="32">
        <v>1</v>
      </c>
      <c r="H1075" s="34">
        <v>1651.86</v>
      </c>
      <c r="I1075" s="3"/>
      <c r="J1075" s="26">
        <f t="shared" si="77"/>
        <v>0</v>
      </c>
    </row>
    <row r="1076" spans="1:10" x14ac:dyDescent="0.25">
      <c r="A1076" s="36"/>
      <c r="B1076" s="32" t="s">
        <v>72</v>
      </c>
      <c r="C1076" s="32" t="str">
        <f t="shared" si="80"/>
        <v>557-275</v>
      </c>
      <c r="D1076" s="32" t="s">
        <v>67</v>
      </c>
      <c r="E1076" s="32" t="s">
        <v>25</v>
      </c>
      <c r="F1076" s="32"/>
      <c r="G1076" s="32">
        <v>3</v>
      </c>
      <c r="H1076" s="34">
        <v>1651.86</v>
      </c>
      <c r="I1076" s="3"/>
      <c r="J1076" s="26">
        <f t="shared" si="77"/>
        <v>0</v>
      </c>
    </row>
    <row r="1077" spans="1:10" x14ac:dyDescent="0.25">
      <c r="A1077" s="36"/>
      <c r="B1077" s="32" t="s">
        <v>72</v>
      </c>
      <c r="C1077" s="32" t="str">
        <f t="shared" si="80"/>
        <v>557-275</v>
      </c>
      <c r="D1077" s="32" t="s">
        <v>67</v>
      </c>
      <c r="E1077" s="32" t="s">
        <v>12</v>
      </c>
      <c r="F1077" s="32"/>
      <c r="G1077" s="32">
        <v>3</v>
      </c>
      <c r="H1077" s="34">
        <v>1651.86</v>
      </c>
      <c r="I1077" s="3"/>
      <c r="J1077" s="26">
        <f t="shared" si="77"/>
        <v>0</v>
      </c>
    </row>
    <row r="1078" spans="1:10" x14ac:dyDescent="0.25">
      <c r="A1078" s="36"/>
      <c r="B1078" s="32" t="s">
        <v>72</v>
      </c>
      <c r="C1078" s="32" t="str">
        <f t="shared" si="80"/>
        <v>557-275</v>
      </c>
      <c r="D1078" s="32" t="s">
        <v>67</v>
      </c>
      <c r="E1078" s="32" t="s">
        <v>14</v>
      </c>
      <c r="F1078" s="32"/>
      <c r="G1078" s="32">
        <v>2</v>
      </c>
      <c r="H1078" s="34">
        <v>1651.86</v>
      </c>
      <c r="I1078" s="3"/>
      <c r="J1078" s="26">
        <f t="shared" si="77"/>
        <v>0</v>
      </c>
    </row>
    <row r="1079" spans="1:10" x14ac:dyDescent="0.25">
      <c r="A1079" s="36"/>
      <c r="B1079" s="32" t="s">
        <v>72</v>
      </c>
      <c r="C1079" s="32" t="str">
        <f t="shared" si="80"/>
        <v>557-275</v>
      </c>
      <c r="D1079" s="32" t="s">
        <v>67</v>
      </c>
      <c r="E1079" s="32" t="s">
        <v>15</v>
      </c>
      <c r="F1079" s="32"/>
      <c r="G1079" s="32">
        <v>4</v>
      </c>
      <c r="H1079" s="34">
        <v>1651.86</v>
      </c>
      <c r="I1079" s="3"/>
      <c r="J1079" s="26">
        <f t="shared" si="77"/>
        <v>0</v>
      </c>
    </row>
    <row r="1080" spans="1:10" x14ac:dyDescent="0.25">
      <c r="A1080" s="36"/>
      <c r="B1080" s="32" t="s">
        <v>72</v>
      </c>
      <c r="C1080" s="32" t="str">
        <f t="shared" si="80"/>
        <v>557-275</v>
      </c>
      <c r="D1080" s="32" t="s">
        <v>67</v>
      </c>
      <c r="E1080" s="32" t="s">
        <v>16</v>
      </c>
      <c r="F1080" s="32"/>
      <c r="G1080" s="32">
        <v>1</v>
      </c>
      <c r="H1080" s="34">
        <v>1651.86</v>
      </c>
      <c r="I1080" s="3"/>
      <c r="J1080" s="26">
        <f t="shared" si="77"/>
        <v>0</v>
      </c>
    </row>
    <row r="1081" spans="1:10" x14ac:dyDescent="0.25">
      <c r="A1081" s="36"/>
      <c r="B1081" s="32" t="s">
        <v>72</v>
      </c>
      <c r="C1081" s="32" t="str">
        <f t="shared" si="80"/>
        <v>557-275</v>
      </c>
      <c r="D1081" s="32" t="s">
        <v>67</v>
      </c>
      <c r="E1081" s="32" t="s">
        <v>17</v>
      </c>
      <c r="F1081" s="32"/>
      <c r="G1081" s="32">
        <v>3</v>
      </c>
      <c r="H1081" s="34">
        <v>1651.86</v>
      </c>
      <c r="I1081" s="3"/>
      <c r="J1081" s="26">
        <f t="shared" si="77"/>
        <v>0</v>
      </c>
    </row>
    <row r="1082" spans="1:10" x14ac:dyDescent="0.25">
      <c r="A1082" s="36"/>
      <c r="B1082" s="32" t="s">
        <v>72</v>
      </c>
      <c r="C1082" s="32" t="str">
        <f t="shared" si="80"/>
        <v>557-275</v>
      </c>
      <c r="D1082" s="32" t="s">
        <v>67</v>
      </c>
      <c r="E1082" s="32" t="s">
        <v>79</v>
      </c>
      <c r="F1082" s="32"/>
      <c r="G1082" s="32">
        <v>2</v>
      </c>
      <c r="H1082" s="34">
        <v>1651.86</v>
      </c>
      <c r="I1082" s="3"/>
      <c r="J1082" s="26">
        <f t="shared" si="77"/>
        <v>0</v>
      </c>
    </row>
    <row r="1083" spans="1:10" x14ac:dyDescent="0.25">
      <c r="A1083" s="36"/>
      <c r="B1083" s="32" t="s">
        <v>72</v>
      </c>
      <c r="C1083" s="32" t="str">
        <f t="shared" si="80"/>
        <v>557-275</v>
      </c>
      <c r="D1083" s="32" t="s">
        <v>67</v>
      </c>
      <c r="E1083" s="32" t="s">
        <v>19</v>
      </c>
      <c r="F1083" s="32"/>
      <c r="G1083" s="32">
        <v>3</v>
      </c>
      <c r="H1083" s="34">
        <v>1651.86</v>
      </c>
      <c r="I1083" s="3"/>
      <c r="J1083" s="26">
        <f t="shared" si="77"/>
        <v>0</v>
      </c>
    </row>
    <row r="1084" spans="1:10" x14ac:dyDescent="0.25">
      <c r="A1084" s="36"/>
      <c r="B1084" s="32" t="s">
        <v>72</v>
      </c>
      <c r="C1084" s="32" t="str">
        <f t="shared" si="80"/>
        <v>557-275</v>
      </c>
      <c r="D1084" s="32" t="s">
        <v>67</v>
      </c>
      <c r="E1084" s="32" t="s">
        <v>20</v>
      </c>
      <c r="F1084" s="32"/>
      <c r="G1084" s="32">
        <v>2</v>
      </c>
      <c r="H1084" s="34">
        <v>1651.86</v>
      </c>
      <c r="I1084" s="3"/>
      <c r="J1084" s="26">
        <f t="shared" si="77"/>
        <v>0</v>
      </c>
    </row>
    <row r="1085" spans="1:10" x14ac:dyDescent="0.25">
      <c r="A1085" s="36"/>
      <c r="B1085" s="32" t="s">
        <v>72</v>
      </c>
      <c r="C1085" s="32" t="str">
        <f t="shared" si="80"/>
        <v>557-275</v>
      </c>
      <c r="D1085" s="32" t="s">
        <v>67</v>
      </c>
      <c r="E1085" s="32" t="s">
        <v>21</v>
      </c>
      <c r="F1085" s="32"/>
      <c r="G1085" s="32">
        <v>1</v>
      </c>
      <c r="H1085" s="34">
        <v>1651.86</v>
      </c>
      <c r="I1085" s="3"/>
      <c r="J1085" s="26">
        <f t="shared" si="77"/>
        <v>0</v>
      </c>
    </row>
    <row r="1086" spans="1:10" x14ac:dyDescent="0.25">
      <c r="A1086" s="36"/>
      <c r="B1086" s="32" t="s">
        <v>72</v>
      </c>
      <c r="C1086" s="32" t="str">
        <f t="shared" si="80"/>
        <v>557-275</v>
      </c>
      <c r="D1086" s="32" t="s">
        <v>67</v>
      </c>
      <c r="E1086" s="32" t="s">
        <v>81</v>
      </c>
      <c r="F1086" s="32"/>
      <c r="G1086" s="32">
        <v>2</v>
      </c>
      <c r="H1086" s="34">
        <v>1651.86</v>
      </c>
      <c r="I1086" s="3"/>
      <c r="J1086" s="26">
        <f t="shared" si="77"/>
        <v>0</v>
      </c>
    </row>
    <row r="1087" spans="1:10" x14ac:dyDescent="0.25">
      <c r="A1087" s="36"/>
      <c r="B1087" s="32" t="s">
        <v>72</v>
      </c>
      <c r="C1087" s="32" t="str">
        <f t="shared" si="80"/>
        <v>557-275</v>
      </c>
      <c r="D1087" s="32" t="s">
        <v>67</v>
      </c>
      <c r="E1087" s="32" t="s">
        <v>73</v>
      </c>
      <c r="F1087" s="32"/>
      <c r="G1087" s="32">
        <v>4</v>
      </c>
      <c r="H1087" s="34">
        <v>1651.86</v>
      </c>
      <c r="I1087" s="3"/>
      <c r="J1087" s="26">
        <f t="shared" si="77"/>
        <v>0</v>
      </c>
    </row>
    <row r="1088" spans="1:10" x14ac:dyDescent="0.25">
      <c r="A1088" s="36"/>
      <c r="B1088" s="32" t="s">
        <v>72</v>
      </c>
      <c r="C1088" s="32" t="str">
        <f t="shared" si="80"/>
        <v>557-275</v>
      </c>
      <c r="D1088" s="32" t="s">
        <v>67</v>
      </c>
      <c r="E1088" s="32" t="s">
        <v>28</v>
      </c>
      <c r="F1088" s="32"/>
      <c r="G1088" s="32">
        <v>5</v>
      </c>
      <c r="H1088" s="34">
        <v>1651.86</v>
      </c>
      <c r="I1088" s="3"/>
      <c r="J1088" s="26">
        <f t="shared" si="77"/>
        <v>0</v>
      </c>
    </row>
    <row r="1089" spans="1:10" x14ac:dyDescent="0.25">
      <c r="A1089" s="36"/>
      <c r="B1089" s="32" t="s">
        <v>72</v>
      </c>
      <c r="C1089" s="32" t="str">
        <f t="shared" si="80"/>
        <v>557-275</v>
      </c>
      <c r="D1089" s="32" t="s">
        <v>67</v>
      </c>
      <c r="E1089" s="32" t="s">
        <v>82</v>
      </c>
      <c r="F1089" s="32"/>
      <c r="G1089" s="32">
        <v>2</v>
      </c>
      <c r="H1089" s="34">
        <v>1651.86</v>
      </c>
      <c r="I1089" s="3"/>
      <c r="J1089" s="26">
        <f t="shared" si="77"/>
        <v>0</v>
      </c>
    </row>
    <row r="1090" spans="1:10" x14ac:dyDescent="0.25">
      <c r="A1090" s="37"/>
      <c r="B1090" s="32" t="s">
        <v>72</v>
      </c>
      <c r="C1090" s="32" t="str">
        <f t="shared" si="80"/>
        <v>557-275</v>
      </c>
      <c r="D1090" s="32" t="s">
        <v>67</v>
      </c>
      <c r="E1090" s="32" t="s">
        <v>74</v>
      </c>
      <c r="F1090" s="32"/>
      <c r="G1090" s="32">
        <v>2</v>
      </c>
      <c r="H1090" s="34">
        <v>1651.86</v>
      </c>
      <c r="I1090" s="3"/>
      <c r="J1090" s="26">
        <f t="shared" si="77"/>
        <v>0</v>
      </c>
    </row>
    <row r="1091" spans="1:10" ht="24.75" customHeight="1" x14ac:dyDescent="0.25">
      <c r="A1091" s="35"/>
      <c r="B1091" s="32" t="s">
        <v>80</v>
      </c>
      <c r="C1091" s="32" t="str">
        <f t="shared" ref="C1091:C1099" si="81">HYPERLINK("http://warehouse.orhideja.net//images/products/801-275_black.jpg","801-275")</f>
        <v>801-275</v>
      </c>
      <c r="D1091" s="32" t="s">
        <v>67</v>
      </c>
      <c r="E1091" s="32" t="s">
        <v>7</v>
      </c>
      <c r="F1091" s="32"/>
      <c r="G1091" s="32">
        <v>4</v>
      </c>
      <c r="H1091" s="34">
        <v>1606.9724999999999</v>
      </c>
      <c r="I1091" s="3"/>
      <c r="J1091" s="26">
        <f t="shared" si="77"/>
        <v>0</v>
      </c>
    </row>
    <row r="1092" spans="1:10" ht="24.75" customHeight="1" x14ac:dyDescent="0.25">
      <c r="A1092" s="36"/>
      <c r="B1092" s="32" t="s">
        <v>80</v>
      </c>
      <c r="C1092" s="32" t="str">
        <f t="shared" si="81"/>
        <v>801-275</v>
      </c>
      <c r="D1092" s="32" t="s">
        <v>67</v>
      </c>
      <c r="E1092" s="32" t="s">
        <v>8</v>
      </c>
      <c r="F1092" s="32"/>
      <c r="G1092" s="32">
        <v>4</v>
      </c>
      <c r="H1092" s="34">
        <v>1606.9724999999999</v>
      </c>
      <c r="I1092" s="3"/>
      <c r="J1092" s="26">
        <f t="shared" si="77"/>
        <v>0</v>
      </c>
    </row>
    <row r="1093" spans="1:10" ht="24.75" customHeight="1" x14ac:dyDescent="0.25">
      <c r="A1093" s="36"/>
      <c r="B1093" s="32" t="s">
        <v>80</v>
      </c>
      <c r="C1093" s="32" t="str">
        <f t="shared" si="81"/>
        <v>801-275</v>
      </c>
      <c r="D1093" s="32" t="s">
        <v>67</v>
      </c>
      <c r="E1093" s="32" t="s">
        <v>9</v>
      </c>
      <c r="F1093" s="32"/>
      <c r="G1093" s="32">
        <v>6</v>
      </c>
      <c r="H1093" s="34">
        <v>1606.9724999999999</v>
      </c>
      <c r="I1093" s="3"/>
      <c r="J1093" s="26">
        <f t="shared" si="77"/>
        <v>0</v>
      </c>
    </row>
    <row r="1094" spans="1:10" ht="24.75" customHeight="1" x14ac:dyDescent="0.25">
      <c r="A1094" s="36"/>
      <c r="B1094" s="32" t="s">
        <v>80</v>
      </c>
      <c r="C1094" s="32" t="str">
        <f t="shared" si="81"/>
        <v>801-275</v>
      </c>
      <c r="D1094" s="32" t="s">
        <v>67</v>
      </c>
      <c r="E1094" s="32" t="s">
        <v>10</v>
      </c>
      <c r="F1094" s="32"/>
      <c r="G1094" s="32">
        <v>9</v>
      </c>
      <c r="H1094" s="34">
        <v>1606.9724999999999</v>
      </c>
      <c r="I1094" s="3"/>
      <c r="J1094" s="26">
        <f t="shared" si="77"/>
        <v>0</v>
      </c>
    </row>
    <row r="1095" spans="1:10" ht="24.75" customHeight="1" x14ac:dyDescent="0.25">
      <c r="A1095" s="36"/>
      <c r="B1095" s="32" t="s">
        <v>80</v>
      </c>
      <c r="C1095" s="32" t="str">
        <f t="shared" si="81"/>
        <v>801-275</v>
      </c>
      <c r="D1095" s="32" t="s">
        <v>67</v>
      </c>
      <c r="E1095" s="32" t="s">
        <v>11</v>
      </c>
      <c r="F1095" s="32"/>
      <c r="G1095" s="32">
        <v>8</v>
      </c>
      <c r="H1095" s="34">
        <v>1606.9724999999999</v>
      </c>
      <c r="I1095" s="3"/>
      <c r="J1095" s="26">
        <f t="shared" si="77"/>
        <v>0</v>
      </c>
    </row>
    <row r="1096" spans="1:10" ht="24.75" customHeight="1" x14ac:dyDescent="0.25">
      <c r="A1096" s="36"/>
      <c r="B1096" s="32" t="s">
        <v>80</v>
      </c>
      <c r="C1096" s="32" t="str">
        <f t="shared" si="81"/>
        <v>801-275</v>
      </c>
      <c r="D1096" s="32" t="s">
        <v>67</v>
      </c>
      <c r="E1096" s="32" t="s">
        <v>71</v>
      </c>
      <c r="F1096" s="32"/>
      <c r="G1096" s="32">
        <v>2</v>
      </c>
      <c r="H1096" s="34">
        <v>1606.9724999999999</v>
      </c>
      <c r="I1096" s="3"/>
      <c r="J1096" s="26">
        <f t="shared" ref="J1096:J1159" si="82">H1096*I1096</f>
        <v>0</v>
      </c>
    </row>
    <row r="1097" spans="1:10" ht="24.75" customHeight="1" x14ac:dyDescent="0.25">
      <c r="A1097" s="36"/>
      <c r="B1097" s="32" t="s">
        <v>80</v>
      </c>
      <c r="C1097" s="32" t="str">
        <f t="shared" si="81"/>
        <v>801-275</v>
      </c>
      <c r="D1097" s="32" t="s">
        <v>67</v>
      </c>
      <c r="E1097" s="32" t="s">
        <v>14</v>
      </c>
      <c r="F1097" s="32"/>
      <c r="G1097" s="32">
        <v>7</v>
      </c>
      <c r="H1097" s="34">
        <v>1606.9724999999999</v>
      </c>
      <c r="I1097" s="3"/>
      <c r="J1097" s="26">
        <f t="shared" si="82"/>
        <v>0</v>
      </c>
    </row>
    <row r="1098" spans="1:10" ht="24.75" customHeight="1" x14ac:dyDescent="0.25">
      <c r="A1098" s="36"/>
      <c r="B1098" s="32" t="s">
        <v>80</v>
      </c>
      <c r="C1098" s="32" t="str">
        <f t="shared" si="81"/>
        <v>801-275</v>
      </c>
      <c r="D1098" s="32" t="s">
        <v>67</v>
      </c>
      <c r="E1098" s="32" t="s">
        <v>15</v>
      </c>
      <c r="F1098" s="32"/>
      <c r="G1098" s="32">
        <v>7</v>
      </c>
      <c r="H1098" s="34">
        <v>1606.9724999999999</v>
      </c>
      <c r="I1098" s="3"/>
      <c r="J1098" s="26">
        <f t="shared" si="82"/>
        <v>0</v>
      </c>
    </row>
    <row r="1099" spans="1:10" ht="24.75" customHeight="1" x14ac:dyDescent="0.25">
      <c r="A1099" s="37"/>
      <c r="B1099" s="32" t="s">
        <v>80</v>
      </c>
      <c r="C1099" s="32" t="str">
        <f t="shared" si="81"/>
        <v>801-275</v>
      </c>
      <c r="D1099" s="32" t="s">
        <v>67</v>
      </c>
      <c r="E1099" s="32" t="s">
        <v>19</v>
      </c>
      <c r="F1099" s="32"/>
      <c r="G1099" s="32">
        <v>5</v>
      </c>
      <c r="H1099" s="34">
        <v>1606.9724999999999</v>
      </c>
      <c r="I1099" s="3"/>
      <c r="J1099" s="26">
        <f t="shared" si="82"/>
        <v>0</v>
      </c>
    </row>
    <row r="1100" spans="1:10" ht="46.5" customHeight="1" x14ac:dyDescent="0.25">
      <c r="A1100" s="35"/>
      <c r="B1100" s="32" t="s">
        <v>50</v>
      </c>
      <c r="C1100" s="32" t="str">
        <f>HYPERLINK("http://warehouse.orhideja.net//images/products/289-275_black.jpg","289-275")</f>
        <v>289-275</v>
      </c>
      <c r="D1100" s="32" t="s">
        <v>67</v>
      </c>
      <c r="E1100" s="32">
        <v>38</v>
      </c>
      <c r="F1100" s="32"/>
      <c r="G1100" s="32">
        <v>1</v>
      </c>
      <c r="H1100" s="34">
        <v>1014.4575</v>
      </c>
      <c r="I1100" s="3"/>
      <c r="J1100" s="26">
        <f t="shared" si="82"/>
        <v>0</v>
      </c>
    </row>
    <row r="1101" spans="1:10" ht="46.5" customHeight="1" x14ac:dyDescent="0.25">
      <c r="A1101" s="36"/>
      <c r="B1101" s="32" t="s">
        <v>50</v>
      </c>
      <c r="C1101" s="32" t="str">
        <f>HYPERLINK("http://warehouse.orhideja.net//images/products/289-275_black.jpg","289-275")</f>
        <v>289-275</v>
      </c>
      <c r="D1101" s="32" t="s">
        <v>67</v>
      </c>
      <c r="E1101" s="32">
        <v>40</v>
      </c>
      <c r="F1101" s="32"/>
      <c r="G1101" s="32">
        <v>2</v>
      </c>
      <c r="H1101" s="34">
        <v>1014.4575</v>
      </c>
      <c r="I1101" s="3"/>
      <c r="J1101" s="26">
        <f t="shared" si="82"/>
        <v>0</v>
      </c>
    </row>
    <row r="1102" spans="1:10" ht="46.5" customHeight="1" x14ac:dyDescent="0.25">
      <c r="A1102" s="36"/>
      <c r="B1102" s="32" t="s">
        <v>50</v>
      </c>
      <c r="C1102" s="32" t="str">
        <f>HYPERLINK("http://warehouse.orhideja.net//images/products/289-275_black.jpg","289-275")</f>
        <v>289-275</v>
      </c>
      <c r="D1102" s="32" t="s">
        <v>67</v>
      </c>
      <c r="E1102" s="32">
        <v>42</v>
      </c>
      <c r="F1102" s="32"/>
      <c r="G1102" s="32">
        <v>6</v>
      </c>
      <c r="H1102" s="34">
        <v>1014.4575</v>
      </c>
      <c r="I1102" s="3"/>
      <c r="J1102" s="26">
        <f t="shared" si="82"/>
        <v>0</v>
      </c>
    </row>
    <row r="1103" spans="1:10" ht="46.5" customHeight="1" x14ac:dyDescent="0.25">
      <c r="A1103" s="37"/>
      <c r="B1103" s="32" t="s">
        <v>50</v>
      </c>
      <c r="C1103" s="32" t="str">
        <f>HYPERLINK("http://warehouse.orhideja.net//images/products/289-275_black.jpg","289-275")</f>
        <v>289-275</v>
      </c>
      <c r="D1103" s="32" t="s">
        <v>67</v>
      </c>
      <c r="E1103" s="32">
        <v>44</v>
      </c>
      <c r="F1103" s="32"/>
      <c r="G1103" s="32">
        <v>6</v>
      </c>
      <c r="H1103" s="34">
        <v>1014.4575</v>
      </c>
      <c r="I1103" s="3"/>
      <c r="J1103" s="26">
        <f t="shared" si="82"/>
        <v>0</v>
      </c>
    </row>
    <row r="1104" spans="1:10" ht="47.25" customHeight="1" x14ac:dyDescent="0.25">
      <c r="A1104" s="35"/>
      <c r="B1104" s="32" t="s">
        <v>50</v>
      </c>
      <c r="C1104" s="32" t="str">
        <f>HYPERLINK("http://warehouse.orhideja.net//images/products/293-275.jpeg","293-275")</f>
        <v>293-275</v>
      </c>
      <c r="D1104" s="32" t="s">
        <v>67</v>
      </c>
      <c r="E1104" s="32">
        <v>36</v>
      </c>
      <c r="F1104" s="32"/>
      <c r="G1104" s="32">
        <v>1</v>
      </c>
      <c r="H1104" s="34">
        <v>942.63749999999993</v>
      </c>
      <c r="I1104" s="3"/>
      <c r="J1104" s="26">
        <f t="shared" si="82"/>
        <v>0</v>
      </c>
    </row>
    <row r="1105" spans="1:10" ht="47.25" customHeight="1" x14ac:dyDescent="0.25">
      <c r="A1105" s="36"/>
      <c r="B1105" s="32" t="s">
        <v>50</v>
      </c>
      <c r="C1105" s="32" t="str">
        <f>HYPERLINK("http://warehouse.orhideja.net//images/products/293-275.jpeg","293-275")</f>
        <v>293-275</v>
      </c>
      <c r="D1105" s="32" t="s">
        <v>67</v>
      </c>
      <c r="E1105" s="32">
        <v>38</v>
      </c>
      <c r="F1105" s="32">
        <v>2752931071700</v>
      </c>
      <c r="G1105" s="32">
        <v>2</v>
      </c>
      <c r="H1105" s="34">
        <v>942.63749999999993</v>
      </c>
      <c r="I1105" s="3"/>
      <c r="J1105" s="26">
        <f t="shared" si="82"/>
        <v>0</v>
      </c>
    </row>
    <row r="1106" spans="1:10" ht="47.25" customHeight="1" x14ac:dyDescent="0.25">
      <c r="A1106" s="36"/>
      <c r="B1106" s="32" t="s">
        <v>50</v>
      </c>
      <c r="C1106" s="32" t="str">
        <f>HYPERLINK("http://warehouse.orhideja.net//images/products/293-275.jpeg","293-275")</f>
        <v>293-275</v>
      </c>
      <c r="D1106" s="32" t="s">
        <v>67</v>
      </c>
      <c r="E1106" s="32">
        <v>40</v>
      </c>
      <c r="F1106" s="32">
        <v>2752931081709</v>
      </c>
      <c r="G1106" s="32">
        <v>16</v>
      </c>
      <c r="H1106" s="34">
        <v>942.63749999999993</v>
      </c>
      <c r="I1106" s="3"/>
      <c r="J1106" s="26">
        <f t="shared" si="82"/>
        <v>0</v>
      </c>
    </row>
    <row r="1107" spans="1:10" ht="47.25" customHeight="1" x14ac:dyDescent="0.25">
      <c r="A1107" s="36"/>
      <c r="B1107" s="32" t="s">
        <v>50</v>
      </c>
      <c r="C1107" s="32" t="str">
        <f>HYPERLINK("http://warehouse.orhideja.net//images/products/293-275.jpeg","293-275")</f>
        <v>293-275</v>
      </c>
      <c r="D1107" s="32" t="s">
        <v>67</v>
      </c>
      <c r="E1107" s="32">
        <v>42</v>
      </c>
      <c r="F1107" s="32">
        <v>2752931091708</v>
      </c>
      <c r="G1107" s="32">
        <v>19</v>
      </c>
      <c r="H1107" s="34">
        <v>942.63749999999993</v>
      </c>
      <c r="I1107" s="3"/>
      <c r="J1107" s="26">
        <f t="shared" si="82"/>
        <v>0</v>
      </c>
    </row>
    <row r="1108" spans="1:10" ht="47.25" customHeight="1" x14ac:dyDescent="0.25">
      <c r="A1108" s="37"/>
      <c r="B1108" s="32" t="s">
        <v>50</v>
      </c>
      <c r="C1108" s="32" t="str">
        <f>HYPERLINK("http://warehouse.orhideja.net//images/products/293-275.jpeg","293-275")</f>
        <v>293-275</v>
      </c>
      <c r="D1108" s="32" t="s">
        <v>67</v>
      </c>
      <c r="E1108" s="32">
        <v>44</v>
      </c>
      <c r="F1108" s="32">
        <v>2752931101704</v>
      </c>
      <c r="G1108" s="32">
        <v>7</v>
      </c>
      <c r="H1108" s="34">
        <v>942.63749999999993</v>
      </c>
      <c r="I1108" s="3"/>
      <c r="J1108" s="26">
        <f t="shared" si="82"/>
        <v>0</v>
      </c>
    </row>
    <row r="1109" spans="1:10" ht="39" customHeight="1" x14ac:dyDescent="0.25">
      <c r="A1109" s="35"/>
      <c r="B1109" s="32" t="s">
        <v>32</v>
      </c>
      <c r="C1109" s="32" t="str">
        <f>HYPERLINK("http://warehouse.orhideja.net//images/products/733-275.jpeg","733-275")</f>
        <v>733-275</v>
      </c>
      <c r="D1109" s="32" t="s">
        <v>67</v>
      </c>
      <c r="E1109" s="32">
        <v>38</v>
      </c>
      <c r="F1109" s="32"/>
      <c r="G1109" s="32">
        <v>1</v>
      </c>
      <c r="H1109" s="34">
        <v>1068.3225</v>
      </c>
      <c r="I1109" s="3"/>
      <c r="J1109" s="26">
        <f t="shared" si="82"/>
        <v>0</v>
      </c>
    </row>
    <row r="1110" spans="1:10" ht="39" customHeight="1" x14ac:dyDescent="0.25">
      <c r="A1110" s="36"/>
      <c r="B1110" s="32" t="s">
        <v>32</v>
      </c>
      <c r="C1110" s="32" t="str">
        <f>HYPERLINK("http://warehouse.orhideja.net//images/products/733-275.jpeg","733-275")</f>
        <v>733-275</v>
      </c>
      <c r="D1110" s="32" t="s">
        <v>67</v>
      </c>
      <c r="E1110" s="32">
        <v>40</v>
      </c>
      <c r="F1110" s="32">
        <v>2757331081700</v>
      </c>
      <c r="G1110" s="32">
        <v>32</v>
      </c>
      <c r="H1110" s="34">
        <v>1068.3225</v>
      </c>
      <c r="I1110" s="3"/>
      <c r="J1110" s="26">
        <f t="shared" si="82"/>
        <v>0</v>
      </c>
    </row>
    <row r="1111" spans="1:10" ht="39" customHeight="1" x14ac:dyDescent="0.25">
      <c r="A1111" s="36"/>
      <c r="B1111" s="32" t="s">
        <v>32</v>
      </c>
      <c r="C1111" s="32" t="str">
        <f>HYPERLINK("http://warehouse.orhideja.net//images/products/733-275.jpeg","733-275")</f>
        <v>733-275</v>
      </c>
      <c r="D1111" s="32" t="s">
        <v>67</v>
      </c>
      <c r="E1111" s="32">
        <v>42</v>
      </c>
      <c r="F1111" s="32">
        <v>2757331091709</v>
      </c>
      <c r="G1111" s="32">
        <v>29</v>
      </c>
      <c r="H1111" s="34">
        <v>1068.3225</v>
      </c>
      <c r="I1111" s="3"/>
      <c r="J1111" s="26">
        <f t="shared" si="82"/>
        <v>0</v>
      </c>
    </row>
    <row r="1112" spans="1:10" ht="39" customHeight="1" x14ac:dyDescent="0.25">
      <c r="A1112" s="36"/>
      <c r="B1112" s="32" t="s">
        <v>32</v>
      </c>
      <c r="C1112" s="32" t="str">
        <f>HYPERLINK("http://warehouse.orhideja.net//images/products/733-275.jpeg","733-275")</f>
        <v>733-275</v>
      </c>
      <c r="D1112" s="32" t="s">
        <v>67</v>
      </c>
      <c r="E1112" s="32">
        <v>44</v>
      </c>
      <c r="F1112" s="32">
        <v>2757331101705</v>
      </c>
      <c r="G1112" s="32">
        <v>24</v>
      </c>
      <c r="H1112" s="34">
        <v>1068.3225</v>
      </c>
      <c r="I1112" s="3"/>
      <c r="J1112" s="26">
        <f t="shared" si="82"/>
        <v>0</v>
      </c>
    </row>
    <row r="1113" spans="1:10" ht="39" customHeight="1" x14ac:dyDescent="0.25">
      <c r="A1113" s="37"/>
      <c r="B1113" s="32" t="s">
        <v>32</v>
      </c>
      <c r="C1113" s="32" t="str">
        <f>HYPERLINK("http://warehouse.orhideja.net//images/products/733-275.jpeg","733-275")</f>
        <v>733-275</v>
      </c>
      <c r="D1113" s="32" t="s">
        <v>67</v>
      </c>
      <c r="E1113" s="32">
        <v>46</v>
      </c>
      <c r="F1113" s="32">
        <v>2757331111704</v>
      </c>
      <c r="G1113" s="32">
        <v>8</v>
      </c>
      <c r="H1113" s="34">
        <v>1068.3225</v>
      </c>
      <c r="I1113" s="3"/>
      <c r="J1113" s="26">
        <f t="shared" si="82"/>
        <v>0</v>
      </c>
    </row>
    <row r="1114" spans="1:10" ht="90.75" customHeight="1" x14ac:dyDescent="0.25">
      <c r="A1114" s="35"/>
      <c r="B1114" s="32" t="s">
        <v>76</v>
      </c>
      <c r="C1114" s="32" t="str">
        <f>HYPERLINK("http://warehouse.orhideja.net//images/products/803-428,-793-428-clowe-rose_1.jpg","803-428")</f>
        <v>803-428</v>
      </c>
      <c r="D1114" s="32" t="s">
        <v>100</v>
      </c>
      <c r="E1114" s="32" t="s">
        <v>10</v>
      </c>
      <c r="F1114" s="32">
        <v>4288030199062</v>
      </c>
      <c r="G1114" s="32">
        <v>4</v>
      </c>
      <c r="H1114" s="34">
        <v>2145.6224999999999</v>
      </c>
      <c r="I1114" s="3"/>
      <c r="J1114" s="26">
        <f t="shared" si="82"/>
        <v>0</v>
      </c>
    </row>
    <row r="1115" spans="1:10" ht="90.75" customHeight="1" x14ac:dyDescent="0.25">
      <c r="A1115" s="37"/>
      <c r="B1115" s="32" t="s">
        <v>76</v>
      </c>
      <c r="C1115" s="32" t="str">
        <f>HYPERLINK("http://warehouse.orhideja.net//images/products/803-428,-793-428-clowe-rose_1.jpg","803-428")</f>
        <v>803-428</v>
      </c>
      <c r="D1115" s="32" t="s">
        <v>100</v>
      </c>
      <c r="E1115" s="32" t="s">
        <v>11</v>
      </c>
      <c r="F1115" s="32">
        <v>4288030209068</v>
      </c>
      <c r="G1115" s="32">
        <v>2</v>
      </c>
      <c r="H1115" s="34">
        <v>2145.6224999999999</v>
      </c>
      <c r="I1115" s="3"/>
      <c r="J1115" s="26">
        <f t="shared" si="82"/>
        <v>0</v>
      </c>
    </row>
    <row r="1116" spans="1:10" ht="66.75" customHeight="1" x14ac:dyDescent="0.25">
      <c r="A1116" s="35"/>
      <c r="B1116" s="32" t="s">
        <v>50</v>
      </c>
      <c r="C1116" s="32" t="str">
        <f>HYPERLINK("http://warehouse.orhideja.net//images/products/803-428, 293-428 flowe rose b.jpg","293-428")</f>
        <v>293-428</v>
      </c>
      <c r="D1116" s="32" t="s">
        <v>100</v>
      </c>
      <c r="E1116" s="32">
        <v>40</v>
      </c>
      <c r="F1116" s="32">
        <v>4282931089064</v>
      </c>
      <c r="G1116" s="32">
        <v>5</v>
      </c>
      <c r="H1116" s="34">
        <v>924.6825</v>
      </c>
      <c r="I1116" s="3"/>
      <c r="J1116" s="26">
        <f t="shared" si="82"/>
        <v>0</v>
      </c>
    </row>
    <row r="1117" spans="1:10" ht="66.75" customHeight="1" x14ac:dyDescent="0.25">
      <c r="A1117" s="36"/>
      <c r="B1117" s="32" t="s">
        <v>50</v>
      </c>
      <c r="C1117" s="32" t="str">
        <f>HYPERLINK("http://warehouse.orhideja.net//images/products/803-428, 293-428 flowe rose b.jpg","293-428")</f>
        <v>293-428</v>
      </c>
      <c r="D1117" s="32" t="s">
        <v>100</v>
      </c>
      <c r="E1117" s="32">
        <v>42</v>
      </c>
      <c r="F1117" s="32">
        <v>4282931099063</v>
      </c>
      <c r="G1117" s="32">
        <v>10</v>
      </c>
      <c r="H1117" s="34">
        <v>924.6825</v>
      </c>
      <c r="I1117" s="3"/>
      <c r="J1117" s="26">
        <f t="shared" si="82"/>
        <v>0</v>
      </c>
    </row>
    <row r="1118" spans="1:10" ht="66.75" customHeight="1" x14ac:dyDescent="0.25">
      <c r="A1118" s="37"/>
      <c r="B1118" s="32" t="s">
        <v>50</v>
      </c>
      <c r="C1118" s="32" t="str">
        <f>HYPERLINK("http://warehouse.orhideja.net//images/products/803-428, 293-428 flowe rose b.jpg","293-428")</f>
        <v>293-428</v>
      </c>
      <c r="D1118" s="32" t="s">
        <v>100</v>
      </c>
      <c r="E1118" s="32">
        <v>44</v>
      </c>
      <c r="F1118" s="32">
        <v>4282931109069</v>
      </c>
      <c r="G1118" s="32">
        <v>8</v>
      </c>
      <c r="H1118" s="34">
        <v>924.6825</v>
      </c>
      <c r="I1118" s="3"/>
      <c r="J1118" s="26">
        <f t="shared" si="82"/>
        <v>0</v>
      </c>
    </row>
    <row r="1119" spans="1:10" ht="42" customHeight="1" x14ac:dyDescent="0.25">
      <c r="A1119" s="35"/>
      <c r="B1119" s="32" t="s">
        <v>5</v>
      </c>
      <c r="C1119" s="32" t="str">
        <f t="shared" ref="C1119:C1124" si="83">HYPERLINK("http://warehouse.orhideja.net//images/products/199-428-733-428_1.jpg","199-428")</f>
        <v>199-428</v>
      </c>
      <c r="D1119" s="32" t="s">
        <v>67</v>
      </c>
      <c r="E1119" s="32" t="s">
        <v>7</v>
      </c>
      <c r="F1119" s="32">
        <v>4281990121708</v>
      </c>
      <c r="G1119" s="32">
        <v>1</v>
      </c>
      <c r="H1119" s="34">
        <v>1606.9724999999999</v>
      </c>
      <c r="I1119" s="3"/>
      <c r="J1119" s="26">
        <f t="shared" si="82"/>
        <v>0</v>
      </c>
    </row>
    <row r="1120" spans="1:10" ht="42" customHeight="1" x14ac:dyDescent="0.25">
      <c r="A1120" s="36"/>
      <c r="B1120" s="32" t="s">
        <v>5</v>
      </c>
      <c r="C1120" s="32" t="str">
        <f t="shared" si="83"/>
        <v>199-428</v>
      </c>
      <c r="D1120" s="32" t="s">
        <v>67</v>
      </c>
      <c r="E1120" s="32" t="s">
        <v>10</v>
      </c>
      <c r="F1120" s="32">
        <v>4281990191701</v>
      </c>
      <c r="G1120" s="32">
        <v>2</v>
      </c>
      <c r="H1120" s="34">
        <v>1606.9724999999999</v>
      </c>
      <c r="I1120" s="3"/>
      <c r="J1120" s="26">
        <f t="shared" si="82"/>
        <v>0</v>
      </c>
    </row>
    <row r="1121" spans="1:10" ht="42" customHeight="1" x14ac:dyDescent="0.25">
      <c r="A1121" s="36"/>
      <c r="B1121" s="32" t="s">
        <v>5</v>
      </c>
      <c r="C1121" s="32" t="str">
        <f t="shared" si="83"/>
        <v>199-428</v>
      </c>
      <c r="D1121" s="32" t="s">
        <v>67</v>
      </c>
      <c r="E1121" s="32" t="s">
        <v>20</v>
      </c>
      <c r="F1121" s="32">
        <v>4281990351709</v>
      </c>
      <c r="G1121" s="32">
        <v>1</v>
      </c>
      <c r="H1121" s="34">
        <v>1606.9724999999999</v>
      </c>
      <c r="I1121" s="3"/>
      <c r="J1121" s="26">
        <f t="shared" si="82"/>
        <v>0</v>
      </c>
    </row>
    <row r="1122" spans="1:10" ht="42" customHeight="1" x14ac:dyDescent="0.25">
      <c r="A1122" s="36"/>
      <c r="B1122" s="32" t="s">
        <v>5</v>
      </c>
      <c r="C1122" s="32" t="str">
        <f t="shared" si="83"/>
        <v>199-428</v>
      </c>
      <c r="D1122" s="32" t="s">
        <v>67</v>
      </c>
      <c r="E1122" s="32" t="s">
        <v>22</v>
      </c>
      <c r="F1122" s="32">
        <v>4281990371707</v>
      </c>
      <c r="G1122" s="32">
        <v>1</v>
      </c>
      <c r="H1122" s="34">
        <v>1606.9724999999999</v>
      </c>
      <c r="I1122" s="3"/>
      <c r="J1122" s="26">
        <f t="shared" si="82"/>
        <v>0</v>
      </c>
    </row>
    <row r="1123" spans="1:10" ht="42" customHeight="1" x14ac:dyDescent="0.25">
      <c r="A1123" s="36"/>
      <c r="B1123" s="32" t="s">
        <v>5</v>
      </c>
      <c r="C1123" s="32" t="str">
        <f t="shared" si="83"/>
        <v>199-428</v>
      </c>
      <c r="D1123" s="32" t="s">
        <v>67</v>
      </c>
      <c r="E1123" s="32" t="s">
        <v>28</v>
      </c>
      <c r="F1123" s="32">
        <v>4281990431708</v>
      </c>
      <c r="G1123" s="32">
        <v>2</v>
      </c>
      <c r="H1123" s="34">
        <v>1606.9724999999999</v>
      </c>
      <c r="I1123" s="3"/>
      <c r="J1123" s="26">
        <f t="shared" si="82"/>
        <v>0</v>
      </c>
    </row>
    <row r="1124" spans="1:10" ht="42" customHeight="1" x14ac:dyDescent="0.25">
      <c r="A1124" s="37"/>
      <c r="B1124" s="32" t="s">
        <v>5</v>
      </c>
      <c r="C1124" s="32" t="str">
        <f t="shared" si="83"/>
        <v>199-428</v>
      </c>
      <c r="D1124" s="32" t="s">
        <v>67</v>
      </c>
      <c r="E1124" s="32" t="s">
        <v>29</v>
      </c>
      <c r="F1124" s="32">
        <v>4281990441707</v>
      </c>
      <c r="G1124" s="32">
        <v>3</v>
      </c>
      <c r="H1124" s="34">
        <v>1606.9724999999999</v>
      </c>
      <c r="I1124" s="3"/>
      <c r="J1124" s="26">
        <f t="shared" si="82"/>
        <v>0</v>
      </c>
    </row>
    <row r="1125" spans="1:10" ht="55.5" customHeight="1" x14ac:dyDescent="0.25">
      <c r="A1125" s="35"/>
      <c r="B1125" s="32" t="s">
        <v>31</v>
      </c>
      <c r="C1125" s="32" t="str">
        <f>HYPERLINK("http://warehouse.orhideja.net//images/products/733-428 black.jpg","733-428")</f>
        <v>733-428</v>
      </c>
      <c r="D1125" s="32" t="s">
        <v>67</v>
      </c>
      <c r="E1125" s="32">
        <v>40</v>
      </c>
      <c r="F1125" s="32">
        <v>4287331081700</v>
      </c>
      <c r="G1125" s="32">
        <v>6</v>
      </c>
      <c r="H1125" s="34">
        <v>987.52499999999998</v>
      </c>
      <c r="I1125" s="3"/>
      <c r="J1125" s="26">
        <f t="shared" si="82"/>
        <v>0</v>
      </c>
    </row>
    <row r="1126" spans="1:10" ht="55.5" customHeight="1" x14ac:dyDescent="0.25">
      <c r="A1126" s="36"/>
      <c r="B1126" s="32" t="s">
        <v>31</v>
      </c>
      <c r="C1126" s="32" t="str">
        <f>HYPERLINK("http://warehouse.orhideja.net//images/products/733-428 black.jpg","733-428")</f>
        <v>733-428</v>
      </c>
      <c r="D1126" s="32" t="s">
        <v>67</v>
      </c>
      <c r="E1126" s="32">
        <v>42</v>
      </c>
      <c r="F1126" s="32">
        <v>4287331091709</v>
      </c>
      <c r="G1126" s="32">
        <v>4</v>
      </c>
      <c r="H1126" s="34">
        <v>987.52499999999998</v>
      </c>
      <c r="I1126" s="3"/>
      <c r="J1126" s="26">
        <f t="shared" si="82"/>
        <v>0</v>
      </c>
    </row>
    <row r="1127" spans="1:10" ht="55.5" customHeight="1" x14ac:dyDescent="0.25">
      <c r="A1127" s="36"/>
      <c r="B1127" s="32" t="s">
        <v>31</v>
      </c>
      <c r="C1127" s="32" t="str">
        <f>HYPERLINK("http://warehouse.orhideja.net//images/products/733-428 black.jpg","733-428")</f>
        <v>733-428</v>
      </c>
      <c r="D1127" s="32" t="s">
        <v>67</v>
      </c>
      <c r="E1127" s="32">
        <v>44</v>
      </c>
      <c r="F1127" s="32">
        <v>4287331101705</v>
      </c>
      <c r="G1127" s="32">
        <v>8</v>
      </c>
      <c r="H1127" s="34">
        <v>987.52499999999998</v>
      </c>
      <c r="I1127" s="3"/>
      <c r="J1127" s="26">
        <f t="shared" si="82"/>
        <v>0</v>
      </c>
    </row>
    <row r="1128" spans="1:10" ht="55.5" customHeight="1" x14ac:dyDescent="0.25">
      <c r="A1128" s="37"/>
      <c r="B1128" s="32" t="s">
        <v>31</v>
      </c>
      <c r="C1128" s="32" t="str">
        <f>HYPERLINK("http://warehouse.orhideja.net//images/products/733-428 black.jpg","733-428")</f>
        <v>733-428</v>
      </c>
      <c r="D1128" s="32" t="s">
        <v>67</v>
      </c>
      <c r="E1128" s="32">
        <v>46</v>
      </c>
      <c r="F1128" s="32">
        <v>4287331111704</v>
      </c>
      <c r="G1128" s="32">
        <v>4</v>
      </c>
      <c r="H1128" s="34">
        <v>987.52499999999998</v>
      </c>
      <c r="I1128" s="3"/>
      <c r="J1128" s="26">
        <f t="shared" si="82"/>
        <v>0</v>
      </c>
    </row>
    <row r="1129" spans="1:10" ht="22.5" customHeight="1" x14ac:dyDescent="0.25">
      <c r="A1129" s="35"/>
      <c r="B1129" s="32" t="s">
        <v>76</v>
      </c>
      <c r="C1129" s="32" t="str">
        <f t="shared" ref="C1129:C1139" si="84">HYPERLINK("http://warehouse.orhideja.net//images/products/803-428.jpeg","803-428")</f>
        <v>803-428</v>
      </c>
      <c r="D1129" s="32" t="s">
        <v>83</v>
      </c>
      <c r="E1129" s="32" t="s">
        <v>70</v>
      </c>
      <c r="F1129" s="32">
        <v>4288030119121</v>
      </c>
      <c r="G1129" s="32">
        <v>4</v>
      </c>
      <c r="H1129" s="34">
        <v>2145.6224999999999</v>
      </c>
      <c r="I1129" s="3"/>
      <c r="J1129" s="26">
        <f t="shared" si="82"/>
        <v>0</v>
      </c>
    </row>
    <row r="1130" spans="1:10" ht="22.5" customHeight="1" x14ac:dyDescent="0.25">
      <c r="A1130" s="36"/>
      <c r="B1130" s="32" t="s">
        <v>76</v>
      </c>
      <c r="C1130" s="32" t="str">
        <f t="shared" si="84"/>
        <v>803-428</v>
      </c>
      <c r="D1130" s="32" t="s">
        <v>83</v>
      </c>
      <c r="E1130" s="32" t="s">
        <v>7</v>
      </c>
      <c r="F1130" s="32">
        <v>4288030129120</v>
      </c>
      <c r="G1130" s="32">
        <v>3</v>
      </c>
      <c r="H1130" s="34">
        <v>2145.6224999999999</v>
      </c>
      <c r="I1130" s="3"/>
      <c r="J1130" s="26">
        <f t="shared" si="82"/>
        <v>0</v>
      </c>
    </row>
    <row r="1131" spans="1:10" ht="22.5" customHeight="1" x14ac:dyDescent="0.25">
      <c r="A1131" s="36"/>
      <c r="B1131" s="32" t="s">
        <v>76</v>
      </c>
      <c r="C1131" s="32" t="str">
        <f t="shared" si="84"/>
        <v>803-428</v>
      </c>
      <c r="D1131" s="32" t="s">
        <v>83</v>
      </c>
      <c r="E1131" s="32" t="s">
        <v>8</v>
      </c>
      <c r="F1131" s="32">
        <v>4288030139129</v>
      </c>
      <c r="G1131" s="32">
        <v>4</v>
      </c>
      <c r="H1131" s="34">
        <v>2145.6224999999999</v>
      </c>
      <c r="I1131" s="3"/>
      <c r="J1131" s="26">
        <f t="shared" si="82"/>
        <v>0</v>
      </c>
    </row>
    <row r="1132" spans="1:10" ht="22.5" customHeight="1" x14ac:dyDescent="0.25">
      <c r="A1132" s="36"/>
      <c r="B1132" s="32" t="s">
        <v>76</v>
      </c>
      <c r="C1132" s="32" t="str">
        <f t="shared" si="84"/>
        <v>803-428</v>
      </c>
      <c r="D1132" s="32" t="s">
        <v>83</v>
      </c>
      <c r="E1132" s="32" t="s">
        <v>78</v>
      </c>
      <c r="F1132" s="32">
        <v>4288030179125</v>
      </c>
      <c r="G1132" s="32">
        <v>4</v>
      </c>
      <c r="H1132" s="34">
        <v>2145.6224999999999</v>
      </c>
      <c r="I1132" s="3"/>
      <c r="J1132" s="26">
        <f t="shared" si="82"/>
        <v>0</v>
      </c>
    </row>
    <row r="1133" spans="1:10" ht="22.5" customHeight="1" x14ac:dyDescent="0.25">
      <c r="A1133" s="36"/>
      <c r="B1133" s="32" t="s">
        <v>76</v>
      </c>
      <c r="C1133" s="32" t="str">
        <f t="shared" si="84"/>
        <v>803-428</v>
      </c>
      <c r="D1133" s="32" t="s">
        <v>83</v>
      </c>
      <c r="E1133" s="32" t="s">
        <v>9</v>
      </c>
      <c r="F1133" s="32">
        <v>4288030189124</v>
      </c>
      <c r="G1133" s="32">
        <v>3</v>
      </c>
      <c r="H1133" s="34">
        <v>2145.6224999999999</v>
      </c>
      <c r="I1133" s="3"/>
      <c r="J1133" s="26">
        <f t="shared" si="82"/>
        <v>0</v>
      </c>
    </row>
    <row r="1134" spans="1:10" ht="22.5" customHeight="1" x14ac:dyDescent="0.25">
      <c r="A1134" s="36"/>
      <c r="B1134" s="32" t="s">
        <v>76</v>
      </c>
      <c r="C1134" s="32" t="str">
        <f t="shared" si="84"/>
        <v>803-428</v>
      </c>
      <c r="D1134" s="32" t="s">
        <v>83</v>
      </c>
      <c r="E1134" s="32" t="s">
        <v>10</v>
      </c>
      <c r="F1134" s="32">
        <v>4288030199123</v>
      </c>
      <c r="G1134" s="32">
        <v>3</v>
      </c>
      <c r="H1134" s="34">
        <v>2145.6224999999999</v>
      </c>
      <c r="I1134" s="3"/>
      <c r="J1134" s="26">
        <f t="shared" si="82"/>
        <v>0</v>
      </c>
    </row>
    <row r="1135" spans="1:10" ht="22.5" customHeight="1" x14ac:dyDescent="0.25">
      <c r="A1135" s="36"/>
      <c r="B1135" s="32" t="s">
        <v>76</v>
      </c>
      <c r="C1135" s="32" t="str">
        <f t="shared" si="84"/>
        <v>803-428</v>
      </c>
      <c r="D1135" s="32" t="s">
        <v>83</v>
      </c>
      <c r="E1135" s="32" t="s">
        <v>11</v>
      </c>
      <c r="F1135" s="32">
        <v>4288030209129</v>
      </c>
      <c r="G1135" s="32">
        <v>5</v>
      </c>
      <c r="H1135" s="34">
        <v>2145.6224999999999</v>
      </c>
      <c r="I1135" s="3"/>
      <c r="J1135" s="26">
        <f t="shared" si="82"/>
        <v>0</v>
      </c>
    </row>
    <row r="1136" spans="1:10" ht="22.5" customHeight="1" x14ac:dyDescent="0.25">
      <c r="A1136" s="36"/>
      <c r="B1136" s="32" t="s">
        <v>76</v>
      </c>
      <c r="C1136" s="32" t="str">
        <f t="shared" si="84"/>
        <v>803-428</v>
      </c>
      <c r="D1136" s="32" t="s">
        <v>83</v>
      </c>
      <c r="E1136" s="32" t="s">
        <v>71</v>
      </c>
      <c r="F1136" s="32">
        <v>4288030259124</v>
      </c>
      <c r="G1136" s="32">
        <v>4</v>
      </c>
      <c r="H1136" s="34">
        <v>2145.6224999999999</v>
      </c>
      <c r="I1136" s="3"/>
      <c r="J1136" s="26">
        <f t="shared" si="82"/>
        <v>0</v>
      </c>
    </row>
    <row r="1137" spans="1:10" ht="22.5" customHeight="1" x14ac:dyDescent="0.25">
      <c r="A1137" s="36"/>
      <c r="B1137" s="32" t="s">
        <v>76</v>
      </c>
      <c r="C1137" s="32" t="str">
        <f t="shared" si="84"/>
        <v>803-428</v>
      </c>
      <c r="D1137" s="32" t="s">
        <v>83</v>
      </c>
      <c r="E1137" s="32" t="s">
        <v>14</v>
      </c>
      <c r="F1137" s="32">
        <v>4288030269123</v>
      </c>
      <c r="G1137" s="32">
        <v>1</v>
      </c>
      <c r="H1137" s="34">
        <v>2145.6224999999999</v>
      </c>
      <c r="I1137" s="3"/>
      <c r="J1137" s="26">
        <f t="shared" si="82"/>
        <v>0</v>
      </c>
    </row>
    <row r="1138" spans="1:10" ht="22.5" customHeight="1" x14ac:dyDescent="0.25">
      <c r="A1138" s="36"/>
      <c r="B1138" s="32" t="s">
        <v>76</v>
      </c>
      <c r="C1138" s="32" t="str">
        <f t="shared" si="84"/>
        <v>803-428</v>
      </c>
      <c r="D1138" s="32" t="s">
        <v>83</v>
      </c>
      <c r="E1138" s="32" t="s">
        <v>15</v>
      </c>
      <c r="F1138" s="32">
        <v>4288030279122</v>
      </c>
      <c r="G1138" s="32">
        <v>3</v>
      </c>
      <c r="H1138" s="34">
        <v>2145.6224999999999</v>
      </c>
      <c r="I1138" s="3"/>
      <c r="J1138" s="26">
        <f t="shared" si="82"/>
        <v>0</v>
      </c>
    </row>
    <row r="1139" spans="1:10" ht="22.5" customHeight="1" x14ac:dyDescent="0.25">
      <c r="A1139" s="37"/>
      <c r="B1139" s="32" t="s">
        <v>76</v>
      </c>
      <c r="C1139" s="32" t="str">
        <f t="shared" si="84"/>
        <v>803-428</v>
      </c>
      <c r="D1139" s="32" t="s">
        <v>83</v>
      </c>
      <c r="E1139" s="32" t="s">
        <v>79</v>
      </c>
      <c r="F1139" s="32">
        <v>4288030339123</v>
      </c>
      <c r="G1139" s="32">
        <v>4</v>
      </c>
      <c r="H1139" s="34">
        <v>2145.6224999999999</v>
      </c>
      <c r="I1139" s="3"/>
      <c r="J1139" s="26">
        <f t="shared" si="82"/>
        <v>0</v>
      </c>
    </row>
    <row r="1140" spans="1:10" x14ac:dyDescent="0.25">
      <c r="A1140" s="35"/>
      <c r="B1140" s="32" t="s">
        <v>5</v>
      </c>
      <c r="C1140" s="32" t="str">
        <f t="shared" ref="C1140:C1177" si="85">HYPERLINK("http://warehouse.orhideja.net//images/products/104-213 ivory.jpg","104-213")</f>
        <v>104-213</v>
      </c>
      <c r="D1140" s="32" t="s">
        <v>110</v>
      </c>
      <c r="E1140" s="32" t="s">
        <v>77</v>
      </c>
      <c r="F1140" s="32"/>
      <c r="G1140" s="32">
        <v>6</v>
      </c>
      <c r="H1140" s="34">
        <v>2064.8249999999998</v>
      </c>
      <c r="I1140" s="3"/>
      <c r="J1140" s="26">
        <f t="shared" si="82"/>
        <v>0</v>
      </c>
    </row>
    <row r="1141" spans="1:10" x14ac:dyDescent="0.25">
      <c r="A1141" s="36"/>
      <c r="B1141" s="32" t="s">
        <v>5</v>
      </c>
      <c r="C1141" s="32" t="str">
        <f t="shared" si="85"/>
        <v>104-213</v>
      </c>
      <c r="D1141" s="32" t="s">
        <v>110</v>
      </c>
      <c r="E1141" s="32" t="s">
        <v>70</v>
      </c>
      <c r="F1141" s="32"/>
      <c r="G1141" s="32">
        <v>5</v>
      </c>
      <c r="H1141" s="34">
        <v>2064.8249999999998</v>
      </c>
      <c r="I1141" s="3"/>
      <c r="J1141" s="26">
        <f t="shared" si="82"/>
        <v>0</v>
      </c>
    </row>
    <row r="1142" spans="1:10" x14ac:dyDescent="0.25">
      <c r="A1142" s="36"/>
      <c r="B1142" s="32" t="s">
        <v>5</v>
      </c>
      <c r="C1142" s="32" t="str">
        <f t="shared" si="85"/>
        <v>104-213</v>
      </c>
      <c r="D1142" s="32" t="s">
        <v>110</v>
      </c>
      <c r="E1142" s="32" t="s">
        <v>7</v>
      </c>
      <c r="F1142" s="32"/>
      <c r="G1142" s="32">
        <v>5</v>
      </c>
      <c r="H1142" s="34">
        <v>2064.8249999999998</v>
      </c>
      <c r="I1142" s="3"/>
      <c r="J1142" s="26">
        <f t="shared" si="82"/>
        <v>0</v>
      </c>
    </row>
    <row r="1143" spans="1:10" x14ac:dyDescent="0.25">
      <c r="A1143" s="36"/>
      <c r="B1143" s="32" t="s">
        <v>5</v>
      </c>
      <c r="C1143" s="32" t="str">
        <f t="shared" si="85"/>
        <v>104-213</v>
      </c>
      <c r="D1143" s="32" t="s">
        <v>110</v>
      </c>
      <c r="E1143" s="32" t="s">
        <v>8</v>
      </c>
      <c r="F1143" s="32"/>
      <c r="G1143" s="32">
        <v>5</v>
      </c>
      <c r="H1143" s="34">
        <v>2064.8249999999998</v>
      </c>
      <c r="I1143" s="3"/>
      <c r="J1143" s="26">
        <f t="shared" si="82"/>
        <v>0</v>
      </c>
    </row>
    <row r="1144" spans="1:10" x14ac:dyDescent="0.25">
      <c r="A1144" s="36"/>
      <c r="B1144" s="32" t="s">
        <v>5</v>
      </c>
      <c r="C1144" s="32" t="str">
        <f t="shared" si="85"/>
        <v>104-213</v>
      </c>
      <c r="D1144" s="32" t="s">
        <v>110</v>
      </c>
      <c r="E1144" s="32" t="s">
        <v>54</v>
      </c>
      <c r="F1144" s="32"/>
      <c r="G1144" s="32">
        <v>4</v>
      </c>
      <c r="H1144" s="34">
        <v>2064.8249999999998</v>
      </c>
      <c r="I1144" s="3"/>
      <c r="J1144" s="26">
        <f t="shared" si="82"/>
        <v>0</v>
      </c>
    </row>
    <row r="1145" spans="1:10" x14ac:dyDescent="0.25">
      <c r="A1145" s="36"/>
      <c r="B1145" s="32" t="s">
        <v>5</v>
      </c>
      <c r="C1145" s="32" t="str">
        <f t="shared" si="85"/>
        <v>104-213</v>
      </c>
      <c r="D1145" s="32" t="s">
        <v>110</v>
      </c>
      <c r="E1145" s="32" t="s">
        <v>24</v>
      </c>
      <c r="F1145" s="32"/>
      <c r="G1145" s="32">
        <v>4</v>
      </c>
      <c r="H1145" s="34">
        <v>2064.8249999999998</v>
      </c>
      <c r="I1145" s="3"/>
      <c r="J1145" s="26">
        <f t="shared" si="82"/>
        <v>0</v>
      </c>
    </row>
    <row r="1146" spans="1:10" x14ac:dyDescent="0.25">
      <c r="A1146" s="36"/>
      <c r="B1146" s="32" t="s">
        <v>5</v>
      </c>
      <c r="C1146" s="32" t="str">
        <f t="shared" si="85"/>
        <v>104-213</v>
      </c>
      <c r="D1146" s="32" t="s">
        <v>110</v>
      </c>
      <c r="E1146" s="32" t="s">
        <v>55</v>
      </c>
      <c r="F1146" s="32"/>
      <c r="G1146" s="32">
        <v>4</v>
      </c>
      <c r="H1146" s="34">
        <v>2064.8249999999998</v>
      </c>
      <c r="I1146" s="3"/>
      <c r="J1146" s="26">
        <f t="shared" si="82"/>
        <v>0</v>
      </c>
    </row>
    <row r="1147" spans="1:10" x14ac:dyDescent="0.25">
      <c r="A1147" s="36"/>
      <c r="B1147" s="32" t="s">
        <v>5</v>
      </c>
      <c r="C1147" s="32" t="str">
        <f t="shared" si="85"/>
        <v>104-213</v>
      </c>
      <c r="D1147" s="32" t="s">
        <v>110</v>
      </c>
      <c r="E1147" s="32" t="s">
        <v>78</v>
      </c>
      <c r="F1147" s="32"/>
      <c r="G1147" s="32">
        <v>2</v>
      </c>
      <c r="H1147" s="34">
        <v>2064.8249999999998</v>
      </c>
      <c r="I1147" s="3"/>
      <c r="J1147" s="26">
        <f t="shared" si="82"/>
        <v>0</v>
      </c>
    </row>
    <row r="1148" spans="1:10" x14ac:dyDescent="0.25">
      <c r="A1148" s="36"/>
      <c r="B1148" s="32" t="s">
        <v>5</v>
      </c>
      <c r="C1148" s="32" t="str">
        <f t="shared" si="85"/>
        <v>104-213</v>
      </c>
      <c r="D1148" s="32" t="s">
        <v>110</v>
      </c>
      <c r="E1148" s="32" t="s">
        <v>9</v>
      </c>
      <c r="F1148" s="32"/>
      <c r="G1148" s="32">
        <v>10</v>
      </c>
      <c r="H1148" s="34">
        <v>2064.8249999999998</v>
      </c>
      <c r="I1148" s="3"/>
      <c r="J1148" s="26">
        <f t="shared" si="82"/>
        <v>0</v>
      </c>
    </row>
    <row r="1149" spans="1:10" x14ac:dyDescent="0.25">
      <c r="A1149" s="36"/>
      <c r="B1149" s="32" t="s">
        <v>5</v>
      </c>
      <c r="C1149" s="32" t="str">
        <f t="shared" si="85"/>
        <v>104-213</v>
      </c>
      <c r="D1149" s="32" t="s">
        <v>110</v>
      </c>
      <c r="E1149" s="32" t="s">
        <v>10</v>
      </c>
      <c r="F1149" s="32"/>
      <c r="G1149" s="32">
        <v>12</v>
      </c>
      <c r="H1149" s="34">
        <v>2064.8249999999998</v>
      </c>
      <c r="I1149" s="3"/>
      <c r="J1149" s="26">
        <f t="shared" si="82"/>
        <v>0</v>
      </c>
    </row>
    <row r="1150" spans="1:10" x14ac:dyDescent="0.25">
      <c r="A1150" s="36"/>
      <c r="B1150" s="32" t="s">
        <v>5</v>
      </c>
      <c r="C1150" s="32" t="str">
        <f t="shared" si="85"/>
        <v>104-213</v>
      </c>
      <c r="D1150" s="32" t="s">
        <v>110</v>
      </c>
      <c r="E1150" s="32" t="s">
        <v>11</v>
      </c>
      <c r="F1150" s="32"/>
      <c r="G1150" s="32">
        <v>7</v>
      </c>
      <c r="H1150" s="34">
        <v>2064.8249999999998</v>
      </c>
      <c r="I1150" s="3"/>
      <c r="J1150" s="26">
        <f t="shared" si="82"/>
        <v>0</v>
      </c>
    </row>
    <row r="1151" spans="1:10" x14ac:dyDescent="0.25">
      <c r="A1151" s="36"/>
      <c r="B1151" s="32" t="s">
        <v>5</v>
      </c>
      <c r="C1151" s="32" t="str">
        <f t="shared" si="85"/>
        <v>104-213</v>
      </c>
      <c r="D1151" s="32" t="s">
        <v>110</v>
      </c>
      <c r="E1151" s="32" t="s">
        <v>25</v>
      </c>
      <c r="F1151" s="32"/>
      <c r="G1151" s="32">
        <v>6</v>
      </c>
      <c r="H1151" s="34">
        <v>2064.8249999999998</v>
      </c>
      <c r="I1151" s="3"/>
      <c r="J1151" s="26">
        <f t="shared" si="82"/>
        <v>0</v>
      </c>
    </row>
    <row r="1152" spans="1:10" x14ac:dyDescent="0.25">
      <c r="A1152" s="36"/>
      <c r="B1152" s="32" t="s">
        <v>5</v>
      </c>
      <c r="C1152" s="32" t="str">
        <f t="shared" si="85"/>
        <v>104-213</v>
      </c>
      <c r="D1152" s="32" t="s">
        <v>110</v>
      </c>
      <c r="E1152" s="32" t="s">
        <v>12</v>
      </c>
      <c r="F1152" s="32"/>
      <c r="G1152" s="32">
        <v>5</v>
      </c>
      <c r="H1152" s="34">
        <v>2064.8249999999998</v>
      </c>
      <c r="I1152" s="3"/>
      <c r="J1152" s="26">
        <f t="shared" si="82"/>
        <v>0</v>
      </c>
    </row>
    <row r="1153" spans="1:10" x14ac:dyDescent="0.25">
      <c r="A1153" s="36"/>
      <c r="B1153" s="32" t="s">
        <v>5</v>
      </c>
      <c r="C1153" s="32" t="str">
        <f t="shared" si="85"/>
        <v>104-213</v>
      </c>
      <c r="D1153" s="32" t="s">
        <v>110</v>
      </c>
      <c r="E1153" s="32" t="s">
        <v>13</v>
      </c>
      <c r="F1153" s="32"/>
      <c r="G1153" s="32">
        <v>2</v>
      </c>
      <c r="H1153" s="34">
        <v>2064.8249999999998</v>
      </c>
      <c r="I1153" s="3"/>
      <c r="J1153" s="26">
        <f t="shared" si="82"/>
        <v>0</v>
      </c>
    </row>
    <row r="1154" spans="1:10" x14ac:dyDescent="0.25">
      <c r="A1154" s="36"/>
      <c r="B1154" s="32" t="s">
        <v>5</v>
      </c>
      <c r="C1154" s="32" t="str">
        <f t="shared" si="85"/>
        <v>104-213</v>
      </c>
      <c r="D1154" s="32" t="s">
        <v>110</v>
      </c>
      <c r="E1154" s="32" t="s">
        <v>43</v>
      </c>
      <c r="F1154" s="32"/>
      <c r="G1154" s="32">
        <v>2</v>
      </c>
      <c r="H1154" s="34">
        <v>2064.8249999999998</v>
      </c>
      <c r="I1154" s="3"/>
      <c r="J1154" s="26">
        <f t="shared" si="82"/>
        <v>0</v>
      </c>
    </row>
    <row r="1155" spans="1:10" x14ac:dyDescent="0.25">
      <c r="A1155" s="36"/>
      <c r="B1155" s="32" t="s">
        <v>5</v>
      </c>
      <c r="C1155" s="32" t="str">
        <f t="shared" si="85"/>
        <v>104-213</v>
      </c>
      <c r="D1155" s="32" t="s">
        <v>110</v>
      </c>
      <c r="E1155" s="32" t="s">
        <v>71</v>
      </c>
      <c r="F1155" s="32"/>
      <c r="G1155" s="32">
        <v>8</v>
      </c>
      <c r="H1155" s="34">
        <v>2064.8249999999998</v>
      </c>
      <c r="I1155" s="3"/>
      <c r="J1155" s="26">
        <f t="shared" si="82"/>
        <v>0</v>
      </c>
    </row>
    <row r="1156" spans="1:10" x14ac:dyDescent="0.25">
      <c r="A1156" s="36"/>
      <c r="B1156" s="32" t="s">
        <v>5</v>
      </c>
      <c r="C1156" s="32" t="str">
        <f t="shared" si="85"/>
        <v>104-213</v>
      </c>
      <c r="D1156" s="32" t="s">
        <v>110</v>
      </c>
      <c r="E1156" s="32" t="s">
        <v>14</v>
      </c>
      <c r="F1156" s="32"/>
      <c r="G1156" s="32">
        <v>17</v>
      </c>
      <c r="H1156" s="34">
        <v>2064.8249999999998</v>
      </c>
      <c r="I1156" s="3"/>
      <c r="J1156" s="26">
        <f t="shared" si="82"/>
        <v>0</v>
      </c>
    </row>
    <row r="1157" spans="1:10" x14ac:dyDescent="0.25">
      <c r="A1157" s="36"/>
      <c r="B1157" s="32" t="s">
        <v>5</v>
      </c>
      <c r="C1157" s="32" t="str">
        <f t="shared" si="85"/>
        <v>104-213</v>
      </c>
      <c r="D1157" s="32" t="s">
        <v>110</v>
      </c>
      <c r="E1157" s="32" t="s">
        <v>15</v>
      </c>
      <c r="F1157" s="32"/>
      <c r="G1157" s="32">
        <v>17</v>
      </c>
      <c r="H1157" s="34">
        <v>2064.8249999999998</v>
      </c>
      <c r="I1157" s="3"/>
      <c r="J1157" s="26">
        <f t="shared" si="82"/>
        <v>0</v>
      </c>
    </row>
    <row r="1158" spans="1:10" x14ac:dyDescent="0.25">
      <c r="A1158" s="36"/>
      <c r="B1158" s="32" t="s">
        <v>5</v>
      </c>
      <c r="C1158" s="32" t="str">
        <f t="shared" si="85"/>
        <v>104-213</v>
      </c>
      <c r="D1158" s="32" t="s">
        <v>110</v>
      </c>
      <c r="E1158" s="32" t="s">
        <v>16</v>
      </c>
      <c r="F1158" s="32"/>
      <c r="G1158" s="32">
        <v>17</v>
      </c>
      <c r="H1158" s="34">
        <v>2064.8249999999998</v>
      </c>
      <c r="I1158" s="3"/>
      <c r="J1158" s="26">
        <f t="shared" si="82"/>
        <v>0</v>
      </c>
    </row>
    <row r="1159" spans="1:10" x14ac:dyDescent="0.25">
      <c r="A1159" s="36"/>
      <c r="B1159" s="32" t="s">
        <v>5</v>
      </c>
      <c r="C1159" s="32" t="str">
        <f t="shared" si="85"/>
        <v>104-213</v>
      </c>
      <c r="D1159" s="32" t="s">
        <v>110</v>
      </c>
      <c r="E1159" s="32" t="s">
        <v>17</v>
      </c>
      <c r="F1159" s="32"/>
      <c r="G1159" s="32">
        <v>10</v>
      </c>
      <c r="H1159" s="34">
        <v>2064.8249999999998</v>
      </c>
      <c r="I1159" s="3"/>
      <c r="J1159" s="26">
        <f t="shared" si="82"/>
        <v>0</v>
      </c>
    </row>
    <row r="1160" spans="1:10" x14ac:dyDescent="0.25">
      <c r="A1160" s="36"/>
      <c r="B1160" s="32" t="s">
        <v>5</v>
      </c>
      <c r="C1160" s="32" t="str">
        <f t="shared" si="85"/>
        <v>104-213</v>
      </c>
      <c r="D1160" s="32" t="s">
        <v>110</v>
      </c>
      <c r="E1160" s="32" t="s">
        <v>18</v>
      </c>
      <c r="F1160" s="32"/>
      <c r="G1160" s="32">
        <v>11</v>
      </c>
      <c r="H1160" s="34">
        <v>2064.8249999999998</v>
      </c>
      <c r="I1160" s="3"/>
      <c r="J1160" s="26">
        <f t="shared" ref="J1160:J1223" si="86">H1160*I1160</f>
        <v>0</v>
      </c>
    </row>
    <row r="1161" spans="1:10" x14ac:dyDescent="0.25">
      <c r="A1161" s="36"/>
      <c r="B1161" s="32" t="s">
        <v>5</v>
      </c>
      <c r="C1161" s="32" t="str">
        <f t="shared" si="85"/>
        <v>104-213</v>
      </c>
      <c r="D1161" s="32" t="s">
        <v>110</v>
      </c>
      <c r="E1161" s="32" t="s">
        <v>26</v>
      </c>
      <c r="F1161" s="32"/>
      <c r="G1161" s="32">
        <v>8</v>
      </c>
      <c r="H1161" s="34">
        <v>2064.8249999999998</v>
      </c>
      <c r="I1161" s="3"/>
      <c r="J1161" s="26">
        <f t="shared" si="86"/>
        <v>0</v>
      </c>
    </row>
    <row r="1162" spans="1:10" x14ac:dyDescent="0.25">
      <c r="A1162" s="36"/>
      <c r="B1162" s="32" t="s">
        <v>5</v>
      </c>
      <c r="C1162" s="32" t="str">
        <f t="shared" si="85"/>
        <v>104-213</v>
      </c>
      <c r="D1162" s="32" t="s">
        <v>110</v>
      </c>
      <c r="E1162" s="32" t="s">
        <v>46</v>
      </c>
      <c r="F1162" s="32"/>
      <c r="G1162" s="32">
        <v>8</v>
      </c>
      <c r="H1162" s="34">
        <v>2064.8249999999998</v>
      </c>
      <c r="I1162" s="3"/>
      <c r="J1162" s="26">
        <f t="shared" si="86"/>
        <v>0</v>
      </c>
    </row>
    <row r="1163" spans="1:10" x14ac:dyDescent="0.25">
      <c r="A1163" s="36"/>
      <c r="B1163" s="32" t="s">
        <v>5</v>
      </c>
      <c r="C1163" s="32" t="str">
        <f t="shared" si="85"/>
        <v>104-213</v>
      </c>
      <c r="D1163" s="32" t="s">
        <v>110</v>
      </c>
      <c r="E1163" s="32" t="s">
        <v>47</v>
      </c>
      <c r="F1163" s="32"/>
      <c r="G1163" s="32">
        <v>5</v>
      </c>
      <c r="H1163" s="34">
        <v>2064.8249999999998</v>
      </c>
      <c r="I1163" s="3"/>
      <c r="J1163" s="26">
        <f t="shared" si="86"/>
        <v>0</v>
      </c>
    </row>
    <row r="1164" spans="1:10" x14ac:dyDescent="0.25">
      <c r="A1164" s="36"/>
      <c r="B1164" s="32" t="s">
        <v>5</v>
      </c>
      <c r="C1164" s="32" t="str">
        <f t="shared" si="85"/>
        <v>104-213</v>
      </c>
      <c r="D1164" s="32" t="s">
        <v>110</v>
      </c>
      <c r="E1164" s="32" t="s">
        <v>79</v>
      </c>
      <c r="F1164" s="32"/>
      <c r="G1164" s="32">
        <v>8</v>
      </c>
      <c r="H1164" s="34">
        <v>2064.8249999999998</v>
      </c>
      <c r="I1164" s="3"/>
      <c r="J1164" s="26">
        <f t="shared" si="86"/>
        <v>0</v>
      </c>
    </row>
    <row r="1165" spans="1:10" x14ac:dyDescent="0.25">
      <c r="A1165" s="36"/>
      <c r="B1165" s="32" t="s">
        <v>5</v>
      </c>
      <c r="C1165" s="32" t="str">
        <f t="shared" si="85"/>
        <v>104-213</v>
      </c>
      <c r="D1165" s="32" t="s">
        <v>110</v>
      </c>
      <c r="E1165" s="32" t="s">
        <v>19</v>
      </c>
      <c r="F1165" s="32"/>
      <c r="G1165" s="32">
        <v>20</v>
      </c>
      <c r="H1165" s="34">
        <v>2064.8249999999998</v>
      </c>
      <c r="I1165" s="3"/>
      <c r="J1165" s="26">
        <f t="shared" si="86"/>
        <v>0</v>
      </c>
    </row>
    <row r="1166" spans="1:10" x14ac:dyDescent="0.25">
      <c r="A1166" s="36"/>
      <c r="B1166" s="32" t="s">
        <v>5</v>
      </c>
      <c r="C1166" s="32" t="str">
        <f t="shared" si="85"/>
        <v>104-213</v>
      </c>
      <c r="D1166" s="32" t="s">
        <v>110</v>
      </c>
      <c r="E1166" s="32" t="s">
        <v>20</v>
      </c>
      <c r="F1166" s="32"/>
      <c r="G1166" s="32">
        <v>20</v>
      </c>
      <c r="H1166" s="34">
        <v>2064.8249999999998</v>
      </c>
      <c r="I1166" s="3"/>
      <c r="J1166" s="26">
        <f t="shared" si="86"/>
        <v>0</v>
      </c>
    </row>
    <row r="1167" spans="1:10" x14ac:dyDescent="0.25">
      <c r="A1167" s="36"/>
      <c r="B1167" s="32" t="s">
        <v>5</v>
      </c>
      <c r="C1167" s="32" t="str">
        <f t="shared" si="85"/>
        <v>104-213</v>
      </c>
      <c r="D1167" s="32" t="s">
        <v>110</v>
      </c>
      <c r="E1167" s="32" t="s">
        <v>21</v>
      </c>
      <c r="F1167" s="32"/>
      <c r="G1167" s="32">
        <v>22</v>
      </c>
      <c r="H1167" s="34">
        <v>2064.8249999999998</v>
      </c>
      <c r="I1167" s="3"/>
      <c r="J1167" s="26">
        <f t="shared" si="86"/>
        <v>0</v>
      </c>
    </row>
    <row r="1168" spans="1:10" x14ac:dyDescent="0.25">
      <c r="A1168" s="36"/>
      <c r="B1168" s="32" t="s">
        <v>5</v>
      </c>
      <c r="C1168" s="32" t="str">
        <f t="shared" si="85"/>
        <v>104-213</v>
      </c>
      <c r="D1168" s="32" t="s">
        <v>110</v>
      </c>
      <c r="E1168" s="32" t="s">
        <v>22</v>
      </c>
      <c r="F1168" s="32"/>
      <c r="G1168" s="32">
        <v>16</v>
      </c>
      <c r="H1168" s="34">
        <v>2064.8249999999998</v>
      </c>
      <c r="I1168" s="3"/>
      <c r="J1168" s="26">
        <f t="shared" si="86"/>
        <v>0</v>
      </c>
    </row>
    <row r="1169" spans="1:10" x14ac:dyDescent="0.25">
      <c r="A1169" s="36"/>
      <c r="B1169" s="32" t="s">
        <v>5</v>
      </c>
      <c r="C1169" s="32" t="str">
        <f t="shared" si="85"/>
        <v>104-213</v>
      </c>
      <c r="D1169" s="32" t="s">
        <v>110</v>
      </c>
      <c r="E1169" s="32" t="s">
        <v>23</v>
      </c>
      <c r="F1169" s="32"/>
      <c r="G1169" s="32">
        <v>8</v>
      </c>
      <c r="H1169" s="34">
        <v>2064.8249999999998</v>
      </c>
      <c r="I1169" s="3"/>
      <c r="J1169" s="26">
        <f t="shared" si="86"/>
        <v>0</v>
      </c>
    </row>
    <row r="1170" spans="1:10" x14ac:dyDescent="0.25">
      <c r="A1170" s="36"/>
      <c r="B1170" s="32" t="s">
        <v>5</v>
      </c>
      <c r="C1170" s="32" t="str">
        <f t="shared" si="85"/>
        <v>104-213</v>
      </c>
      <c r="D1170" s="32" t="s">
        <v>110</v>
      </c>
      <c r="E1170" s="32" t="s">
        <v>27</v>
      </c>
      <c r="F1170" s="32"/>
      <c r="G1170" s="32">
        <v>3</v>
      </c>
      <c r="H1170" s="34">
        <v>2064.8249999999998</v>
      </c>
      <c r="I1170" s="3"/>
      <c r="J1170" s="26">
        <f t="shared" si="86"/>
        <v>0</v>
      </c>
    </row>
    <row r="1171" spans="1:10" x14ac:dyDescent="0.25">
      <c r="A1171" s="36"/>
      <c r="B1171" s="32" t="s">
        <v>5</v>
      </c>
      <c r="C1171" s="32" t="str">
        <f t="shared" si="85"/>
        <v>104-213</v>
      </c>
      <c r="D1171" s="32" t="s">
        <v>110</v>
      </c>
      <c r="E1171" s="32" t="s">
        <v>34</v>
      </c>
      <c r="F1171" s="32"/>
      <c r="G1171" s="32">
        <v>3</v>
      </c>
      <c r="H1171" s="34">
        <v>2064.8249999999998</v>
      </c>
      <c r="I1171" s="3"/>
      <c r="J1171" s="26">
        <f t="shared" si="86"/>
        <v>0</v>
      </c>
    </row>
    <row r="1172" spans="1:10" x14ac:dyDescent="0.25">
      <c r="A1172" s="36"/>
      <c r="B1172" s="32" t="s">
        <v>5</v>
      </c>
      <c r="C1172" s="32" t="str">
        <f t="shared" si="85"/>
        <v>104-213</v>
      </c>
      <c r="D1172" s="32" t="s">
        <v>110</v>
      </c>
      <c r="E1172" s="32" t="s">
        <v>105</v>
      </c>
      <c r="F1172" s="32"/>
      <c r="G1172" s="32">
        <v>5</v>
      </c>
      <c r="H1172" s="34">
        <v>2064.8249999999998</v>
      </c>
      <c r="I1172" s="3"/>
      <c r="J1172" s="26">
        <f t="shared" si="86"/>
        <v>0</v>
      </c>
    </row>
    <row r="1173" spans="1:10" x14ac:dyDescent="0.25">
      <c r="A1173" s="36"/>
      <c r="B1173" s="32" t="s">
        <v>5</v>
      </c>
      <c r="C1173" s="32" t="str">
        <f t="shared" si="85"/>
        <v>104-213</v>
      </c>
      <c r="D1173" s="32" t="s">
        <v>110</v>
      </c>
      <c r="E1173" s="32" t="s">
        <v>73</v>
      </c>
      <c r="F1173" s="32"/>
      <c r="G1173" s="32">
        <v>6</v>
      </c>
      <c r="H1173" s="34">
        <v>2064.8249999999998</v>
      </c>
      <c r="I1173" s="3"/>
      <c r="J1173" s="26">
        <f t="shared" si="86"/>
        <v>0</v>
      </c>
    </row>
    <row r="1174" spans="1:10" x14ac:dyDescent="0.25">
      <c r="A1174" s="36"/>
      <c r="B1174" s="32" t="s">
        <v>5</v>
      </c>
      <c r="C1174" s="32" t="str">
        <f t="shared" si="85"/>
        <v>104-213</v>
      </c>
      <c r="D1174" s="32" t="s">
        <v>110</v>
      </c>
      <c r="E1174" s="32" t="s">
        <v>28</v>
      </c>
      <c r="F1174" s="32"/>
      <c r="G1174" s="32">
        <v>6</v>
      </c>
      <c r="H1174" s="34">
        <v>2064.8249999999998</v>
      </c>
      <c r="I1174" s="3"/>
      <c r="J1174" s="26">
        <f t="shared" si="86"/>
        <v>0</v>
      </c>
    </row>
    <row r="1175" spans="1:10" x14ac:dyDescent="0.25">
      <c r="A1175" s="36"/>
      <c r="B1175" s="32" t="s">
        <v>5</v>
      </c>
      <c r="C1175" s="32" t="str">
        <f t="shared" si="85"/>
        <v>104-213</v>
      </c>
      <c r="D1175" s="32" t="s">
        <v>110</v>
      </c>
      <c r="E1175" s="32" t="s">
        <v>29</v>
      </c>
      <c r="F1175" s="32"/>
      <c r="G1175" s="32">
        <v>3</v>
      </c>
      <c r="H1175" s="34">
        <v>2064.8249999999998</v>
      </c>
      <c r="I1175" s="3"/>
      <c r="J1175" s="26">
        <f t="shared" si="86"/>
        <v>0</v>
      </c>
    </row>
    <row r="1176" spans="1:10" x14ac:dyDescent="0.25">
      <c r="A1176" s="36"/>
      <c r="B1176" s="32" t="s">
        <v>5</v>
      </c>
      <c r="C1176" s="32" t="str">
        <f t="shared" si="85"/>
        <v>104-213</v>
      </c>
      <c r="D1176" s="32" t="s">
        <v>110</v>
      </c>
      <c r="E1176" s="32" t="s">
        <v>30</v>
      </c>
      <c r="F1176" s="32"/>
      <c r="G1176" s="32">
        <v>3</v>
      </c>
      <c r="H1176" s="34">
        <v>2064.8249999999998</v>
      </c>
      <c r="I1176" s="3"/>
      <c r="J1176" s="26">
        <f t="shared" si="86"/>
        <v>0</v>
      </c>
    </row>
    <row r="1177" spans="1:10" x14ac:dyDescent="0.25">
      <c r="A1177" s="37"/>
      <c r="B1177" s="32" t="s">
        <v>5</v>
      </c>
      <c r="C1177" s="32" t="str">
        <f t="shared" si="85"/>
        <v>104-213</v>
      </c>
      <c r="D1177" s="32" t="s">
        <v>110</v>
      </c>
      <c r="E1177" s="32" t="s">
        <v>48</v>
      </c>
      <c r="F1177" s="32"/>
      <c r="G1177" s="32">
        <v>3</v>
      </c>
      <c r="H1177" s="34">
        <v>2064.8249999999998</v>
      </c>
      <c r="I1177" s="3"/>
      <c r="J1177" s="26">
        <f t="shared" si="86"/>
        <v>0</v>
      </c>
    </row>
    <row r="1178" spans="1:10" x14ac:dyDescent="0.25">
      <c r="A1178" s="35"/>
      <c r="B1178" s="32" t="s">
        <v>5</v>
      </c>
      <c r="C1178" s="32" t="str">
        <f t="shared" ref="C1178:C1214" si="87">HYPERLINK("http://warehouse.orhideja.net//images/products/123-213 ivory.jpg","123-213")</f>
        <v>123-213</v>
      </c>
      <c r="D1178" s="32" t="s">
        <v>42</v>
      </c>
      <c r="E1178" s="32" t="s">
        <v>25</v>
      </c>
      <c r="F1178" s="32"/>
      <c r="G1178" s="32">
        <v>4</v>
      </c>
      <c r="H1178" s="34">
        <v>2298.2400000000002</v>
      </c>
      <c r="I1178" s="3"/>
      <c r="J1178" s="26">
        <f t="shared" si="86"/>
        <v>0</v>
      </c>
    </row>
    <row r="1179" spans="1:10" x14ac:dyDescent="0.25">
      <c r="A1179" s="36"/>
      <c r="B1179" s="32" t="s">
        <v>5</v>
      </c>
      <c r="C1179" s="32" t="str">
        <f t="shared" si="87"/>
        <v>123-213</v>
      </c>
      <c r="D1179" s="32" t="s">
        <v>42</v>
      </c>
      <c r="E1179" s="32" t="s">
        <v>12</v>
      </c>
      <c r="F1179" s="32"/>
      <c r="G1179" s="32">
        <v>4</v>
      </c>
      <c r="H1179" s="34">
        <v>2298.2400000000002</v>
      </c>
      <c r="I1179" s="3"/>
      <c r="J1179" s="26">
        <f t="shared" si="86"/>
        <v>0</v>
      </c>
    </row>
    <row r="1180" spans="1:10" x14ac:dyDescent="0.25">
      <c r="A1180" s="36"/>
      <c r="B1180" s="32" t="s">
        <v>5</v>
      </c>
      <c r="C1180" s="32" t="str">
        <f t="shared" si="87"/>
        <v>123-213</v>
      </c>
      <c r="D1180" s="32" t="s">
        <v>42</v>
      </c>
      <c r="E1180" s="32" t="s">
        <v>13</v>
      </c>
      <c r="F1180" s="32"/>
      <c r="G1180" s="32">
        <v>5</v>
      </c>
      <c r="H1180" s="34">
        <v>2298.2400000000002</v>
      </c>
      <c r="I1180" s="3"/>
      <c r="J1180" s="26">
        <f t="shared" si="86"/>
        <v>0</v>
      </c>
    </row>
    <row r="1181" spans="1:10" x14ac:dyDescent="0.25">
      <c r="A1181" s="36"/>
      <c r="B1181" s="32" t="s">
        <v>5</v>
      </c>
      <c r="C1181" s="32" t="str">
        <f t="shared" si="87"/>
        <v>123-213</v>
      </c>
      <c r="D1181" s="32" t="s">
        <v>42</v>
      </c>
      <c r="E1181" s="32" t="s">
        <v>43</v>
      </c>
      <c r="F1181" s="32"/>
      <c r="G1181" s="32">
        <v>5</v>
      </c>
      <c r="H1181" s="34">
        <v>2298.2400000000002</v>
      </c>
      <c r="I1181" s="3"/>
      <c r="J1181" s="26">
        <f t="shared" si="86"/>
        <v>0</v>
      </c>
    </row>
    <row r="1182" spans="1:10" x14ac:dyDescent="0.25">
      <c r="A1182" s="36"/>
      <c r="B1182" s="32" t="s">
        <v>5</v>
      </c>
      <c r="C1182" s="32" t="str">
        <f t="shared" si="87"/>
        <v>123-213</v>
      </c>
      <c r="D1182" s="32" t="s">
        <v>42</v>
      </c>
      <c r="E1182" s="32" t="s">
        <v>44</v>
      </c>
      <c r="F1182" s="32"/>
      <c r="G1182" s="32">
        <v>5</v>
      </c>
      <c r="H1182" s="34">
        <v>2298.2400000000002</v>
      </c>
      <c r="I1182" s="3"/>
      <c r="J1182" s="26">
        <f t="shared" si="86"/>
        <v>0</v>
      </c>
    </row>
    <row r="1183" spans="1:10" x14ac:dyDescent="0.25">
      <c r="A1183" s="36"/>
      <c r="B1183" s="32" t="s">
        <v>5</v>
      </c>
      <c r="C1183" s="32" t="str">
        <f t="shared" si="87"/>
        <v>123-213</v>
      </c>
      <c r="D1183" s="32" t="s">
        <v>42</v>
      </c>
      <c r="E1183" s="32" t="s">
        <v>45</v>
      </c>
      <c r="F1183" s="32"/>
      <c r="G1183" s="32">
        <v>5</v>
      </c>
      <c r="H1183" s="34">
        <v>2298.2400000000002</v>
      </c>
      <c r="I1183" s="3"/>
      <c r="J1183" s="26">
        <f t="shared" si="86"/>
        <v>0</v>
      </c>
    </row>
    <row r="1184" spans="1:10" x14ac:dyDescent="0.25">
      <c r="A1184" s="36"/>
      <c r="B1184" s="32" t="s">
        <v>5</v>
      </c>
      <c r="C1184" s="32" t="str">
        <f t="shared" si="87"/>
        <v>123-213</v>
      </c>
      <c r="D1184" s="32" t="s">
        <v>42</v>
      </c>
      <c r="E1184" s="32" t="s">
        <v>111</v>
      </c>
      <c r="F1184" s="32"/>
      <c r="G1184" s="32">
        <v>5</v>
      </c>
      <c r="H1184" s="34">
        <v>2298.2400000000002</v>
      </c>
      <c r="I1184" s="3"/>
      <c r="J1184" s="26">
        <f t="shared" si="86"/>
        <v>0</v>
      </c>
    </row>
    <row r="1185" spans="1:10" x14ac:dyDescent="0.25">
      <c r="A1185" s="36"/>
      <c r="B1185" s="32" t="s">
        <v>5</v>
      </c>
      <c r="C1185" s="32" t="str">
        <f t="shared" si="87"/>
        <v>123-213</v>
      </c>
      <c r="D1185" s="32" t="s">
        <v>42</v>
      </c>
      <c r="E1185" s="32" t="s">
        <v>17</v>
      </c>
      <c r="F1185" s="32"/>
      <c r="G1185" s="32">
        <v>4</v>
      </c>
      <c r="H1185" s="34">
        <v>2298.2400000000002</v>
      </c>
      <c r="I1185" s="3"/>
      <c r="J1185" s="26">
        <f t="shared" si="86"/>
        <v>0</v>
      </c>
    </row>
    <row r="1186" spans="1:10" x14ac:dyDescent="0.25">
      <c r="A1186" s="36"/>
      <c r="B1186" s="32" t="s">
        <v>5</v>
      </c>
      <c r="C1186" s="32" t="str">
        <f t="shared" si="87"/>
        <v>123-213</v>
      </c>
      <c r="D1186" s="32" t="s">
        <v>42</v>
      </c>
      <c r="E1186" s="32" t="s">
        <v>18</v>
      </c>
      <c r="F1186" s="32"/>
      <c r="G1186" s="32">
        <v>4</v>
      </c>
      <c r="H1186" s="34">
        <v>2298.2400000000002</v>
      </c>
      <c r="I1186" s="3"/>
      <c r="J1186" s="26">
        <f t="shared" si="86"/>
        <v>0</v>
      </c>
    </row>
    <row r="1187" spans="1:10" x14ac:dyDescent="0.25">
      <c r="A1187" s="36"/>
      <c r="B1187" s="32" t="s">
        <v>5</v>
      </c>
      <c r="C1187" s="32" t="str">
        <f t="shared" si="87"/>
        <v>123-213</v>
      </c>
      <c r="D1187" s="32" t="s">
        <v>42</v>
      </c>
      <c r="E1187" s="32" t="s">
        <v>26</v>
      </c>
      <c r="F1187" s="32"/>
      <c r="G1187" s="32">
        <v>5</v>
      </c>
      <c r="H1187" s="34">
        <v>2298.2400000000002</v>
      </c>
      <c r="I1187" s="3"/>
      <c r="J1187" s="26">
        <f t="shared" si="86"/>
        <v>0</v>
      </c>
    </row>
    <row r="1188" spans="1:10" x14ac:dyDescent="0.25">
      <c r="A1188" s="36"/>
      <c r="B1188" s="32" t="s">
        <v>5</v>
      </c>
      <c r="C1188" s="32" t="str">
        <f t="shared" si="87"/>
        <v>123-213</v>
      </c>
      <c r="D1188" s="32" t="s">
        <v>42</v>
      </c>
      <c r="E1188" s="32" t="s">
        <v>46</v>
      </c>
      <c r="F1188" s="32"/>
      <c r="G1188" s="32">
        <v>5</v>
      </c>
      <c r="H1188" s="34">
        <v>2298.2400000000002</v>
      </c>
      <c r="I1188" s="3"/>
      <c r="J1188" s="26">
        <f t="shared" si="86"/>
        <v>0</v>
      </c>
    </row>
    <row r="1189" spans="1:10" x14ac:dyDescent="0.25">
      <c r="A1189" s="36"/>
      <c r="B1189" s="32" t="s">
        <v>5</v>
      </c>
      <c r="C1189" s="32" t="str">
        <f t="shared" si="87"/>
        <v>123-213</v>
      </c>
      <c r="D1189" s="32" t="s">
        <v>42</v>
      </c>
      <c r="E1189" s="32" t="s">
        <v>47</v>
      </c>
      <c r="F1189" s="32"/>
      <c r="G1189" s="32">
        <v>5</v>
      </c>
      <c r="H1189" s="34">
        <v>2298.2400000000002</v>
      </c>
      <c r="I1189" s="3"/>
      <c r="J1189" s="26">
        <f t="shared" si="86"/>
        <v>0</v>
      </c>
    </row>
    <row r="1190" spans="1:10" x14ac:dyDescent="0.25">
      <c r="A1190" s="36"/>
      <c r="B1190" s="32" t="s">
        <v>5</v>
      </c>
      <c r="C1190" s="32" t="str">
        <f t="shared" si="87"/>
        <v>123-213</v>
      </c>
      <c r="D1190" s="32" t="s">
        <v>42</v>
      </c>
      <c r="E1190" s="32" t="s">
        <v>104</v>
      </c>
      <c r="F1190" s="32"/>
      <c r="G1190" s="32">
        <v>4</v>
      </c>
      <c r="H1190" s="34">
        <v>2298.2400000000002</v>
      </c>
      <c r="I1190" s="3"/>
      <c r="J1190" s="26">
        <f t="shared" si="86"/>
        <v>0</v>
      </c>
    </row>
    <row r="1191" spans="1:10" x14ac:dyDescent="0.25">
      <c r="A1191" s="36"/>
      <c r="B1191" s="32" t="s">
        <v>5</v>
      </c>
      <c r="C1191" s="32" t="str">
        <f t="shared" si="87"/>
        <v>123-213</v>
      </c>
      <c r="D1191" s="32" t="s">
        <v>42</v>
      </c>
      <c r="E1191" s="32" t="s">
        <v>112</v>
      </c>
      <c r="F1191" s="32"/>
      <c r="G1191" s="32">
        <v>5</v>
      </c>
      <c r="H1191" s="34">
        <v>2298.2400000000002</v>
      </c>
      <c r="I1191" s="3"/>
      <c r="J1191" s="26">
        <f t="shared" si="86"/>
        <v>0</v>
      </c>
    </row>
    <row r="1192" spans="1:10" x14ac:dyDescent="0.25">
      <c r="A1192" s="36"/>
      <c r="B1192" s="32" t="s">
        <v>5</v>
      </c>
      <c r="C1192" s="32" t="str">
        <f t="shared" si="87"/>
        <v>123-213</v>
      </c>
      <c r="D1192" s="32" t="s">
        <v>42</v>
      </c>
      <c r="E1192" s="32" t="s">
        <v>21</v>
      </c>
      <c r="F1192" s="32"/>
      <c r="G1192" s="32">
        <v>9</v>
      </c>
      <c r="H1192" s="34">
        <v>2298.2400000000002</v>
      </c>
      <c r="I1192" s="3"/>
      <c r="J1192" s="26">
        <f t="shared" si="86"/>
        <v>0</v>
      </c>
    </row>
    <row r="1193" spans="1:10" x14ac:dyDescent="0.25">
      <c r="A1193" s="36"/>
      <c r="B1193" s="32" t="s">
        <v>5</v>
      </c>
      <c r="C1193" s="32" t="str">
        <f t="shared" si="87"/>
        <v>123-213</v>
      </c>
      <c r="D1193" s="32" t="s">
        <v>42</v>
      </c>
      <c r="E1193" s="32" t="s">
        <v>22</v>
      </c>
      <c r="F1193" s="32"/>
      <c r="G1193" s="32">
        <v>9</v>
      </c>
      <c r="H1193" s="34">
        <v>2298.2400000000002</v>
      </c>
      <c r="I1193" s="3"/>
      <c r="J1193" s="26">
        <f t="shared" si="86"/>
        <v>0</v>
      </c>
    </row>
    <row r="1194" spans="1:10" x14ac:dyDescent="0.25">
      <c r="A1194" s="36"/>
      <c r="B1194" s="32" t="s">
        <v>5</v>
      </c>
      <c r="C1194" s="32" t="str">
        <f t="shared" si="87"/>
        <v>123-213</v>
      </c>
      <c r="D1194" s="32" t="s">
        <v>42</v>
      </c>
      <c r="E1194" s="32" t="s">
        <v>23</v>
      </c>
      <c r="F1194" s="32"/>
      <c r="G1194" s="32">
        <v>14</v>
      </c>
      <c r="H1194" s="34">
        <v>2298.2400000000002</v>
      </c>
      <c r="I1194" s="3"/>
      <c r="J1194" s="26">
        <f t="shared" si="86"/>
        <v>0</v>
      </c>
    </row>
    <row r="1195" spans="1:10" x14ac:dyDescent="0.25">
      <c r="A1195" s="36"/>
      <c r="B1195" s="32" t="s">
        <v>5</v>
      </c>
      <c r="C1195" s="32" t="str">
        <f t="shared" si="87"/>
        <v>123-213</v>
      </c>
      <c r="D1195" s="32" t="s">
        <v>42</v>
      </c>
      <c r="E1195" s="32" t="s">
        <v>27</v>
      </c>
      <c r="F1195" s="32"/>
      <c r="G1195" s="32">
        <v>17</v>
      </c>
      <c r="H1195" s="34">
        <v>2298.2400000000002</v>
      </c>
      <c r="I1195" s="3"/>
      <c r="J1195" s="26">
        <f t="shared" si="86"/>
        <v>0</v>
      </c>
    </row>
    <row r="1196" spans="1:10" x14ac:dyDescent="0.25">
      <c r="A1196" s="36"/>
      <c r="B1196" s="32" t="s">
        <v>5</v>
      </c>
      <c r="C1196" s="32" t="str">
        <f t="shared" si="87"/>
        <v>123-213</v>
      </c>
      <c r="D1196" s="32" t="s">
        <v>42</v>
      </c>
      <c r="E1196" s="32" t="s">
        <v>34</v>
      </c>
      <c r="F1196" s="32"/>
      <c r="G1196" s="32">
        <v>17</v>
      </c>
      <c r="H1196" s="34">
        <v>2298.2400000000002</v>
      </c>
      <c r="I1196" s="3"/>
      <c r="J1196" s="26">
        <f t="shared" si="86"/>
        <v>0</v>
      </c>
    </row>
    <row r="1197" spans="1:10" x14ac:dyDescent="0.25">
      <c r="A1197" s="36"/>
      <c r="B1197" s="32" t="s">
        <v>5</v>
      </c>
      <c r="C1197" s="32" t="str">
        <f t="shared" si="87"/>
        <v>123-213</v>
      </c>
      <c r="D1197" s="32" t="s">
        <v>42</v>
      </c>
      <c r="E1197" s="32" t="s">
        <v>105</v>
      </c>
      <c r="F1197" s="32"/>
      <c r="G1197" s="32">
        <v>10</v>
      </c>
      <c r="H1197" s="34">
        <v>2298.2400000000002</v>
      </c>
      <c r="I1197" s="3"/>
      <c r="J1197" s="26">
        <f t="shared" si="86"/>
        <v>0</v>
      </c>
    </row>
    <row r="1198" spans="1:10" x14ac:dyDescent="0.25">
      <c r="A1198" s="36"/>
      <c r="B1198" s="32" t="s">
        <v>5</v>
      </c>
      <c r="C1198" s="32" t="str">
        <f t="shared" si="87"/>
        <v>123-213</v>
      </c>
      <c r="D1198" s="32" t="s">
        <v>42</v>
      </c>
      <c r="E1198" s="32" t="s">
        <v>106</v>
      </c>
      <c r="F1198" s="32"/>
      <c r="G1198" s="32">
        <v>10</v>
      </c>
      <c r="H1198" s="34">
        <v>2298.2400000000002</v>
      </c>
      <c r="I1198" s="3"/>
      <c r="J1198" s="26">
        <f t="shared" si="86"/>
        <v>0</v>
      </c>
    </row>
    <row r="1199" spans="1:10" x14ac:dyDescent="0.25">
      <c r="A1199" s="36"/>
      <c r="B1199" s="32" t="s">
        <v>5</v>
      </c>
      <c r="C1199" s="32" t="str">
        <f t="shared" si="87"/>
        <v>123-213</v>
      </c>
      <c r="D1199" s="32" t="s">
        <v>42</v>
      </c>
      <c r="E1199" s="32" t="s">
        <v>113</v>
      </c>
      <c r="F1199" s="32"/>
      <c r="G1199" s="32">
        <v>5</v>
      </c>
      <c r="H1199" s="34">
        <v>2298.2400000000002</v>
      </c>
      <c r="I1199" s="3"/>
      <c r="J1199" s="26">
        <f t="shared" si="86"/>
        <v>0</v>
      </c>
    </row>
    <row r="1200" spans="1:10" x14ac:dyDescent="0.25">
      <c r="A1200" s="36"/>
      <c r="B1200" s="32" t="s">
        <v>5</v>
      </c>
      <c r="C1200" s="32" t="str">
        <f t="shared" si="87"/>
        <v>123-213</v>
      </c>
      <c r="D1200" s="32" t="s">
        <v>42</v>
      </c>
      <c r="E1200" s="32" t="s">
        <v>114</v>
      </c>
      <c r="F1200" s="32"/>
      <c r="G1200" s="32">
        <v>5</v>
      </c>
      <c r="H1200" s="34">
        <v>2298.2400000000002</v>
      </c>
      <c r="I1200" s="3"/>
      <c r="J1200" s="26">
        <f t="shared" si="86"/>
        <v>0</v>
      </c>
    </row>
    <row r="1201" spans="1:10" x14ac:dyDescent="0.25">
      <c r="A1201" s="36"/>
      <c r="B1201" s="32" t="s">
        <v>5</v>
      </c>
      <c r="C1201" s="32" t="str">
        <f t="shared" si="87"/>
        <v>123-213</v>
      </c>
      <c r="D1201" s="32" t="s">
        <v>42</v>
      </c>
      <c r="E1201" s="32" t="s">
        <v>29</v>
      </c>
      <c r="F1201" s="32"/>
      <c r="G1201" s="32">
        <v>8</v>
      </c>
      <c r="H1201" s="34">
        <v>2298.2400000000002</v>
      </c>
      <c r="I1201" s="3"/>
      <c r="J1201" s="26">
        <f t="shared" si="86"/>
        <v>0</v>
      </c>
    </row>
    <row r="1202" spans="1:10" x14ac:dyDescent="0.25">
      <c r="A1202" s="36"/>
      <c r="B1202" s="32" t="s">
        <v>5</v>
      </c>
      <c r="C1202" s="32" t="str">
        <f t="shared" si="87"/>
        <v>123-213</v>
      </c>
      <c r="D1202" s="32" t="s">
        <v>42</v>
      </c>
      <c r="E1202" s="32" t="s">
        <v>30</v>
      </c>
      <c r="F1202" s="32"/>
      <c r="G1202" s="32">
        <v>11</v>
      </c>
      <c r="H1202" s="34">
        <v>2298.2400000000002</v>
      </c>
      <c r="I1202" s="3"/>
      <c r="J1202" s="26">
        <f t="shared" si="86"/>
        <v>0</v>
      </c>
    </row>
    <row r="1203" spans="1:10" x14ac:dyDescent="0.25">
      <c r="A1203" s="36"/>
      <c r="B1203" s="32" t="s">
        <v>5</v>
      </c>
      <c r="C1203" s="32" t="str">
        <f t="shared" si="87"/>
        <v>123-213</v>
      </c>
      <c r="D1203" s="32" t="s">
        <v>42</v>
      </c>
      <c r="E1203" s="32" t="s">
        <v>48</v>
      </c>
      <c r="F1203" s="32"/>
      <c r="G1203" s="32">
        <v>16</v>
      </c>
      <c r="H1203" s="34">
        <v>2298.2400000000002</v>
      </c>
      <c r="I1203" s="3"/>
      <c r="J1203" s="26">
        <f t="shared" si="86"/>
        <v>0</v>
      </c>
    </row>
    <row r="1204" spans="1:10" x14ac:dyDescent="0.25">
      <c r="A1204" s="36"/>
      <c r="B1204" s="32" t="s">
        <v>5</v>
      </c>
      <c r="C1204" s="32" t="str">
        <f t="shared" si="87"/>
        <v>123-213</v>
      </c>
      <c r="D1204" s="32" t="s">
        <v>42</v>
      </c>
      <c r="E1204" s="32" t="s">
        <v>35</v>
      </c>
      <c r="F1204" s="32"/>
      <c r="G1204" s="32">
        <v>17</v>
      </c>
      <c r="H1204" s="34">
        <v>2298.2400000000002</v>
      </c>
      <c r="I1204" s="3"/>
      <c r="J1204" s="26">
        <f t="shared" si="86"/>
        <v>0</v>
      </c>
    </row>
    <row r="1205" spans="1:10" x14ac:dyDescent="0.25">
      <c r="A1205" s="36"/>
      <c r="B1205" s="32" t="s">
        <v>5</v>
      </c>
      <c r="C1205" s="32" t="str">
        <f t="shared" si="87"/>
        <v>123-213</v>
      </c>
      <c r="D1205" s="32" t="s">
        <v>42</v>
      </c>
      <c r="E1205" s="32" t="s">
        <v>102</v>
      </c>
      <c r="F1205" s="32"/>
      <c r="G1205" s="32">
        <v>17</v>
      </c>
      <c r="H1205" s="34">
        <v>2298.2400000000002</v>
      </c>
      <c r="I1205" s="3"/>
      <c r="J1205" s="26">
        <f t="shared" si="86"/>
        <v>0</v>
      </c>
    </row>
    <row r="1206" spans="1:10" x14ac:dyDescent="0.25">
      <c r="A1206" s="36"/>
      <c r="B1206" s="32" t="s">
        <v>5</v>
      </c>
      <c r="C1206" s="32" t="str">
        <f t="shared" si="87"/>
        <v>123-213</v>
      </c>
      <c r="D1206" s="32" t="s">
        <v>42</v>
      </c>
      <c r="E1206" s="32" t="s">
        <v>115</v>
      </c>
      <c r="F1206" s="32"/>
      <c r="G1206" s="32">
        <v>10</v>
      </c>
      <c r="H1206" s="34">
        <v>2298.2400000000002</v>
      </c>
      <c r="I1206" s="3"/>
      <c r="J1206" s="26">
        <f t="shared" si="86"/>
        <v>0</v>
      </c>
    </row>
    <row r="1207" spans="1:10" x14ac:dyDescent="0.25">
      <c r="A1207" s="36"/>
      <c r="B1207" s="32" t="s">
        <v>5</v>
      </c>
      <c r="C1207" s="32" t="str">
        <f t="shared" si="87"/>
        <v>123-213</v>
      </c>
      <c r="D1207" s="32" t="s">
        <v>42</v>
      </c>
      <c r="E1207" s="32" t="s">
        <v>116</v>
      </c>
      <c r="F1207" s="32"/>
      <c r="G1207" s="32">
        <v>5</v>
      </c>
      <c r="H1207" s="34">
        <v>2298.2400000000002</v>
      </c>
      <c r="I1207" s="3"/>
      <c r="J1207" s="26">
        <f t="shared" si="86"/>
        <v>0</v>
      </c>
    </row>
    <row r="1208" spans="1:10" x14ac:dyDescent="0.25">
      <c r="A1208" s="36"/>
      <c r="B1208" s="32" t="s">
        <v>5</v>
      </c>
      <c r="C1208" s="32" t="str">
        <f t="shared" si="87"/>
        <v>123-213</v>
      </c>
      <c r="D1208" s="32" t="s">
        <v>42</v>
      </c>
      <c r="E1208" s="32" t="s">
        <v>117</v>
      </c>
      <c r="F1208" s="32"/>
      <c r="G1208" s="32">
        <v>5</v>
      </c>
      <c r="H1208" s="34">
        <v>2298.2400000000002</v>
      </c>
      <c r="I1208" s="3"/>
      <c r="J1208" s="26">
        <f t="shared" si="86"/>
        <v>0</v>
      </c>
    </row>
    <row r="1209" spans="1:10" x14ac:dyDescent="0.25">
      <c r="A1209" s="36"/>
      <c r="B1209" s="32" t="s">
        <v>5</v>
      </c>
      <c r="C1209" s="32" t="str">
        <f t="shared" si="87"/>
        <v>123-213</v>
      </c>
      <c r="D1209" s="32" t="s">
        <v>42</v>
      </c>
      <c r="E1209" s="32" t="s">
        <v>36</v>
      </c>
      <c r="F1209" s="32"/>
      <c r="G1209" s="32">
        <v>9</v>
      </c>
      <c r="H1209" s="34">
        <v>2298.2400000000002</v>
      </c>
      <c r="I1209" s="3"/>
      <c r="J1209" s="26">
        <f t="shared" si="86"/>
        <v>0</v>
      </c>
    </row>
    <row r="1210" spans="1:10" x14ac:dyDescent="0.25">
      <c r="A1210" s="36"/>
      <c r="B1210" s="32" t="s">
        <v>5</v>
      </c>
      <c r="C1210" s="32" t="str">
        <f t="shared" si="87"/>
        <v>123-213</v>
      </c>
      <c r="D1210" s="32" t="s">
        <v>42</v>
      </c>
      <c r="E1210" s="32" t="s">
        <v>37</v>
      </c>
      <c r="F1210" s="32"/>
      <c r="G1210" s="32">
        <v>9</v>
      </c>
      <c r="H1210" s="34">
        <v>2298.2400000000002</v>
      </c>
      <c r="I1210" s="3"/>
      <c r="J1210" s="26">
        <f t="shared" si="86"/>
        <v>0</v>
      </c>
    </row>
    <row r="1211" spans="1:10" x14ac:dyDescent="0.25">
      <c r="A1211" s="36"/>
      <c r="B1211" s="32" t="s">
        <v>5</v>
      </c>
      <c r="C1211" s="32" t="str">
        <f t="shared" si="87"/>
        <v>123-213</v>
      </c>
      <c r="D1211" s="32" t="s">
        <v>42</v>
      </c>
      <c r="E1211" s="32" t="s">
        <v>38</v>
      </c>
      <c r="F1211" s="32"/>
      <c r="G1211" s="32">
        <v>11</v>
      </c>
      <c r="H1211" s="34">
        <v>2298.2400000000002</v>
      </c>
      <c r="I1211" s="3"/>
      <c r="J1211" s="26">
        <f t="shared" si="86"/>
        <v>0</v>
      </c>
    </row>
    <row r="1212" spans="1:10" x14ac:dyDescent="0.25">
      <c r="A1212" s="36"/>
      <c r="B1212" s="32" t="s">
        <v>5</v>
      </c>
      <c r="C1212" s="32" t="str">
        <f t="shared" si="87"/>
        <v>123-213</v>
      </c>
      <c r="D1212" s="32" t="s">
        <v>42</v>
      </c>
      <c r="E1212" s="32" t="s">
        <v>49</v>
      </c>
      <c r="F1212" s="32"/>
      <c r="G1212" s="32">
        <v>11</v>
      </c>
      <c r="H1212" s="34">
        <v>2298.2400000000002</v>
      </c>
      <c r="I1212" s="3"/>
      <c r="J1212" s="26">
        <f t="shared" si="86"/>
        <v>0</v>
      </c>
    </row>
    <row r="1213" spans="1:10" x14ac:dyDescent="0.25">
      <c r="A1213" s="36"/>
      <c r="B1213" s="32" t="s">
        <v>5</v>
      </c>
      <c r="C1213" s="32" t="str">
        <f t="shared" si="87"/>
        <v>123-213</v>
      </c>
      <c r="D1213" s="32" t="s">
        <v>42</v>
      </c>
      <c r="E1213" s="32" t="s">
        <v>103</v>
      </c>
      <c r="F1213" s="32"/>
      <c r="G1213" s="32">
        <v>12</v>
      </c>
      <c r="H1213" s="34">
        <v>2298.2400000000002</v>
      </c>
      <c r="I1213" s="3"/>
      <c r="J1213" s="26">
        <f t="shared" si="86"/>
        <v>0</v>
      </c>
    </row>
    <row r="1214" spans="1:10" x14ac:dyDescent="0.25">
      <c r="A1214" s="37"/>
      <c r="B1214" s="32" t="s">
        <v>5</v>
      </c>
      <c r="C1214" s="32" t="str">
        <f t="shared" si="87"/>
        <v>123-213</v>
      </c>
      <c r="D1214" s="32" t="s">
        <v>42</v>
      </c>
      <c r="E1214" s="32" t="s">
        <v>118</v>
      </c>
      <c r="F1214" s="32"/>
      <c r="G1214" s="32">
        <v>12</v>
      </c>
      <c r="H1214" s="34">
        <v>2298.2400000000002</v>
      </c>
      <c r="I1214" s="3"/>
      <c r="J1214" s="26">
        <f t="shared" si="86"/>
        <v>0</v>
      </c>
    </row>
    <row r="1215" spans="1:10" ht="22.5" customHeight="1" x14ac:dyDescent="0.25">
      <c r="A1215" s="35"/>
      <c r="B1215" s="32" t="s">
        <v>5</v>
      </c>
      <c r="C1215" s="32" t="str">
        <f t="shared" ref="C1215:C1225" si="88">HYPERLINK("http://warehouse.orhideja.net//images/products/802-213 ivory.jpg","802-213")</f>
        <v>802-213</v>
      </c>
      <c r="D1215" s="32" t="s">
        <v>110</v>
      </c>
      <c r="E1215" s="32" t="s">
        <v>70</v>
      </c>
      <c r="F1215" s="32"/>
      <c r="G1215" s="32">
        <v>7</v>
      </c>
      <c r="H1215" s="34">
        <v>2504.7224999999999</v>
      </c>
      <c r="I1215" s="3"/>
      <c r="J1215" s="26">
        <f t="shared" si="86"/>
        <v>0</v>
      </c>
    </row>
    <row r="1216" spans="1:10" ht="22.5" customHeight="1" x14ac:dyDescent="0.25">
      <c r="A1216" s="36"/>
      <c r="B1216" s="32" t="s">
        <v>5</v>
      </c>
      <c r="C1216" s="32" t="str">
        <f t="shared" si="88"/>
        <v>802-213</v>
      </c>
      <c r="D1216" s="32" t="s">
        <v>110</v>
      </c>
      <c r="E1216" s="32" t="s">
        <v>9</v>
      </c>
      <c r="F1216" s="32"/>
      <c r="G1216" s="32">
        <v>8</v>
      </c>
      <c r="H1216" s="34">
        <v>2504.7224999999999</v>
      </c>
      <c r="I1216" s="3"/>
      <c r="J1216" s="26">
        <f t="shared" si="86"/>
        <v>0</v>
      </c>
    </row>
    <row r="1217" spans="1:10" ht="22.5" customHeight="1" x14ac:dyDescent="0.25">
      <c r="A1217" s="36"/>
      <c r="B1217" s="32" t="s">
        <v>5</v>
      </c>
      <c r="C1217" s="32" t="str">
        <f t="shared" si="88"/>
        <v>802-213</v>
      </c>
      <c r="D1217" s="32" t="s">
        <v>110</v>
      </c>
      <c r="E1217" s="32" t="s">
        <v>10</v>
      </c>
      <c r="F1217" s="32"/>
      <c r="G1217" s="32">
        <v>9</v>
      </c>
      <c r="H1217" s="34">
        <v>2504.7224999999999</v>
      </c>
      <c r="I1217" s="3"/>
      <c r="J1217" s="26">
        <f t="shared" si="86"/>
        <v>0</v>
      </c>
    </row>
    <row r="1218" spans="1:10" ht="22.5" customHeight="1" x14ac:dyDescent="0.25">
      <c r="A1218" s="36"/>
      <c r="B1218" s="32" t="s">
        <v>5</v>
      </c>
      <c r="C1218" s="32" t="str">
        <f t="shared" si="88"/>
        <v>802-213</v>
      </c>
      <c r="D1218" s="32" t="s">
        <v>110</v>
      </c>
      <c r="E1218" s="32" t="s">
        <v>11</v>
      </c>
      <c r="F1218" s="32"/>
      <c r="G1218" s="32">
        <v>1</v>
      </c>
      <c r="H1218" s="34">
        <v>2504.7224999999999</v>
      </c>
      <c r="I1218" s="3"/>
      <c r="J1218" s="26">
        <f t="shared" si="86"/>
        <v>0</v>
      </c>
    </row>
    <row r="1219" spans="1:10" ht="22.5" customHeight="1" x14ac:dyDescent="0.25">
      <c r="A1219" s="36"/>
      <c r="B1219" s="32" t="s">
        <v>5</v>
      </c>
      <c r="C1219" s="32" t="str">
        <f t="shared" si="88"/>
        <v>802-213</v>
      </c>
      <c r="D1219" s="32" t="s">
        <v>110</v>
      </c>
      <c r="E1219" s="32" t="s">
        <v>14</v>
      </c>
      <c r="F1219" s="32"/>
      <c r="G1219" s="32">
        <v>9</v>
      </c>
      <c r="H1219" s="34">
        <v>2504.7224999999999</v>
      </c>
      <c r="I1219" s="3"/>
      <c r="J1219" s="26">
        <f t="shared" si="86"/>
        <v>0</v>
      </c>
    </row>
    <row r="1220" spans="1:10" ht="22.5" customHeight="1" x14ac:dyDescent="0.25">
      <c r="A1220" s="36"/>
      <c r="B1220" s="32" t="s">
        <v>5</v>
      </c>
      <c r="C1220" s="32" t="str">
        <f t="shared" si="88"/>
        <v>802-213</v>
      </c>
      <c r="D1220" s="32" t="s">
        <v>110</v>
      </c>
      <c r="E1220" s="32" t="s">
        <v>15</v>
      </c>
      <c r="F1220" s="32"/>
      <c r="G1220" s="32">
        <v>9</v>
      </c>
      <c r="H1220" s="34">
        <v>2504.7224999999999</v>
      </c>
      <c r="I1220" s="3"/>
      <c r="J1220" s="26">
        <f t="shared" si="86"/>
        <v>0</v>
      </c>
    </row>
    <row r="1221" spans="1:10" ht="22.5" customHeight="1" x14ac:dyDescent="0.25">
      <c r="A1221" s="36"/>
      <c r="B1221" s="32" t="s">
        <v>5</v>
      </c>
      <c r="C1221" s="32" t="str">
        <f t="shared" si="88"/>
        <v>802-213</v>
      </c>
      <c r="D1221" s="32" t="s">
        <v>110</v>
      </c>
      <c r="E1221" s="32" t="s">
        <v>16</v>
      </c>
      <c r="F1221" s="32"/>
      <c r="G1221" s="32">
        <v>2</v>
      </c>
      <c r="H1221" s="34">
        <v>2504.7224999999999</v>
      </c>
      <c r="I1221" s="3"/>
      <c r="J1221" s="26">
        <f t="shared" si="86"/>
        <v>0</v>
      </c>
    </row>
    <row r="1222" spans="1:10" ht="22.5" customHeight="1" x14ac:dyDescent="0.25">
      <c r="A1222" s="36"/>
      <c r="B1222" s="32" t="s">
        <v>5</v>
      </c>
      <c r="C1222" s="32" t="str">
        <f t="shared" si="88"/>
        <v>802-213</v>
      </c>
      <c r="D1222" s="32" t="s">
        <v>110</v>
      </c>
      <c r="E1222" s="32" t="s">
        <v>17</v>
      </c>
      <c r="F1222" s="32"/>
      <c r="G1222" s="32">
        <v>2</v>
      </c>
      <c r="H1222" s="34">
        <v>2504.7224999999999</v>
      </c>
      <c r="I1222" s="3"/>
      <c r="J1222" s="26">
        <f t="shared" si="86"/>
        <v>0</v>
      </c>
    </row>
    <row r="1223" spans="1:10" ht="22.5" customHeight="1" x14ac:dyDescent="0.25">
      <c r="A1223" s="36"/>
      <c r="B1223" s="32" t="s">
        <v>5</v>
      </c>
      <c r="C1223" s="32" t="str">
        <f t="shared" si="88"/>
        <v>802-213</v>
      </c>
      <c r="D1223" s="32" t="s">
        <v>110</v>
      </c>
      <c r="E1223" s="32" t="s">
        <v>19</v>
      </c>
      <c r="F1223" s="32"/>
      <c r="G1223" s="32">
        <v>3</v>
      </c>
      <c r="H1223" s="34">
        <v>2504.7224999999999</v>
      </c>
      <c r="I1223" s="3"/>
      <c r="J1223" s="26">
        <f t="shared" si="86"/>
        <v>0</v>
      </c>
    </row>
    <row r="1224" spans="1:10" ht="22.5" customHeight="1" x14ac:dyDescent="0.25">
      <c r="A1224" s="36"/>
      <c r="B1224" s="32" t="s">
        <v>5</v>
      </c>
      <c r="C1224" s="32" t="str">
        <f t="shared" si="88"/>
        <v>802-213</v>
      </c>
      <c r="D1224" s="32" t="s">
        <v>110</v>
      </c>
      <c r="E1224" s="32" t="s">
        <v>20</v>
      </c>
      <c r="F1224" s="32"/>
      <c r="G1224" s="32">
        <v>3</v>
      </c>
      <c r="H1224" s="34">
        <v>2504.7224999999999</v>
      </c>
      <c r="I1224" s="3"/>
      <c r="J1224" s="26">
        <f t="shared" ref="J1224:J1287" si="89">H1224*I1224</f>
        <v>0</v>
      </c>
    </row>
    <row r="1225" spans="1:10" ht="22.5" customHeight="1" x14ac:dyDescent="0.25">
      <c r="A1225" s="37"/>
      <c r="B1225" s="32" t="s">
        <v>5</v>
      </c>
      <c r="C1225" s="32" t="str">
        <f t="shared" si="88"/>
        <v>802-213</v>
      </c>
      <c r="D1225" s="32" t="s">
        <v>110</v>
      </c>
      <c r="E1225" s="32" t="s">
        <v>21</v>
      </c>
      <c r="F1225" s="32"/>
      <c r="G1225" s="32">
        <v>3</v>
      </c>
      <c r="H1225" s="34">
        <v>2504.7224999999999</v>
      </c>
      <c r="I1225" s="3"/>
      <c r="J1225" s="26">
        <f t="shared" si="89"/>
        <v>0</v>
      </c>
    </row>
    <row r="1226" spans="1:10" ht="27.75" customHeight="1" x14ac:dyDescent="0.25">
      <c r="A1226" s="35"/>
      <c r="B1226" s="32" t="s">
        <v>32</v>
      </c>
      <c r="C1226" s="32" t="str">
        <f t="shared" ref="C1226:C1232" si="90">HYPERLINK("http://warehouse.orhideja.net//images/products/667-213 ivory.jpg","667-213")</f>
        <v>667-213</v>
      </c>
      <c r="D1226" s="32" t="s">
        <v>110</v>
      </c>
      <c r="E1226" s="32">
        <v>36</v>
      </c>
      <c r="F1226" s="32"/>
      <c r="G1226" s="32">
        <v>6</v>
      </c>
      <c r="H1226" s="34">
        <v>1202.9850000000001</v>
      </c>
      <c r="I1226" s="3"/>
      <c r="J1226" s="26">
        <f t="shared" si="89"/>
        <v>0</v>
      </c>
    </row>
    <row r="1227" spans="1:10" ht="27.75" customHeight="1" x14ac:dyDescent="0.25">
      <c r="A1227" s="36"/>
      <c r="B1227" s="32" t="s">
        <v>32</v>
      </c>
      <c r="C1227" s="32" t="str">
        <f t="shared" si="90"/>
        <v>667-213</v>
      </c>
      <c r="D1227" s="32" t="s">
        <v>110</v>
      </c>
      <c r="E1227" s="32">
        <v>38</v>
      </c>
      <c r="F1227" s="32"/>
      <c r="G1227" s="32">
        <v>25</v>
      </c>
      <c r="H1227" s="34">
        <v>1202.9850000000001</v>
      </c>
      <c r="I1227" s="3"/>
      <c r="J1227" s="26">
        <f t="shared" si="89"/>
        <v>0</v>
      </c>
    </row>
    <row r="1228" spans="1:10" ht="27.75" customHeight="1" x14ac:dyDescent="0.25">
      <c r="A1228" s="36"/>
      <c r="B1228" s="32" t="s">
        <v>32</v>
      </c>
      <c r="C1228" s="32" t="str">
        <f t="shared" si="90"/>
        <v>667-213</v>
      </c>
      <c r="D1228" s="32" t="s">
        <v>110</v>
      </c>
      <c r="E1228" s="32">
        <v>40</v>
      </c>
      <c r="F1228" s="32"/>
      <c r="G1228" s="32">
        <v>70</v>
      </c>
      <c r="H1228" s="34">
        <v>1202.9850000000001</v>
      </c>
      <c r="I1228" s="3"/>
      <c r="J1228" s="26">
        <f t="shared" si="89"/>
        <v>0</v>
      </c>
    </row>
    <row r="1229" spans="1:10" ht="27.75" customHeight="1" x14ac:dyDescent="0.25">
      <c r="A1229" s="36"/>
      <c r="B1229" s="32" t="s">
        <v>32</v>
      </c>
      <c r="C1229" s="32" t="str">
        <f t="shared" si="90"/>
        <v>667-213</v>
      </c>
      <c r="D1229" s="32" t="s">
        <v>110</v>
      </c>
      <c r="E1229" s="32">
        <v>42</v>
      </c>
      <c r="F1229" s="32"/>
      <c r="G1229" s="32">
        <v>110</v>
      </c>
      <c r="H1229" s="34">
        <v>1202.9850000000001</v>
      </c>
      <c r="I1229" s="3"/>
      <c r="J1229" s="26">
        <f t="shared" si="89"/>
        <v>0</v>
      </c>
    </row>
    <row r="1230" spans="1:10" ht="27.75" customHeight="1" x14ac:dyDescent="0.25">
      <c r="A1230" s="36"/>
      <c r="B1230" s="32" t="s">
        <v>32</v>
      </c>
      <c r="C1230" s="32" t="str">
        <f t="shared" si="90"/>
        <v>667-213</v>
      </c>
      <c r="D1230" s="32" t="s">
        <v>110</v>
      </c>
      <c r="E1230" s="32">
        <v>44</v>
      </c>
      <c r="F1230" s="32"/>
      <c r="G1230" s="32">
        <v>74</v>
      </c>
      <c r="H1230" s="34">
        <v>1202.9850000000001</v>
      </c>
      <c r="I1230" s="3"/>
      <c r="J1230" s="26">
        <f t="shared" si="89"/>
        <v>0</v>
      </c>
    </row>
    <row r="1231" spans="1:10" ht="27.75" customHeight="1" x14ac:dyDescent="0.25">
      <c r="A1231" s="36"/>
      <c r="B1231" s="32" t="s">
        <v>32</v>
      </c>
      <c r="C1231" s="32" t="str">
        <f t="shared" si="90"/>
        <v>667-213</v>
      </c>
      <c r="D1231" s="32" t="s">
        <v>110</v>
      </c>
      <c r="E1231" s="32">
        <v>46</v>
      </c>
      <c r="F1231" s="32"/>
      <c r="G1231" s="32">
        <v>4</v>
      </c>
      <c r="H1231" s="34">
        <v>1202.9850000000001</v>
      </c>
      <c r="I1231" s="3"/>
      <c r="J1231" s="26">
        <f t="shared" si="89"/>
        <v>0</v>
      </c>
    </row>
    <row r="1232" spans="1:10" ht="27.75" customHeight="1" x14ac:dyDescent="0.25">
      <c r="A1232" s="37"/>
      <c r="B1232" s="32" t="s">
        <v>32</v>
      </c>
      <c r="C1232" s="32" t="str">
        <f t="shared" si="90"/>
        <v>667-213</v>
      </c>
      <c r="D1232" s="32" t="s">
        <v>110</v>
      </c>
      <c r="E1232" s="32">
        <v>48</v>
      </c>
      <c r="F1232" s="32"/>
      <c r="G1232" s="32">
        <v>2</v>
      </c>
      <c r="H1232" s="34">
        <v>1202.9850000000001</v>
      </c>
      <c r="I1232" s="3"/>
      <c r="J1232" s="26">
        <f t="shared" si="89"/>
        <v>0</v>
      </c>
    </row>
    <row r="1233" spans="1:10" ht="24.75" customHeight="1" x14ac:dyDescent="0.25">
      <c r="A1233" s="35"/>
      <c r="B1233" s="32" t="s">
        <v>51</v>
      </c>
      <c r="C1233" s="32" t="str">
        <f t="shared" ref="C1233:C1240" si="91">HYPERLINK("http://warehouse.orhideja.net//images/products/678-213 ivory.jpg","678-213")</f>
        <v>678-213</v>
      </c>
      <c r="D1233" s="32" t="s">
        <v>110</v>
      </c>
      <c r="E1233" s="32">
        <v>40</v>
      </c>
      <c r="F1233" s="32"/>
      <c r="G1233" s="32">
        <v>6</v>
      </c>
      <c r="H1233" s="34">
        <v>1167.075</v>
      </c>
      <c r="I1233" s="3"/>
      <c r="J1233" s="26">
        <f t="shared" si="89"/>
        <v>0</v>
      </c>
    </row>
    <row r="1234" spans="1:10" ht="24.75" customHeight="1" x14ac:dyDescent="0.25">
      <c r="A1234" s="36"/>
      <c r="B1234" s="32" t="s">
        <v>51</v>
      </c>
      <c r="C1234" s="32" t="str">
        <f t="shared" si="91"/>
        <v>678-213</v>
      </c>
      <c r="D1234" s="32" t="s">
        <v>110</v>
      </c>
      <c r="E1234" s="32">
        <v>42</v>
      </c>
      <c r="F1234" s="32"/>
      <c r="G1234" s="32">
        <v>16</v>
      </c>
      <c r="H1234" s="34">
        <v>1167.075</v>
      </c>
      <c r="I1234" s="3"/>
      <c r="J1234" s="26">
        <f t="shared" si="89"/>
        <v>0</v>
      </c>
    </row>
    <row r="1235" spans="1:10" ht="24.75" customHeight="1" x14ac:dyDescent="0.25">
      <c r="A1235" s="36"/>
      <c r="B1235" s="32" t="s">
        <v>51</v>
      </c>
      <c r="C1235" s="32" t="str">
        <f t="shared" si="91"/>
        <v>678-213</v>
      </c>
      <c r="D1235" s="32" t="s">
        <v>110</v>
      </c>
      <c r="E1235" s="32">
        <v>44</v>
      </c>
      <c r="F1235" s="32"/>
      <c r="G1235" s="32">
        <v>81</v>
      </c>
      <c r="H1235" s="34">
        <v>1167.075</v>
      </c>
      <c r="I1235" s="3"/>
      <c r="J1235" s="26">
        <f t="shared" si="89"/>
        <v>0</v>
      </c>
    </row>
    <row r="1236" spans="1:10" ht="24.75" customHeight="1" x14ac:dyDescent="0.25">
      <c r="A1236" s="36"/>
      <c r="B1236" s="32" t="s">
        <v>51</v>
      </c>
      <c r="C1236" s="32" t="str">
        <f t="shared" si="91"/>
        <v>678-213</v>
      </c>
      <c r="D1236" s="32" t="s">
        <v>110</v>
      </c>
      <c r="E1236" s="32">
        <v>46</v>
      </c>
      <c r="F1236" s="32"/>
      <c r="G1236" s="32">
        <v>71</v>
      </c>
      <c r="H1236" s="34">
        <v>1167.075</v>
      </c>
      <c r="I1236" s="3"/>
      <c r="J1236" s="26">
        <f t="shared" si="89"/>
        <v>0</v>
      </c>
    </row>
    <row r="1237" spans="1:10" ht="24.75" customHeight="1" x14ac:dyDescent="0.25">
      <c r="A1237" s="36"/>
      <c r="B1237" s="32" t="s">
        <v>51</v>
      </c>
      <c r="C1237" s="32" t="str">
        <f t="shared" si="91"/>
        <v>678-213</v>
      </c>
      <c r="D1237" s="32" t="s">
        <v>110</v>
      </c>
      <c r="E1237" s="32">
        <v>48</v>
      </c>
      <c r="F1237" s="32"/>
      <c r="G1237" s="32">
        <v>32</v>
      </c>
      <c r="H1237" s="34">
        <v>1167.075</v>
      </c>
      <c r="I1237" s="3"/>
      <c r="J1237" s="26">
        <f t="shared" si="89"/>
        <v>0</v>
      </c>
    </row>
    <row r="1238" spans="1:10" ht="24.75" customHeight="1" x14ac:dyDescent="0.25">
      <c r="A1238" s="36"/>
      <c r="B1238" s="32" t="s">
        <v>51</v>
      </c>
      <c r="C1238" s="32" t="str">
        <f t="shared" si="91"/>
        <v>678-213</v>
      </c>
      <c r="D1238" s="32" t="s">
        <v>110</v>
      </c>
      <c r="E1238" s="32">
        <v>50</v>
      </c>
      <c r="F1238" s="32"/>
      <c r="G1238" s="32">
        <v>6</v>
      </c>
      <c r="H1238" s="34">
        <v>1167.075</v>
      </c>
      <c r="I1238" s="3"/>
      <c r="J1238" s="26">
        <f t="shared" si="89"/>
        <v>0</v>
      </c>
    </row>
    <row r="1239" spans="1:10" ht="24.75" customHeight="1" x14ac:dyDescent="0.25">
      <c r="A1239" s="36"/>
      <c r="B1239" s="32" t="s">
        <v>51</v>
      </c>
      <c r="C1239" s="32" t="str">
        <f t="shared" si="91"/>
        <v>678-213</v>
      </c>
      <c r="D1239" s="32" t="s">
        <v>110</v>
      </c>
      <c r="E1239" s="32">
        <v>52</v>
      </c>
      <c r="F1239" s="32"/>
      <c r="G1239" s="32">
        <v>2</v>
      </c>
      <c r="H1239" s="34">
        <v>1167.075</v>
      </c>
      <c r="I1239" s="3"/>
      <c r="J1239" s="26">
        <f t="shared" si="89"/>
        <v>0</v>
      </c>
    </row>
    <row r="1240" spans="1:10" ht="24.75" customHeight="1" x14ac:dyDescent="0.25">
      <c r="A1240" s="37"/>
      <c r="B1240" s="32" t="s">
        <v>51</v>
      </c>
      <c r="C1240" s="32" t="str">
        <f t="shared" si="91"/>
        <v>678-213</v>
      </c>
      <c r="D1240" s="32" t="s">
        <v>110</v>
      </c>
      <c r="E1240" s="32">
        <v>54</v>
      </c>
      <c r="F1240" s="32"/>
      <c r="G1240" s="32">
        <v>3</v>
      </c>
      <c r="H1240" s="34">
        <v>1167.075</v>
      </c>
      <c r="I1240" s="3"/>
      <c r="J1240" s="26">
        <f t="shared" si="89"/>
        <v>0</v>
      </c>
    </row>
    <row r="1241" spans="1:10" x14ac:dyDescent="0.25">
      <c r="A1241" s="35"/>
      <c r="B1241" s="32" t="s">
        <v>5</v>
      </c>
      <c r="C1241" s="32" t="str">
        <f t="shared" ref="C1241:C1273" si="92">HYPERLINK("http://warehouse.orhideja.net//images/products/123-213 black-nude.jpg","123-213")</f>
        <v>123-213</v>
      </c>
      <c r="D1241" s="32" t="s">
        <v>52</v>
      </c>
      <c r="E1241" s="32" t="s">
        <v>56</v>
      </c>
      <c r="F1241" s="32"/>
      <c r="G1241" s="32">
        <v>5</v>
      </c>
      <c r="H1241" s="34">
        <v>2298.2400000000002</v>
      </c>
      <c r="I1241" s="3"/>
      <c r="J1241" s="26">
        <f t="shared" si="89"/>
        <v>0</v>
      </c>
    </row>
    <row r="1242" spans="1:10" x14ac:dyDescent="0.25">
      <c r="A1242" s="36"/>
      <c r="B1242" s="32" t="s">
        <v>5</v>
      </c>
      <c r="C1242" s="32" t="str">
        <f t="shared" si="92"/>
        <v>123-213</v>
      </c>
      <c r="D1242" s="32" t="s">
        <v>52</v>
      </c>
      <c r="E1242" s="32" t="s">
        <v>25</v>
      </c>
      <c r="F1242" s="32"/>
      <c r="G1242" s="32">
        <v>3</v>
      </c>
      <c r="H1242" s="34">
        <v>2298.2400000000002</v>
      </c>
      <c r="I1242" s="3"/>
      <c r="J1242" s="26">
        <f t="shared" si="89"/>
        <v>0</v>
      </c>
    </row>
    <row r="1243" spans="1:10" x14ac:dyDescent="0.25">
      <c r="A1243" s="36"/>
      <c r="B1243" s="32" t="s">
        <v>5</v>
      </c>
      <c r="C1243" s="32" t="str">
        <f t="shared" si="92"/>
        <v>123-213</v>
      </c>
      <c r="D1243" s="32" t="s">
        <v>52</v>
      </c>
      <c r="E1243" s="32" t="s">
        <v>12</v>
      </c>
      <c r="F1243" s="32"/>
      <c r="G1243" s="32">
        <v>4</v>
      </c>
      <c r="H1243" s="34">
        <v>2298.2400000000002</v>
      </c>
      <c r="I1243" s="3"/>
      <c r="J1243" s="26">
        <f t="shared" si="89"/>
        <v>0</v>
      </c>
    </row>
    <row r="1244" spans="1:10" x14ac:dyDescent="0.25">
      <c r="A1244" s="36"/>
      <c r="B1244" s="32" t="s">
        <v>5</v>
      </c>
      <c r="C1244" s="32" t="str">
        <f t="shared" si="92"/>
        <v>123-213</v>
      </c>
      <c r="D1244" s="32" t="s">
        <v>52</v>
      </c>
      <c r="E1244" s="32" t="s">
        <v>13</v>
      </c>
      <c r="F1244" s="32"/>
      <c r="G1244" s="32">
        <v>4</v>
      </c>
      <c r="H1244" s="34">
        <v>2298.2400000000002</v>
      </c>
      <c r="I1244" s="3"/>
      <c r="J1244" s="26">
        <f t="shared" si="89"/>
        <v>0</v>
      </c>
    </row>
    <row r="1245" spans="1:10" x14ac:dyDescent="0.25">
      <c r="A1245" s="36"/>
      <c r="B1245" s="32" t="s">
        <v>5</v>
      </c>
      <c r="C1245" s="32" t="str">
        <f t="shared" si="92"/>
        <v>123-213</v>
      </c>
      <c r="D1245" s="32" t="s">
        <v>52</v>
      </c>
      <c r="E1245" s="32" t="s">
        <v>43</v>
      </c>
      <c r="F1245" s="32"/>
      <c r="G1245" s="32">
        <v>2</v>
      </c>
      <c r="H1245" s="34">
        <v>2298.2400000000002</v>
      </c>
      <c r="I1245" s="3"/>
      <c r="J1245" s="26">
        <f t="shared" si="89"/>
        <v>0</v>
      </c>
    </row>
    <row r="1246" spans="1:10" x14ac:dyDescent="0.25">
      <c r="A1246" s="36"/>
      <c r="B1246" s="32" t="s">
        <v>5</v>
      </c>
      <c r="C1246" s="32" t="str">
        <f t="shared" si="92"/>
        <v>123-213</v>
      </c>
      <c r="D1246" s="32" t="s">
        <v>52</v>
      </c>
      <c r="E1246" s="32" t="s">
        <v>44</v>
      </c>
      <c r="F1246" s="32"/>
      <c r="G1246" s="32">
        <v>2</v>
      </c>
      <c r="H1246" s="34">
        <v>2298.2400000000002</v>
      </c>
      <c r="I1246" s="3"/>
      <c r="J1246" s="26">
        <f t="shared" si="89"/>
        <v>0</v>
      </c>
    </row>
    <row r="1247" spans="1:10" x14ac:dyDescent="0.25">
      <c r="A1247" s="36"/>
      <c r="B1247" s="32" t="s">
        <v>5</v>
      </c>
      <c r="C1247" s="32" t="str">
        <f t="shared" si="92"/>
        <v>123-213</v>
      </c>
      <c r="D1247" s="32" t="s">
        <v>52</v>
      </c>
      <c r="E1247" s="32" t="s">
        <v>45</v>
      </c>
      <c r="F1247" s="32"/>
      <c r="G1247" s="32">
        <v>2</v>
      </c>
      <c r="H1247" s="34">
        <v>2298.2400000000002</v>
      </c>
      <c r="I1247" s="3"/>
      <c r="J1247" s="26">
        <f t="shared" si="89"/>
        <v>0</v>
      </c>
    </row>
    <row r="1248" spans="1:10" x14ac:dyDescent="0.25">
      <c r="A1248" s="36"/>
      <c r="B1248" s="32" t="s">
        <v>5</v>
      </c>
      <c r="C1248" s="32" t="str">
        <f t="shared" si="92"/>
        <v>123-213</v>
      </c>
      <c r="D1248" s="32" t="s">
        <v>52</v>
      </c>
      <c r="E1248" s="32" t="s">
        <v>111</v>
      </c>
      <c r="F1248" s="32"/>
      <c r="G1248" s="32">
        <v>2</v>
      </c>
      <c r="H1248" s="34">
        <v>2298.2400000000002</v>
      </c>
      <c r="I1248" s="3"/>
      <c r="J1248" s="26">
        <f t="shared" si="89"/>
        <v>0</v>
      </c>
    </row>
    <row r="1249" spans="1:10" x14ac:dyDescent="0.25">
      <c r="A1249" s="36"/>
      <c r="B1249" s="32" t="s">
        <v>5</v>
      </c>
      <c r="C1249" s="32" t="str">
        <f t="shared" si="92"/>
        <v>123-213</v>
      </c>
      <c r="D1249" s="32" t="s">
        <v>52</v>
      </c>
      <c r="E1249" s="32" t="s">
        <v>119</v>
      </c>
      <c r="F1249" s="32"/>
      <c r="G1249" s="32">
        <v>1</v>
      </c>
      <c r="H1249" s="34">
        <v>2298.2400000000002</v>
      </c>
      <c r="I1249" s="3"/>
      <c r="J1249" s="26">
        <f t="shared" si="89"/>
        <v>0</v>
      </c>
    </row>
    <row r="1250" spans="1:10" x14ac:dyDescent="0.25">
      <c r="A1250" s="36"/>
      <c r="B1250" s="32" t="s">
        <v>5</v>
      </c>
      <c r="C1250" s="32" t="str">
        <f t="shared" si="92"/>
        <v>123-213</v>
      </c>
      <c r="D1250" s="32" t="s">
        <v>52</v>
      </c>
      <c r="E1250" s="32" t="s">
        <v>17</v>
      </c>
      <c r="F1250" s="32"/>
      <c r="G1250" s="32">
        <v>3</v>
      </c>
      <c r="H1250" s="34">
        <v>2298.2400000000002</v>
      </c>
      <c r="I1250" s="3"/>
      <c r="J1250" s="26">
        <f t="shared" si="89"/>
        <v>0</v>
      </c>
    </row>
    <row r="1251" spans="1:10" x14ac:dyDescent="0.25">
      <c r="A1251" s="36"/>
      <c r="B1251" s="32" t="s">
        <v>5</v>
      </c>
      <c r="C1251" s="32" t="str">
        <f t="shared" si="92"/>
        <v>123-213</v>
      </c>
      <c r="D1251" s="32" t="s">
        <v>52</v>
      </c>
      <c r="E1251" s="32" t="s">
        <v>18</v>
      </c>
      <c r="F1251" s="32"/>
      <c r="G1251" s="32">
        <v>5</v>
      </c>
      <c r="H1251" s="34">
        <v>2298.2400000000002</v>
      </c>
      <c r="I1251" s="3"/>
      <c r="J1251" s="26">
        <f t="shared" si="89"/>
        <v>0</v>
      </c>
    </row>
    <row r="1252" spans="1:10" x14ac:dyDescent="0.25">
      <c r="A1252" s="36"/>
      <c r="B1252" s="32" t="s">
        <v>5</v>
      </c>
      <c r="C1252" s="32" t="str">
        <f t="shared" si="92"/>
        <v>123-213</v>
      </c>
      <c r="D1252" s="32" t="s">
        <v>52</v>
      </c>
      <c r="E1252" s="32" t="s">
        <v>26</v>
      </c>
      <c r="F1252" s="32"/>
      <c r="G1252" s="32">
        <v>4</v>
      </c>
      <c r="H1252" s="34">
        <v>2298.2400000000002</v>
      </c>
      <c r="I1252" s="3"/>
      <c r="J1252" s="26">
        <f t="shared" si="89"/>
        <v>0</v>
      </c>
    </row>
    <row r="1253" spans="1:10" x14ac:dyDescent="0.25">
      <c r="A1253" s="36"/>
      <c r="B1253" s="32" t="s">
        <v>5</v>
      </c>
      <c r="C1253" s="32" t="str">
        <f t="shared" si="92"/>
        <v>123-213</v>
      </c>
      <c r="D1253" s="32" t="s">
        <v>52</v>
      </c>
      <c r="E1253" s="32" t="s">
        <v>46</v>
      </c>
      <c r="F1253" s="32"/>
      <c r="G1253" s="32">
        <v>3</v>
      </c>
      <c r="H1253" s="34">
        <v>2298.2400000000002</v>
      </c>
      <c r="I1253" s="3"/>
      <c r="J1253" s="26">
        <f t="shared" si="89"/>
        <v>0</v>
      </c>
    </row>
    <row r="1254" spans="1:10" x14ac:dyDescent="0.25">
      <c r="A1254" s="36"/>
      <c r="B1254" s="32" t="s">
        <v>5</v>
      </c>
      <c r="C1254" s="32" t="str">
        <f t="shared" si="92"/>
        <v>123-213</v>
      </c>
      <c r="D1254" s="32" t="s">
        <v>52</v>
      </c>
      <c r="E1254" s="32" t="s">
        <v>112</v>
      </c>
      <c r="F1254" s="32"/>
      <c r="G1254" s="32">
        <v>1</v>
      </c>
      <c r="H1254" s="34">
        <v>2298.2400000000002</v>
      </c>
      <c r="I1254" s="3"/>
      <c r="J1254" s="26">
        <f t="shared" si="89"/>
        <v>0</v>
      </c>
    </row>
    <row r="1255" spans="1:10" x14ac:dyDescent="0.25">
      <c r="A1255" s="36"/>
      <c r="B1255" s="32" t="s">
        <v>5</v>
      </c>
      <c r="C1255" s="32" t="str">
        <f t="shared" si="92"/>
        <v>123-213</v>
      </c>
      <c r="D1255" s="32" t="s">
        <v>52</v>
      </c>
      <c r="E1255" s="32" t="s">
        <v>21</v>
      </c>
      <c r="F1255" s="32"/>
      <c r="G1255" s="32">
        <v>5</v>
      </c>
      <c r="H1255" s="34">
        <v>2298.2400000000002</v>
      </c>
      <c r="I1255" s="3"/>
      <c r="J1255" s="26">
        <f t="shared" si="89"/>
        <v>0</v>
      </c>
    </row>
    <row r="1256" spans="1:10" x14ac:dyDescent="0.25">
      <c r="A1256" s="36"/>
      <c r="B1256" s="32" t="s">
        <v>5</v>
      </c>
      <c r="C1256" s="32" t="str">
        <f t="shared" si="92"/>
        <v>123-213</v>
      </c>
      <c r="D1256" s="32" t="s">
        <v>52</v>
      </c>
      <c r="E1256" s="32" t="s">
        <v>22</v>
      </c>
      <c r="F1256" s="32"/>
      <c r="G1256" s="32">
        <v>4</v>
      </c>
      <c r="H1256" s="34">
        <v>2298.2400000000002</v>
      </c>
      <c r="I1256" s="3"/>
      <c r="J1256" s="26">
        <f t="shared" si="89"/>
        <v>0</v>
      </c>
    </row>
    <row r="1257" spans="1:10" x14ac:dyDescent="0.25">
      <c r="A1257" s="36"/>
      <c r="B1257" s="32" t="s">
        <v>5</v>
      </c>
      <c r="C1257" s="32" t="str">
        <f t="shared" si="92"/>
        <v>123-213</v>
      </c>
      <c r="D1257" s="32" t="s">
        <v>52</v>
      </c>
      <c r="E1257" s="32" t="s">
        <v>23</v>
      </c>
      <c r="F1257" s="32"/>
      <c r="G1257" s="32">
        <v>1</v>
      </c>
      <c r="H1257" s="34">
        <v>2298.2400000000002</v>
      </c>
      <c r="I1257" s="3"/>
      <c r="J1257" s="26">
        <f t="shared" si="89"/>
        <v>0</v>
      </c>
    </row>
    <row r="1258" spans="1:10" x14ac:dyDescent="0.25">
      <c r="A1258" s="36"/>
      <c r="B1258" s="32" t="s">
        <v>5</v>
      </c>
      <c r="C1258" s="32" t="str">
        <f t="shared" si="92"/>
        <v>123-213</v>
      </c>
      <c r="D1258" s="32" t="s">
        <v>52</v>
      </c>
      <c r="E1258" s="32" t="s">
        <v>27</v>
      </c>
      <c r="F1258" s="32"/>
      <c r="G1258" s="32">
        <v>1</v>
      </c>
      <c r="H1258" s="34">
        <v>2298.2400000000002</v>
      </c>
      <c r="I1258" s="3"/>
      <c r="J1258" s="26">
        <f t="shared" si="89"/>
        <v>0</v>
      </c>
    </row>
    <row r="1259" spans="1:10" x14ac:dyDescent="0.25">
      <c r="A1259" s="36"/>
      <c r="B1259" s="32" t="s">
        <v>5</v>
      </c>
      <c r="C1259" s="32" t="str">
        <f t="shared" si="92"/>
        <v>123-213</v>
      </c>
      <c r="D1259" s="32" t="s">
        <v>52</v>
      </c>
      <c r="E1259" s="32" t="s">
        <v>34</v>
      </c>
      <c r="F1259" s="32"/>
      <c r="G1259" s="32">
        <v>2</v>
      </c>
      <c r="H1259" s="34">
        <v>2298.2400000000002</v>
      </c>
      <c r="I1259" s="3"/>
      <c r="J1259" s="26">
        <f t="shared" si="89"/>
        <v>0</v>
      </c>
    </row>
    <row r="1260" spans="1:10" x14ac:dyDescent="0.25">
      <c r="A1260" s="36"/>
      <c r="B1260" s="32" t="s">
        <v>5</v>
      </c>
      <c r="C1260" s="32" t="str">
        <f t="shared" si="92"/>
        <v>123-213</v>
      </c>
      <c r="D1260" s="32" t="s">
        <v>52</v>
      </c>
      <c r="E1260" s="32" t="s">
        <v>29</v>
      </c>
      <c r="F1260" s="32"/>
      <c r="G1260" s="32">
        <v>4</v>
      </c>
      <c r="H1260" s="34">
        <v>2298.2400000000002</v>
      </c>
      <c r="I1260" s="3"/>
      <c r="J1260" s="26">
        <f t="shared" si="89"/>
        <v>0</v>
      </c>
    </row>
    <row r="1261" spans="1:10" x14ac:dyDescent="0.25">
      <c r="A1261" s="36"/>
      <c r="B1261" s="32" t="s">
        <v>5</v>
      </c>
      <c r="C1261" s="32" t="str">
        <f t="shared" si="92"/>
        <v>123-213</v>
      </c>
      <c r="D1261" s="32" t="s">
        <v>52</v>
      </c>
      <c r="E1261" s="32" t="s">
        <v>30</v>
      </c>
      <c r="F1261" s="32"/>
      <c r="G1261" s="32">
        <v>5</v>
      </c>
      <c r="H1261" s="34">
        <v>2298.2400000000002</v>
      </c>
      <c r="I1261" s="3"/>
      <c r="J1261" s="26">
        <f t="shared" si="89"/>
        <v>0</v>
      </c>
    </row>
    <row r="1262" spans="1:10" x14ac:dyDescent="0.25">
      <c r="A1262" s="36"/>
      <c r="B1262" s="32" t="s">
        <v>5</v>
      </c>
      <c r="C1262" s="32" t="str">
        <f t="shared" si="92"/>
        <v>123-213</v>
      </c>
      <c r="D1262" s="32" t="s">
        <v>52</v>
      </c>
      <c r="E1262" s="32" t="s">
        <v>48</v>
      </c>
      <c r="F1262" s="32"/>
      <c r="G1262" s="32">
        <v>2</v>
      </c>
      <c r="H1262" s="34">
        <v>2298.2400000000002</v>
      </c>
      <c r="I1262" s="3"/>
      <c r="J1262" s="26">
        <f t="shared" si="89"/>
        <v>0</v>
      </c>
    </row>
    <row r="1263" spans="1:10" x14ac:dyDescent="0.25">
      <c r="A1263" s="36"/>
      <c r="B1263" s="32" t="s">
        <v>5</v>
      </c>
      <c r="C1263" s="32" t="str">
        <f t="shared" si="92"/>
        <v>123-213</v>
      </c>
      <c r="D1263" s="32" t="s">
        <v>52</v>
      </c>
      <c r="E1263" s="32" t="s">
        <v>35</v>
      </c>
      <c r="F1263" s="32"/>
      <c r="G1263" s="32">
        <v>1</v>
      </c>
      <c r="H1263" s="34">
        <v>2298.2400000000002</v>
      </c>
      <c r="I1263" s="3"/>
      <c r="J1263" s="26">
        <f t="shared" si="89"/>
        <v>0</v>
      </c>
    </row>
    <row r="1264" spans="1:10" x14ac:dyDescent="0.25">
      <c r="A1264" s="36"/>
      <c r="B1264" s="32" t="s">
        <v>5</v>
      </c>
      <c r="C1264" s="32" t="str">
        <f t="shared" si="92"/>
        <v>123-213</v>
      </c>
      <c r="D1264" s="32" t="s">
        <v>52</v>
      </c>
      <c r="E1264" s="32" t="s">
        <v>102</v>
      </c>
      <c r="F1264" s="32"/>
      <c r="G1264" s="32">
        <v>2</v>
      </c>
      <c r="H1264" s="34">
        <v>2298.2400000000002</v>
      </c>
      <c r="I1264" s="3"/>
      <c r="J1264" s="26">
        <f t="shared" si="89"/>
        <v>0</v>
      </c>
    </row>
    <row r="1265" spans="1:10" x14ac:dyDescent="0.25">
      <c r="A1265" s="36"/>
      <c r="B1265" s="32" t="s">
        <v>5</v>
      </c>
      <c r="C1265" s="32" t="str">
        <f t="shared" si="92"/>
        <v>123-213</v>
      </c>
      <c r="D1265" s="32" t="s">
        <v>52</v>
      </c>
      <c r="E1265" s="32" t="s">
        <v>117</v>
      </c>
      <c r="F1265" s="32"/>
      <c r="G1265" s="32">
        <v>1</v>
      </c>
      <c r="H1265" s="34">
        <v>2298.2400000000002</v>
      </c>
      <c r="I1265" s="3"/>
      <c r="J1265" s="26">
        <f t="shared" si="89"/>
        <v>0</v>
      </c>
    </row>
    <row r="1266" spans="1:10" x14ac:dyDescent="0.25">
      <c r="A1266" s="36"/>
      <c r="B1266" s="32" t="s">
        <v>5</v>
      </c>
      <c r="C1266" s="32" t="str">
        <f t="shared" si="92"/>
        <v>123-213</v>
      </c>
      <c r="D1266" s="32" t="s">
        <v>52</v>
      </c>
      <c r="E1266" s="32" t="s">
        <v>37</v>
      </c>
      <c r="F1266" s="32"/>
      <c r="G1266" s="32">
        <v>5</v>
      </c>
      <c r="H1266" s="34">
        <v>2298.2400000000002</v>
      </c>
      <c r="I1266" s="3"/>
      <c r="J1266" s="26">
        <f t="shared" si="89"/>
        <v>0</v>
      </c>
    </row>
    <row r="1267" spans="1:10" x14ac:dyDescent="0.25">
      <c r="A1267" s="36"/>
      <c r="B1267" s="32" t="s">
        <v>5</v>
      </c>
      <c r="C1267" s="32" t="str">
        <f t="shared" si="92"/>
        <v>123-213</v>
      </c>
      <c r="D1267" s="32" t="s">
        <v>52</v>
      </c>
      <c r="E1267" s="32" t="s">
        <v>38</v>
      </c>
      <c r="F1267" s="32"/>
      <c r="G1267" s="32">
        <v>5</v>
      </c>
      <c r="H1267" s="34">
        <v>2298.2400000000002</v>
      </c>
      <c r="I1267" s="3"/>
      <c r="J1267" s="26">
        <f t="shared" si="89"/>
        <v>0</v>
      </c>
    </row>
    <row r="1268" spans="1:10" x14ac:dyDescent="0.25">
      <c r="A1268" s="36"/>
      <c r="B1268" s="32" t="s">
        <v>5</v>
      </c>
      <c r="C1268" s="32" t="str">
        <f t="shared" si="92"/>
        <v>123-213</v>
      </c>
      <c r="D1268" s="32" t="s">
        <v>52</v>
      </c>
      <c r="E1268" s="32" t="s">
        <v>118</v>
      </c>
      <c r="F1268" s="32"/>
      <c r="G1268" s="32">
        <v>1</v>
      </c>
      <c r="H1268" s="34">
        <v>2298.2400000000002</v>
      </c>
      <c r="I1268" s="3"/>
      <c r="J1268" s="26">
        <f t="shared" si="89"/>
        <v>0</v>
      </c>
    </row>
    <row r="1269" spans="1:10" x14ac:dyDescent="0.25">
      <c r="A1269" s="36"/>
      <c r="B1269" s="32" t="s">
        <v>5</v>
      </c>
      <c r="C1269" s="32" t="str">
        <f t="shared" si="92"/>
        <v>123-213</v>
      </c>
      <c r="D1269" s="32" t="s">
        <v>52</v>
      </c>
      <c r="E1269" s="32" t="s">
        <v>40</v>
      </c>
      <c r="F1269" s="32"/>
      <c r="G1269" s="32">
        <v>3</v>
      </c>
      <c r="H1269" s="34">
        <v>2298.2400000000002</v>
      </c>
      <c r="I1269" s="3"/>
      <c r="J1269" s="26">
        <f t="shared" si="89"/>
        <v>0</v>
      </c>
    </row>
    <row r="1270" spans="1:10" x14ac:dyDescent="0.25">
      <c r="A1270" s="36"/>
      <c r="B1270" s="32" t="s">
        <v>5</v>
      </c>
      <c r="C1270" s="32" t="str">
        <f t="shared" si="92"/>
        <v>123-213</v>
      </c>
      <c r="D1270" s="32" t="s">
        <v>52</v>
      </c>
      <c r="E1270" s="32" t="s">
        <v>41</v>
      </c>
      <c r="F1270" s="32"/>
      <c r="G1270" s="32">
        <v>2</v>
      </c>
      <c r="H1270" s="34">
        <v>2298.2400000000002</v>
      </c>
      <c r="I1270" s="3"/>
      <c r="J1270" s="26">
        <f t="shared" si="89"/>
        <v>0</v>
      </c>
    </row>
    <row r="1271" spans="1:10" x14ac:dyDescent="0.25">
      <c r="A1271" s="36"/>
      <c r="B1271" s="32" t="s">
        <v>5</v>
      </c>
      <c r="C1271" s="32" t="str">
        <f t="shared" si="92"/>
        <v>123-213</v>
      </c>
      <c r="D1271" s="32" t="s">
        <v>52</v>
      </c>
      <c r="E1271" s="32" t="s">
        <v>107</v>
      </c>
      <c r="F1271" s="32"/>
      <c r="G1271" s="32">
        <v>2</v>
      </c>
      <c r="H1271" s="34">
        <v>2298.2400000000002</v>
      </c>
      <c r="I1271" s="3"/>
      <c r="J1271" s="26">
        <f t="shared" si="89"/>
        <v>0</v>
      </c>
    </row>
    <row r="1272" spans="1:10" x14ac:dyDescent="0.25">
      <c r="A1272" s="36"/>
      <c r="B1272" s="32" t="s">
        <v>5</v>
      </c>
      <c r="C1272" s="32" t="str">
        <f t="shared" si="92"/>
        <v>123-213</v>
      </c>
      <c r="D1272" s="32" t="s">
        <v>52</v>
      </c>
      <c r="E1272" s="32" t="s">
        <v>120</v>
      </c>
      <c r="F1272" s="32"/>
      <c r="G1272" s="32">
        <v>3</v>
      </c>
      <c r="H1272" s="34">
        <v>2298.2400000000002</v>
      </c>
      <c r="I1272" s="3"/>
      <c r="J1272" s="26">
        <f t="shared" si="89"/>
        <v>0</v>
      </c>
    </row>
    <row r="1273" spans="1:10" x14ac:dyDescent="0.25">
      <c r="A1273" s="37"/>
      <c r="B1273" s="32" t="s">
        <v>5</v>
      </c>
      <c r="C1273" s="32" t="str">
        <f t="shared" si="92"/>
        <v>123-213</v>
      </c>
      <c r="D1273" s="32" t="s">
        <v>52</v>
      </c>
      <c r="E1273" s="32" t="s">
        <v>121</v>
      </c>
      <c r="F1273" s="32"/>
      <c r="G1273" s="32">
        <v>3</v>
      </c>
      <c r="H1273" s="34">
        <v>2298.2400000000002</v>
      </c>
      <c r="I1273" s="3"/>
      <c r="J1273" s="26">
        <f t="shared" si="89"/>
        <v>0</v>
      </c>
    </row>
    <row r="1274" spans="1:10" x14ac:dyDescent="0.25">
      <c r="A1274" s="35"/>
      <c r="B1274" s="32" t="s">
        <v>5</v>
      </c>
      <c r="C1274" s="32" t="str">
        <f t="shared" ref="C1274:C1295" si="93">HYPERLINK("http://warehouse.orhideja.net//images/products/802-213 black.jpg","802-213")</f>
        <v>802-213</v>
      </c>
      <c r="D1274" s="32" t="s">
        <v>67</v>
      </c>
      <c r="E1274" s="32" t="s">
        <v>70</v>
      </c>
      <c r="F1274" s="32"/>
      <c r="G1274" s="32">
        <v>5</v>
      </c>
      <c r="H1274" s="34">
        <v>2504.7224999999999</v>
      </c>
      <c r="I1274" s="3"/>
      <c r="J1274" s="26">
        <f t="shared" si="89"/>
        <v>0</v>
      </c>
    </row>
    <row r="1275" spans="1:10" x14ac:dyDescent="0.25">
      <c r="A1275" s="36"/>
      <c r="B1275" s="32" t="s">
        <v>5</v>
      </c>
      <c r="C1275" s="32" t="str">
        <f t="shared" si="93"/>
        <v>802-213</v>
      </c>
      <c r="D1275" s="32" t="s">
        <v>67</v>
      </c>
      <c r="E1275" s="32" t="s">
        <v>7</v>
      </c>
      <c r="F1275" s="32"/>
      <c r="G1275" s="32">
        <v>7</v>
      </c>
      <c r="H1275" s="34">
        <v>2504.7224999999999</v>
      </c>
      <c r="I1275" s="3"/>
      <c r="J1275" s="26">
        <f t="shared" si="89"/>
        <v>0</v>
      </c>
    </row>
    <row r="1276" spans="1:10" x14ac:dyDescent="0.25">
      <c r="A1276" s="36"/>
      <c r="B1276" s="32" t="s">
        <v>5</v>
      </c>
      <c r="C1276" s="32" t="str">
        <f t="shared" si="93"/>
        <v>802-213</v>
      </c>
      <c r="D1276" s="32" t="s">
        <v>67</v>
      </c>
      <c r="E1276" s="32" t="s">
        <v>55</v>
      </c>
      <c r="F1276" s="32"/>
      <c r="G1276" s="32">
        <v>5</v>
      </c>
      <c r="H1276" s="34">
        <v>2504.7224999999999</v>
      </c>
      <c r="I1276" s="3"/>
      <c r="J1276" s="26">
        <f t="shared" si="89"/>
        <v>0</v>
      </c>
    </row>
    <row r="1277" spans="1:10" x14ac:dyDescent="0.25">
      <c r="A1277" s="36"/>
      <c r="B1277" s="32" t="s">
        <v>5</v>
      </c>
      <c r="C1277" s="32" t="str">
        <f t="shared" si="93"/>
        <v>802-213</v>
      </c>
      <c r="D1277" s="32" t="s">
        <v>67</v>
      </c>
      <c r="E1277" s="32" t="s">
        <v>9</v>
      </c>
      <c r="F1277" s="32"/>
      <c r="G1277" s="32">
        <v>8</v>
      </c>
      <c r="H1277" s="34">
        <v>2504.7224999999999</v>
      </c>
      <c r="I1277" s="3"/>
      <c r="J1277" s="26">
        <f t="shared" si="89"/>
        <v>0</v>
      </c>
    </row>
    <row r="1278" spans="1:10" x14ac:dyDescent="0.25">
      <c r="A1278" s="36"/>
      <c r="B1278" s="32" t="s">
        <v>5</v>
      </c>
      <c r="C1278" s="32" t="str">
        <f t="shared" si="93"/>
        <v>802-213</v>
      </c>
      <c r="D1278" s="32" t="s">
        <v>67</v>
      </c>
      <c r="E1278" s="32" t="s">
        <v>10</v>
      </c>
      <c r="F1278" s="32"/>
      <c r="G1278" s="32">
        <v>7</v>
      </c>
      <c r="H1278" s="34">
        <v>2504.7224999999999</v>
      </c>
      <c r="I1278" s="3"/>
      <c r="J1278" s="26">
        <f t="shared" si="89"/>
        <v>0</v>
      </c>
    </row>
    <row r="1279" spans="1:10" x14ac:dyDescent="0.25">
      <c r="A1279" s="36"/>
      <c r="B1279" s="32" t="s">
        <v>5</v>
      </c>
      <c r="C1279" s="32" t="str">
        <f t="shared" si="93"/>
        <v>802-213</v>
      </c>
      <c r="D1279" s="32" t="s">
        <v>67</v>
      </c>
      <c r="E1279" s="32" t="s">
        <v>11</v>
      </c>
      <c r="F1279" s="32"/>
      <c r="G1279" s="32">
        <v>5</v>
      </c>
      <c r="H1279" s="34">
        <v>2504.7224999999999</v>
      </c>
      <c r="I1279" s="3"/>
      <c r="J1279" s="26">
        <f t="shared" si="89"/>
        <v>0</v>
      </c>
    </row>
    <row r="1280" spans="1:10" x14ac:dyDescent="0.25">
      <c r="A1280" s="36"/>
      <c r="B1280" s="32" t="s">
        <v>5</v>
      </c>
      <c r="C1280" s="32" t="str">
        <f t="shared" si="93"/>
        <v>802-213</v>
      </c>
      <c r="D1280" s="32" t="s">
        <v>67</v>
      </c>
      <c r="E1280" s="32" t="s">
        <v>12</v>
      </c>
      <c r="F1280" s="32"/>
      <c r="G1280" s="32">
        <v>3</v>
      </c>
      <c r="H1280" s="34">
        <v>2504.7224999999999</v>
      </c>
      <c r="I1280" s="3"/>
      <c r="J1280" s="26">
        <f t="shared" si="89"/>
        <v>0</v>
      </c>
    </row>
    <row r="1281" spans="1:10" x14ac:dyDescent="0.25">
      <c r="A1281" s="36"/>
      <c r="B1281" s="32" t="s">
        <v>5</v>
      </c>
      <c r="C1281" s="32" t="str">
        <f t="shared" si="93"/>
        <v>802-213</v>
      </c>
      <c r="D1281" s="32" t="s">
        <v>67</v>
      </c>
      <c r="E1281" s="32" t="s">
        <v>43</v>
      </c>
      <c r="F1281" s="32"/>
      <c r="G1281" s="32">
        <v>5</v>
      </c>
      <c r="H1281" s="34">
        <v>2504.7224999999999</v>
      </c>
      <c r="I1281" s="3"/>
      <c r="J1281" s="26">
        <f t="shared" si="89"/>
        <v>0</v>
      </c>
    </row>
    <row r="1282" spans="1:10" x14ac:dyDescent="0.25">
      <c r="A1282" s="36"/>
      <c r="B1282" s="32" t="s">
        <v>5</v>
      </c>
      <c r="C1282" s="32" t="str">
        <f t="shared" si="93"/>
        <v>802-213</v>
      </c>
      <c r="D1282" s="32" t="s">
        <v>67</v>
      </c>
      <c r="E1282" s="32" t="s">
        <v>14</v>
      </c>
      <c r="F1282" s="32"/>
      <c r="G1282" s="32">
        <v>8</v>
      </c>
      <c r="H1282" s="34">
        <v>2504.7224999999999</v>
      </c>
      <c r="I1282" s="3"/>
      <c r="J1282" s="26">
        <f t="shared" si="89"/>
        <v>0</v>
      </c>
    </row>
    <row r="1283" spans="1:10" x14ac:dyDescent="0.25">
      <c r="A1283" s="36"/>
      <c r="B1283" s="32" t="s">
        <v>5</v>
      </c>
      <c r="C1283" s="32" t="str">
        <f t="shared" si="93"/>
        <v>802-213</v>
      </c>
      <c r="D1283" s="32" t="s">
        <v>67</v>
      </c>
      <c r="E1283" s="32" t="s">
        <v>15</v>
      </c>
      <c r="F1283" s="32"/>
      <c r="G1283" s="32">
        <v>10</v>
      </c>
      <c r="H1283" s="34">
        <v>2504.7224999999999</v>
      </c>
      <c r="I1283" s="3"/>
      <c r="J1283" s="26">
        <f t="shared" si="89"/>
        <v>0</v>
      </c>
    </row>
    <row r="1284" spans="1:10" x14ac:dyDescent="0.25">
      <c r="A1284" s="36"/>
      <c r="B1284" s="32" t="s">
        <v>5</v>
      </c>
      <c r="C1284" s="32" t="str">
        <f t="shared" si="93"/>
        <v>802-213</v>
      </c>
      <c r="D1284" s="32" t="s">
        <v>67</v>
      </c>
      <c r="E1284" s="32" t="s">
        <v>16</v>
      </c>
      <c r="F1284" s="32"/>
      <c r="G1284" s="32">
        <v>9</v>
      </c>
      <c r="H1284" s="34">
        <v>2504.7224999999999</v>
      </c>
      <c r="I1284" s="3"/>
      <c r="J1284" s="26">
        <f t="shared" si="89"/>
        <v>0</v>
      </c>
    </row>
    <row r="1285" spans="1:10" x14ac:dyDescent="0.25">
      <c r="A1285" s="36"/>
      <c r="B1285" s="32" t="s">
        <v>5</v>
      </c>
      <c r="C1285" s="32" t="str">
        <f t="shared" si="93"/>
        <v>802-213</v>
      </c>
      <c r="D1285" s="32" t="s">
        <v>67</v>
      </c>
      <c r="E1285" s="32" t="s">
        <v>17</v>
      </c>
      <c r="F1285" s="32"/>
      <c r="G1285" s="32">
        <v>4</v>
      </c>
      <c r="H1285" s="34">
        <v>2504.7224999999999</v>
      </c>
      <c r="I1285" s="3"/>
      <c r="J1285" s="26">
        <f t="shared" si="89"/>
        <v>0</v>
      </c>
    </row>
    <row r="1286" spans="1:10" x14ac:dyDescent="0.25">
      <c r="A1286" s="36"/>
      <c r="B1286" s="32" t="s">
        <v>5</v>
      </c>
      <c r="C1286" s="32" t="str">
        <f t="shared" si="93"/>
        <v>802-213</v>
      </c>
      <c r="D1286" s="32" t="s">
        <v>67</v>
      </c>
      <c r="E1286" s="32" t="s">
        <v>18</v>
      </c>
      <c r="F1286" s="32"/>
      <c r="G1286" s="32">
        <v>2</v>
      </c>
      <c r="H1286" s="34">
        <v>2504.7224999999999</v>
      </c>
      <c r="I1286" s="3"/>
      <c r="J1286" s="26">
        <f t="shared" si="89"/>
        <v>0</v>
      </c>
    </row>
    <row r="1287" spans="1:10" x14ac:dyDescent="0.25">
      <c r="A1287" s="36"/>
      <c r="B1287" s="32" t="s">
        <v>5</v>
      </c>
      <c r="C1287" s="32" t="str">
        <f t="shared" si="93"/>
        <v>802-213</v>
      </c>
      <c r="D1287" s="32" t="s">
        <v>67</v>
      </c>
      <c r="E1287" s="32" t="s">
        <v>26</v>
      </c>
      <c r="F1287" s="32"/>
      <c r="G1287" s="32">
        <v>4</v>
      </c>
      <c r="H1287" s="34">
        <v>2504.7224999999999</v>
      </c>
      <c r="I1287" s="3"/>
      <c r="J1287" s="26">
        <f t="shared" si="89"/>
        <v>0</v>
      </c>
    </row>
    <row r="1288" spans="1:10" x14ac:dyDescent="0.25">
      <c r="A1288" s="36"/>
      <c r="B1288" s="32" t="s">
        <v>5</v>
      </c>
      <c r="C1288" s="32" t="str">
        <f t="shared" si="93"/>
        <v>802-213</v>
      </c>
      <c r="D1288" s="32" t="s">
        <v>67</v>
      </c>
      <c r="E1288" s="32" t="s">
        <v>46</v>
      </c>
      <c r="F1288" s="32"/>
      <c r="G1288" s="32">
        <v>4</v>
      </c>
      <c r="H1288" s="34">
        <v>2504.7224999999999</v>
      </c>
      <c r="I1288" s="3"/>
      <c r="J1288" s="26">
        <f t="shared" ref="J1288:J1351" si="94">H1288*I1288</f>
        <v>0</v>
      </c>
    </row>
    <row r="1289" spans="1:10" x14ac:dyDescent="0.25">
      <c r="A1289" s="36"/>
      <c r="B1289" s="32" t="s">
        <v>5</v>
      </c>
      <c r="C1289" s="32" t="str">
        <f t="shared" si="93"/>
        <v>802-213</v>
      </c>
      <c r="D1289" s="32" t="s">
        <v>67</v>
      </c>
      <c r="E1289" s="32" t="s">
        <v>19</v>
      </c>
      <c r="F1289" s="32"/>
      <c r="G1289" s="32">
        <v>7</v>
      </c>
      <c r="H1289" s="34">
        <v>2504.7224999999999</v>
      </c>
      <c r="I1289" s="3"/>
      <c r="J1289" s="26">
        <f t="shared" si="94"/>
        <v>0</v>
      </c>
    </row>
    <row r="1290" spans="1:10" x14ac:dyDescent="0.25">
      <c r="A1290" s="36"/>
      <c r="B1290" s="32" t="s">
        <v>5</v>
      </c>
      <c r="C1290" s="32" t="str">
        <f t="shared" si="93"/>
        <v>802-213</v>
      </c>
      <c r="D1290" s="32" t="s">
        <v>67</v>
      </c>
      <c r="E1290" s="32" t="s">
        <v>20</v>
      </c>
      <c r="F1290" s="32"/>
      <c r="G1290" s="32">
        <v>6</v>
      </c>
      <c r="H1290" s="34">
        <v>2504.7224999999999</v>
      </c>
      <c r="I1290" s="3"/>
      <c r="J1290" s="26">
        <f t="shared" si="94"/>
        <v>0</v>
      </c>
    </row>
    <row r="1291" spans="1:10" x14ac:dyDescent="0.25">
      <c r="A1291" s="36"/>
      <c r="B1291" s="32" t="s">
        <v>5</v>
      </c>
      <c r="C1291" s="32" t="str">
        <f t="shared" si="93"/>
        <v>802-213</v>
      </c>
      <c r="D1291" s="32" t="s">
        <v>67</v>
      </c>
      <c r="E1291" s="32" t="s">
        <v>21</v>
      </c>
      <c r="F1291" s="32"/>
      <c r="G1291" s="32">
        <v>3</v>
      </c>
      <c r="H1291" s="34">
        <v>2504.7224999999999</v>
      </c>
      <c r="I1291" s="3"/>
      <c r="J1291" s="26">
        <f t="shared" si="94"/>
        <v>0</v>
      </c>
    </row>
    <row r="1292" spans="1:10" x14ac:dyDescent="0.25">
      <c r="A1292" s="36"/>
      <c r="B1292" s="32" t="s">
        <v>5</v>
      </c>
      <c r="C1292" s="32" t="str">
        <f t="shared" si="93"/>
        <v>802-213</v>
      </c>
      <c r="D1292" s="32" t="s">
        <v>67</v>
      </c>
      <c r="E1292" s="32" t="s">
        <v>22</v>
      </c>
      <c r="F1292" s="32"/>
      <c r="G1292" s="32">
        <v>2</v>
      </c>
      <c r="H1292" s="34">
        <v>2504.7224999999999</v>
      </c>
      <c r="I1292" s="3"/>
      <c r="J1292" s="26">
        <f t="shared" si="94"/>
        <v>0</v>
      </c>
    </row>
    <row r="1293" spans="1:10" x14ac:dyDescent="0.25">
      <c r="A1293" s="36"/>
      <c r="B1293" s="32" t="s">
        <v>5</v>
      </c>
      <c r="C1293" s="32" t="str">
        <f t="shared" si="93"/>
        <v>802-213</v>
      </c>
      <c r="D1293" s="32" t="s">
        <v>67</v>
      </c>
      <c r="E1293" s="32" t="s">
        <v>23</v>
      </c>
      <c r="F1293" s="32"/>
      <c r="G1293" s="32">
        <v>4</v>
      </c>
      <c r="H1293" s="34">
        <v>2504.7224999999999</v>
      </c>
      <c r="I1293" s="3"/>
      <c r="J1293" s="26">
        <f t="shared" si="94"/>
        <v>0</v>
      </c>
    </row>
    <row r="1294" spans="1:10" x14ac:dyDescent="0.25">
      <c r="A1294" s="36"/>
      <c r="B1294" s="32" t="s">
        <v>5</v>
      </c>
      <c r="C1294" s="32" t="str">
        <f t="shared" si="93"/>
        <v>802-213</v>
      </c>
      <c r="D1294" s="32" t="s">
        <v>67</v>
      </c>
      <c r="E1294" s="32" t="s">
        <v>27</v>
      </c>
      <c r="F1294" s="32"/>
      <c r="G1294" s="32">
        <v>4</v>
      </c>
      <c r="H1294" s="34">
        <v>2504.7224999999999</v>
      </c>
      <c r="I1294" s="3"/>
      <c r="J1294" s="26">
        <f t="shared" si="94"/>
        <v>0</v>
      </c>
    </row>
    <row r="1295" spans="1:10" x14ac:dyDescent="0.25">
      <c r="A1295" s="37"/>
      <c r="B1295" s="32" t="s">
        <v>5</v>
      </c>
      <c r="C1295" s="32" t="str">
        <f t="shared" si="93"/>
        <v>802-213</v>
      </c>
      <c r="D1295" s="32" t="s">
        <v>67</v>
      </c>
      <c r="E1295" s="32" t="s">
        <v>34</v>
      </c>
      <c r="F1295" s="32"/>
      <c r="G1295" s="32">
        <v>4</v>
      </c>
      <c r="H1295" s="34">
        <v>2504.7224999999999</v>
      </c>
      <c r="I1295" s="3"/>
      <c r="J1295" s="26">
        <f t="shared" si="94"/>
        <v>0</v>
      </c>
    </row>
    <row r="1296" spans="1:10" ht="36" customHeight="1" x14ac:dyDescent="0.25">
      <c r="A1296" s="35"/>
      <c r="B1296" s="32" t="s">
        <v>51</v>
      </c>
      <c r="C1296" s="32" t="str">
        <f t="shared" ref="C1296:C1301" si="95">HYPERLINK("http://warehouse.orhideja.net//images/products/678-213 black.jpg","678-213")</f>
        <v>678-213</v>
      </c>
      <c r="D1296" s="32" t="s">
        <v>67</v>
      </c>
      <c r="E1296" s="32">
        <v>40</v>
      </c>
      <c r="F1296" s="32"/>
      <c r="G1296" s="32">
        <v>4</v>
      </c>
      <c r="H1296" s="34">
        <v>1167.075</v>
      </c>
      <c r="I1296" s="3"/>
      <c r="J1296" s="26">
        <f t="shared" si="94"/>
        <v>0</v>
      </c>
    </row>
    <row r="1297" spans="1:10" ht="36" customHeight="1" x14ac:dyDescent="0.25">
      <c r="A1297" s="36"/>
      <c r="B1297" s="32" t="s">
        <v>51</v>
      </c>
      <c r="C1297" s="32" t="str">
        <f t="shared" si="95"/>
        <v>678-213</v>
      </c>
      <c r="D1297" s="32" t="s">
        <v>67</v>
      </c>
      <c r="E1297" s="32">
        <v>42</v>
      </c>
      <c r="F1297" s="32"/>
      <c r="G1297" s="32">
        <v>51</v>
      </c>
      <c r="H1297" s="34">
        <v>1167.075</v>
      </c>
      <c r="I1297" s="3"/>
      <c r="J1297" s="26">
        <f t="shared" si="94"/>
        <v>0</v>
      </c>
    </row>
    <row r="1298" spans="1:10" ht="36" customHeight="1" x14ac:dyDescent="0.25">
      <c r="A1298" s="36"/>
      <c r="B1298" s="32" t="s">
        <v>51</v>
      </c>
      <c r="C1298" s="32" t="str">
        <f t="shared" si="95"/>
        <v>678-213</v>
      </c>
      <c r="D1298" s="32" t="s">
        <v>67</v>
      </c>
      <c r="E1298" s="32">
        <v>44</v>
      </c>
      <c r="F1298" s="32"/>
      <c r="G1298" s="32">
        <v>67</v>
      </c>
      <c r="H1298" s="34">
        <v>1167.075</v>
      </c>
      <c r="I1298" s="3"/>
      <c r="J1298" s="26">
        <f t="shared" si="94"/>
        <v>0</v>
      </c>
    </row>
    <row r="1299" spans="1:10" ht="36" customHeight="1" x14ac:dyDescent="0.25">
      <c r="A1299" s="36"/>
      <c r="B1299" s="32" t="s">
        <v>51</v>
      </c>
      <c r="C1299" s="32" t="str">
        <f t="shared" si="95"/>
        <v>678-213</v>
      </c>
      <c r="D1299" s="32" t="s">
        <v>67</v>
      </c>
      <c r="E1299" s="32">
        <v>46</v>
      </c>
      <c r="F1299" s="32"/>
      <c r="G1299" s="32">
        <v>27</v>
      </c>
      <c r="H1299" s="34">
        <v>1167.075</v>
      </c>
      <c r="I1299" s="3"/>
      <c r="J1299" s="26">
        <f t="shared" si="94"/>
        <v>0</v>
      </c>
    </row>
    <row r="1300" spans="1:10" ht="36" customHeight="1" x14ac:dyDescent="0.25">
      <c r="A1300" s="36"/>
      <c r="B1300" s="32" t="s">
        <v>51</v>
      </c>
      <c r="C1300" s="32" t="str">
        <f t="shared" si="95"/>
        <v>678-213</v>
      </c>
      <c r="D1300" s="32" t="s">
        <v>67</v>
      </c>
      <c r="E1300" s="32">
        <v>48</v>
      </c>
      <c r="F1300" s="32"/>
      <c r="G1300" s="32">
        <v>16</v>
      </c>
      <c r="H1300" s="34">
        <v>1167.075</v>
      </c>
      <c r="I1300" s="3"/>
      <c r="J1300" s="26">
        <f t="shared" si="94"/>
        <v>0</v>
      </c>
    </row>
    <row r="1301" spans="1:10" ht="36" customHeight="1" x14ac:dyDescent="0.25">
      <c r="A1301" s="37"/>
      <c r="B1301" s="32" t="s">
        <v>51</v>
      </c>
      <c r="C1301" s="32" t="str">
        <f t="shared" si="95"/>
        <v>678-213</v>
      </c>
      <c r="D1301" s="32" t="s">
        <v>67</v>
      </c>
      <c r="E1301" s="32">
        <v>50</v>
      </c>
      <c r="F1301" s="32"/>
      <c r="G1301" s="32">
        <v>7</v>
      </c>
      <c r="H1301" s="34">
        <v>1167.075</v>
      </c>
      <c r="I1301" s="3"/>
      <c r="J1301" s="26">
        <f t="shared" si="94"/>
        <v>0</v>
      </c>
    </row>
    <row r="1302" spans="1:10" ht="30.75" customHeight="1" x14ac:dyDescent="0.25">
      <c r="A1302" s="35"/>
      <c r="B1302" s="32" t="s">
        <v>76</v>
      </c>
      <c r="C1302" s="32" t="str">
        <f t="shared" ref="C1302:C1309" si="96">HYPERLINK("http://warehouse.orhideja.net//images/products/130-224-moloko.jpg","130-224")</f>
        <v>130-224</v>
      </c>
      <c r="D1302" s="32" t="s">
        <v>110</v>
      </c>
      <c r="E1302" s="32" t="s">
        <v>77</v>
      </c>
      <c r="F1302" s="32">
        <v>2241300100047</v>
      </c>
      <c r="G1302" s="32">
        <v>9</v>
      </c>
      <c r="H1302" s="34">
        <v>1705.7250000000001</v>
      </c>
      <c r="I1302" s="3"/>
      <c r="J1302" s="26">
        <f t="shared" si="94"/>
        <v>0</v>
      </c>
    </row>
    <row r="1303" spans="1:10" ht="30.75" customHeight="1" x14ac:dyDescent="0.25">
      <c r="A1303" s="36"/>
      <c r="B1303" s="32" t="s">
        <v>76</v>
      </c>
      <c r="C1303" s="32" t="str">
        <f t="shared" si="96"/>
        <v>130-224</v>
      </c>
      <c r="D1303" s="32" t="s">
        <v>110</v>
      </c>
      <c r="E1303" s="32" t="s">
        <v>70</v>
      </c>
      <c r="F1303" s="32">
        <v>2241300110046</v>
      </c>
      <c r="G1303" s="32">
        <v>9</v>
      </c>
      <c r="H1303" s="34">
        <v>1705.7250000000001</v>
      </c>
      <c r="I1303" s="3"/>
      <c r="J1303" s="26">
        <f t="shared" si="94"/>
        <v>0</v>
      </c>
    </row>
    <row r="1304" spans="1:10" ht="30.75" customHeight="1" x14ac:dyDescent="0.25">
      <c r="A1304" s="36"/>
      <c r="B1304" s="32" t="s">
        <v>76</v>
      </c>
      <c r="C1304" s="32" t="str">
        <f t="shared" si="96"/>
        <v>130-224</v>
      </c>
      <c r="D1304" s="32" t="s">
        <v>110</v>
      </c>
      <c r="E1304" s="32" t="s">
        <v>7</v>
      </c>
      <c r="F1304" s="32">
        <v>2241300120045</v>
      </c>
      <c r="G1304" s="32">
        <v>8</v>
      </c>
      <c r="H1304" s="34">
        <v>1705.7250000000001</v>
      </c>
      <c r="I1304" s="3"/>
      <c r="J1304" s="26">
        <f t="shared" si="94"/>
        <v>0</v>
      </c>
    </row>
    <row r="1305" spans="1:10" ht="30.75" customHeight="1" x14ac:dyDescent="0.25">
      <c r="A1305" s="36"/>
      <c r="B1305" s="32" t="s">
        <v>76</v>
      </c>
      <c r="C1305" s="32" t="str">
        <f t="shared" si="96"/>
        <v>130-224</v>
      </c>
      <c r="D1305" s="32" t="s">
        <v>110</v>
      </c>
      <c r="E1305" s="32" t="s">
        <v>8</v>
      </c>
      <c r="F1305" s="32">
        <v>2241300130044</v>
      </c>
      <c r="G1305" s="32">
        <v>9</v>
      </c>
      <c r="H1305" s="34">
        <v>1705.7250000000001</v>
      </c>
      <c r="I1305" s="3"/>
      <c r="J1305" s="26">
        <f t="shared" si="94"/>
        <v>0</v>
      </c>
    </row>
    <row r="1306" spans="1:10" ht="30.75" customHeight="1" x14ac:dyDescent="0.25">
      <c r="A1306" s="36"/>
      <c r="B1306" s="32" t="s">
        <v>76</v>
      </c>
      <c r="C1306" s="32" t="str">
        <f t="shared" si="96"/>
        <v>130-224</v>
      </c>
      <c r="D1306" s="32" t="s">
        <v>110</v>
      </c>
      <c r="E1306" s="32" t="s">
        <v>9</v>
      </c>
      <c r="F1306" s="32">
        <v>2241300180049</v>
      </c>
      <c r="G1306" s="32">
        <v>15</v>
      </c>
      <c r="H1306" s="34">
        <v>1705.7250000000001</v>
      </c>
      <c r="I1306" s="3"/>
      <c r="J1306" s="26">
        <f t="shared" si="94"/>
        <v>0</v>
      </c>
    </row>
    <row r="1307" spans="1:10" ht="30.75" customHeight="1" x14ac:dyDescent="0.25">
      <c r="A1307" s="36"/>
      <c r="B1307" s="32" t="s">
        <v>76</v>
      </c>
      <c r="C1307" s="32" t="str">
        <f t="shared" si="96"/>
        <v>130-224</v>
      </c>
      <c r="D1307" s="32" t="s">
        <v>110</v>
      </c>
      <c r="E1307" s="32" t="s">
        <v>10</v>
      </c>
      <c r="F1307" s="32">
        <v>2241300190048</v>
      </c>
      <c r="G1307" s="32">
        <v>27</v>
      </c>
      <c r="H1307" s="34">
        <v>1705.7250000000001</v>
      </c>
      <c r="I1307" s="3"/>
      <c r="J1307" s="26">
        <f t="shared" si="94"/>
        <v>0</v>
      </c>
    </row>
    <row r="1308" spans="1:10" ht="30.75" customHeight="1" x14ac:dyDescent="0.25">
      <c r="A1308" s="36"/>
      <c r="B1308" s="32" t="s">
        <v>76</v>
      </c>
      <c r="C1308" s="32" t="str">
        <f t="shared" si="96"/>
        <v>130-224</v>
      </c>
      <c r="D1308" s="32" t="s">
        <v>110</v>
      </c>
      <c r="E1308" s="32" t="s">
        <v>11</v>
      </c>
      <c r="F1308" s="32">
        <v>2241300200044</v>
      </c>
      <c r="G1308" s="32">
        <v>7</v>
      </c>
      <c r="H1308" s="34">
        <v>1705.7250000000001</v>
      </c>
      <c r="I1308" s="3"/>
      <c r="J1308" s="26">
        <f t="shared" si="94"/>
        <v>0</v>
      </c>
    </row>
    <row r="1309" spans="1:10" ht="30.75" customHeight="1" x14ac:dyDescent="0.25">
      <c r="A1309" s="37"/>
      <c r="B1309" s="32" t="s">
        <v>76</v>
      </c>
      <c r="C1309" s="32" t="str">
        <f t="shared" si="96"/>
        <v>130-224</v>
      </c>
      <c r="D1309" s="32" t="s">
        <v>110</v>
      </c>
      <c r="E1309" s="32" t="s">
        <v>25</v>
      </c>
      <c r="F1309" s="32">
        <v>2241300210043</v>
      </c>
      <c r="G1309" s="32">
        <v>9</v>
      </c>
      <c r="H1309" s="34">
        <v>1705.7250000000001</v>
      </c>
      <c r="I1309" s="3"/>
      <c r="J1309" s="26">
        <f t="shared" si="94"/>
        <v>0</v>
      </c>
    </row>
    <row r="1310" spans="1:10" ht="66" customHeight="1" x14ac:dyDescent="0.25">
      <c r="A1310" s="35"/>
      <c r="B1310" s="32" t="s">
        <v>50</v>
      </c>
      <c r="C1310" s="32" t="str">
        <f>HYPERLINK("http://warehouse.orhideja.net//images/products/289-224 ivory.jpg","289-224")</f>
        <v>289-224</v>
      </c>
      <c r="D1310" s="32" t="s">
        <v>110</v>
      </c>
      <c r="E1310" s="32">
        <v>38</v>
      </c>
      <c r="F1310" s="32">
        <v>2242891070047</v>
      </c>
      <c r="G1310" s="32">
        <v>15</v>
      </c>
      <c r="H1310" s="34">
        <v>996.50249999999994</v>
      </c>
      <c r="I1310" s="3"/>
      <c r="J1310" s="26">
        <f t="shared" si="94"/>
        <v>0</v>
      </c>
    </row>
    <row r="1311" spans="1:10" ht="66" customHeight="1" x14ac:dyDescent="0.25">
      <c r="A1311" s="36"/>
      <c r="B1311" s="32" t="s">
        <v>50</v>
      </c>
      <c r="C1311" s="32" t="str">
        <f>HYPERLINK("http://warehouse.orhideja.net//images/products/289-224 ivory.jpg","289-224")</f>
        <v>289-224</v>
      </c>
      <c r="D1311" s="32" t="s">
        <v>110</v>
      </c>
      <c r="E1311" s="32">
        <v>40</v>
      </c>
      <c r="F1311" s="32">
        <v>2242891080046</v>
      </c>
      <c r="G1311" s="32">
        <v>35</v>
      </c>
      <c r="H1311" s="34">
        <v>996.50249999999994</v>
      </c>
      <c r="I1311" s="3"/>
      <c r="J1311" s="26">
        <f t="shared" si="94"/>
        <v>0</v>
      </c>
    </row>
    <row r="1312" spans="1:10" ht="66" customHeight="1" x14ac:dyDescent="0.25">
      <c r="A1312" s="36"/>
      <c r="B1312" s="32" t="s">
        <v>50</v>
      </c>
      <c r="C1312" s="32" t="str">
        <f>HYPERLINK("http://warehouse.orhideja.net//images/products/289-224 ivory.jpg","289-224")</f>
        <v>289-224</v>
      </c>
      <c r="D1312" s="32" t="s">
        <v>110</v>
      </c>
      <c r="E1312" s="32">
        <v>42</v>
      </c>
      <c r="F1312" s="32">
        <v>2242891090045</v>
      </c>
      <c r="G1312" s="32">
        <v>31</v>
      </c>
      <c r="H1312" s="34">
        <v>996.50249999999994</v>
      </c>
      <c r="I1312" s="3"/>
      <c r="J1312" s="26">
        <f t="shared" si="94"/>
        <v>0</v>
      </c>
    </row>
    <row r="1313" spans="1:10" ht="66" customHeight="1" x14ac:dyDescent="0.25">
      <c r="A1313" s="37"/>
      <c r="B1313" s="32" t="s">
        <v>50</v>
      </c>
      <c r="C1313" s="32" t="str">
        <f>HYPERLINK("http://warehouse.orhideja.net//images/products/289-224 ivory.jpg","289-224")</f>
        <v>289-224</v>
      </c>
      <c r="D1313" s="32" t="s">
        <v>110</v>
      </c>
      <c r="E1313" s="32">
        <v>44</v>
      </c>
      <c r="F1313" s="32">
        <v>2242891100041</v>
      </c>
      <c r="G1313" s="32">
        <v>16</v>
      </c>
      <c r="H1313" s="34">
        <v>996.50249999999994</v>
      </c>
      <c r="I1313" s="3"/>
      <c r="J1313" s="26">
        <f t="shared" si="94"/>
        <v>0</v>
      </c>
    </row>
    <row r="1314" spans="1:10" ht="37.5" customHeight="1" x14ac:dyDescent="0.25">
      <c r="A1314" s="35"/>
      <c r="B1314" s="32" t="s">
        <v>31</v>
      </c>
      <c r="C1314" s="32" t="str">
        <f>HYPERLINK("http://warehouse.orhideja.net//images/products/733-224-ivory.jpg","733-224")</f>
        <v>733-224</v>
      </c>
      <c r="D1314" s="32" t="s">
        <v>110</v>
      </c>
      <c r="E1314" s="32">
        <v>36</v>
      </c>
      <c r="F1314" s="32">
        <v>2247331060046</v>
      </c>
      <c r="G1314" s="32">
        <v>2</v>
      </c>
      <c r="H1314" s="34">
        <v>960.59249999999986</v>
      </c>
      <c r="I1314" s="3"/>
      <c r="J1314" s="26">
        <f t="shared" si="94"/>
        <v>0</v>
      </c>
    </row>
    <row r="1315" spans="1:10" ht="37.5" customHeight="1" x14ac:dyDescent="0.25">
      <c r="A1315" s="36"/>
      <c r="B1315" s="32" t="s">
        <v>31</v>
      </c>
      <c r="C1315" s="32" t="str">
        <f>HYPERLINK("http://warehouse.orhideja.net//images/products/733-224-ivory.jpg","733-224")</f>
        <v>733-224</v>
      </c>
      <c r="D1315" s="32" t="s">
        <v>110</v>
      </c>
      <c r="E1315" s="32">
        <v>40</v>
      </c>
      <c r="F1315" s="32">
        <v>2247331080044</v>
      </c>
      <c r="G1315" s="32">
        <v>19</v>
      </c>
      <c r="H1315" s="34">
        <v>960.59249999999986</v>
      </c>
      <c r="I1315" s="3"/>
      <c r="J1315" s="26">
        <f t="shared" si="94"/>
        <v>0</v>
      </c>
    </row>
    <row r="1316" spans="1:10" ht="37.5" customHeight="1" x14ac:dyDescent="0.25">
      <c r="A1316" s="36"/>
      <c r="B1316" s="32" t="s">
        <v>31</v>
      </c>
      <c r="C1316" s="32" t="str">
        <f>HYPERLINK("http://warehouse.orhideja.net//images/products/733-224-ivory.jpg","733-224")</f>
        <v>733-224</v>
      </c>
      <c r="D1316" s="32" t="s">
        <v>110</v>
      </c>
      <c r="E1316" s="32">
        <v>42</v>
      </c>
      <c r="F1316" s="32">
        <v>2247331090043</v>
      </c>
      <c r="G1316" s="32">
        <v>18</v>
      </c>
      <c r="H1316" s="34">
        <v>960.59249999999986</v>
      </c>
      <c r="I1316" s="3"/>
      <c r="J1316" s="26">
        <f t="shared" si="94"/>
        <v>0</v>
      </c>
    </row>
    <row r="1317" spans="1:10" ht="37.5" customHeight="1" x14ac:dyDescent="0.25">
      <c r="A1317" s="36"/>
      <c r="B1317" s="32" t="s">
        <v>31</v>
      </c>
      <c r="C1317" s="32" t="str">
        <f>HYPERLINK("http://warehouse.orhideja.net//images/products/733-224-ivory.jpg","733-224")</f>
        <v>733-224</v>
      </c>
      <c r="D1317" s="32" t="s">
        <v>110</v>
      </c>
      <c r="E1317" s="32">
        <v>44</v>
      </c>
      <c r="F1317" s="32">
        <v>2247331100049</v>
      </c>
      <c r="G1317" s="32">
        <v>23</v>
      </c>
      <c r="H1317" s="34">
        <v>960.59249999999986</v>
      </c>
      <c r="I1317" s="3"/>
      <c r="J1317" s="26">
        <f t="shared" si="94"/>
        <v>0</v>
      </c>
    </row>
    <row r="1318" spans="1:10" ht="37.5" customHeight="1" x14ac:dyDescent="0.25">
      <c r="A1318" s="37"/>
      <c r="B1318" s="32" t="s">
        <v>31</v>
      </c>
      <c r="C1318" s="32" t="str">
        <f>HYPERLINK("http://warehouse.orhideja.net//images/products/733-224-ivory.jpg","733-224")</f>
        <v>733-224</v>
      </c>
      <c r="D1318" s="32" t="s">
        <v>110</v>
      </c>
      <c r="E1318" s="32">
        <v>46</v>
      </c>
      <c r="F1318" s="32">
        <v>2247331110048</v>
      </c>
      <c r="G1318" s="32">
        <v>4</v>
      </c>
      <c r="H1318" s="34">
        <v>960.59249999999986</v>
      </c>
      <c r="I1318" s="3"/>
      <c r="J1318" s="26">
        <f t="shared" si="94"/>
        <v>0</v>
      </c>
    </row>
    <row r="1319" spans="1:10" ht="46.5" customHeight="1" x14ac:dyDescent="0.25">
      <c r="A1319" s="35"/>
      <c r="B1319" s="32" t="s">
        <v>80</v>
      </c>
      <c r="C1319" s="32" t="str">
        <f t="shared" ref="C1319:C1324" si="97">HYPERLINK("http://warehouse.orhideja.net//images/products/102-224 733-224_2.jpg","102-224")</f>
        <v>102-224</v>
      </c>
      <c r="D1319" s="32" t="s">
        <v>83</v>
      </c>
      <c r="E1319" s="32" t="s">
        <v>77</v>
      </c>
      <c r="F1319" s="32">
        <v>2241020109122</v>
      </c>
      <c r="G1319" s="32">
        <v>10</v>
      </c>
      <c r="H1319" s="34">
        <v>2145.6224999999999</v>
      </c>
      <c r="I1319" s="3"/>
      <c r="J1319" s="26">
        <f t="shared" si="94"/>
        <v>0</v>
      </c>
    </row>
    <row r="1320" spans="1:10" ht="46.5" customHeight="1" x14ac:dyDescent="0.25">
      <c r="A1320" s="36"/>
      <c r="B1320" s="32" t="s">
        <v>80</v>
      </c>
      <c r="C1320" s="32" t="str">
        <f t="shared" si="97"/>
        <v>102-224</v>
      </c>
      <c r="D1320" s="32" t="s">
        <v>83</v>
      </c>
      <c r="E1320" s="32" t="s">
        <v>70</v>
      </c>
      <c r="F1320" s="32">
        <v>2241020119121</v>
      </c>
      <c r="G1320" s="32">
        <v>1</v>
      </c>
      <c r="H1320" s="34">
        <v>2145.6224999999999</v>
      </c>
      <c r="I1320" s="3"/>
      <c r="J1320" s="26">
        <f t="shared" si="94"/>
        <v>0</v>
      </c>
    </row>
    <row r="1321" spans="1:10" ht="46.5" customHeight="1" x14ac:dyDescent="0.25">
      <c r="A1321" s="36"/>
      <c r="B1321" s="32" t="s">
        <v>80</v>
      </c>
      <c r="C1321" s="32" t="str">
        <f t="shared" si="97"/>
        <v>102-224</v>
      </c>
      <c r="D1321" s="32" t="s">
        <v>83</v>
      </c>
      <c r="E1321" s="32" t="s">
        <v>7</v>
      </c>
      <c r="F1321" s="32">
        <v>2241020129120</v>
      </c>
      <c r="G1321" s="32">
        <v>3</v>
      </c>
      <c r="H1321" s="34">
        <v>2145.6224999999999</v>
      </c>
      <c r="I1321" s="3"/>
      <c r="J1321" s="26">
        <f t="shared" si="94"/>
        <v>0</v>
      </c>
    </row>
    <row r="1322" spans="1:10" ht="46.5" customHeight="1" x14ac:dyDescent="0.25">
      <c r="A1322" s="36"/>
      <c r="B1322" s="32" t="s">
        <v>80</v>
      </c>
      <c r="C1322" s="32" t="str">
        <f t="shared" si="97"/>
        <v>102-224</v>
      </c>
      <c r="D1322" s="32" t="s">
        <v>83</v>
      </c>
      <c r="E1322" s="32" t="s">
        <v>9</v>
      </c>
      <c r="F1322" s="32">
        <v>2241020189124</v>
      </c>
      <c r="G1322" s="32">
        <v>4</v>
      </c>
      <c r="H1322" s="34">
        <v>2145.6224999999999</v>
      </c>
      <c r="I1322" s="3"/>
      <c r="J1322" s="26">
        <f t="shared" si="94"/>
        <v>0</v>
      </c>
    </row>
    <row r="1323" spans="1:10" ht="46.5" customHeight="1" x14ac:dyDescent="0.25">
      <c r="A1323" s="36"/>
      <c r="B1323" s="32" t="s">
        <v>80</v>
      </c>
      <c r="C1323" s="32" t="str">
        <f t="shared" si="97"/>
        <v>102-224</v>
      </c>
      <c r="D1323" s="32" t="s">
        <v>83</v>
      </c>
      <c r="E1323" s="32" t="s">
        <v>10</v>
      </c>
      <c r="F1323" s="32">
        <v>2241020199123</v>
      </c>
      <c r="G1323" s="32">
        <v>3</v>
      </c>
      <c r="H1323" s="34">
        <v>2145.6224999999999</v>
      </c>
      <c r="I1323" s="3"/>
      <c r="J1323" s="26">
        <f t="shared" si="94"/>
        <v>0</v>
      </c>
    </row>
    <row r="1324" spans="1:10" ht="46.5" customHeight="1" x14ac:dyDescent="0.25">
      <c r="A1324" s="37"/>
      <c r="B1324" s="32" t="s">
        <v>80</v>
      </c>
      <c r="C1324" s="32" t="str">
        <f t="shared" si="97"/>
        <v>102-224</v>
      </c>
      <c r="D1324" s="32" t="s">
        <v>83</v>
      </c>
      <c r="E1324" s="32" t="s">
        <v>14</v>
      </c>
      <c r="F1324" s="32">
        <v>2241020269123</v>
      </c>
      <c r="G1324" s="32">
        <v>1</v>
      </c>
      <c r="H1324" s="34">
        <v>2145.6224999999999</v>
      </c>
      <c r="I1324" s="3"/>
      <c r="J1324" s="26">
        <f t="shared" si="94"/>
        <v>0</v>
      </c>
    </row>
    <row r="1325" spans="1:10" ht="23.25" customHeight="1" x14ac:dyDescent="0.25">
      <c r="A1325" s="35"/>
      <c r="B1325" s="32" t="s">
        <v>5</v>
      </c>
      <c r="C1325" s="32" t="str">
        <f t="shared" ref="C1325:C1335" si="98">HYPERLINK("http://warehouse.orhideja.net//images/products/575-224-black-pion.jpg","575-224")</f>
        <v>575-224</v>
      </c>
      <c r="D1325" s="32" t="s">
        <v>83</v>
      </c>
      <c r="E1325" s="32" t="s">
        <v>77</v>
      </c>
      <c r="F1325" s="32">
        <v>2245750109124</v>
      </c>
      <c r="G1325" s="32">
        <v>7</v>
      </c>
      <c r="H1325" s="34">
        <v>1472.31</v>
      </c>
      <c r="I1325" s="3"/>
      <c r="J1325" s="26">
        <f t="shared" si="94"/>
        <v>0</v>
      </c>
    </row>
    <row r="1326" spans="1:10" ht="23.25" customHeight="1" x14ac:dyDescent="0.25">
      <c r="A1326" s="36"/>
      <c r="B1326" s="32" t="s">
        <v>5</v>
      </c>
      <c r="C1326" s="32" t="str">
        <f t="shared" si="98"/>
        <v>575-224</v>
      </c>
      <c r="D1326" s="32" t="s">
        <v>83</v>
      </c>
      <c r="E1326" s="32" t="s">
        <v>70</v>
      </c>
      <c r="F1326" s="32">
        <v>2245750119123</v>
      </c>
      <c r="G1326" s="32">
        <v>9</v>
      </c>
      <c r="H1326" s="34">
        <v>1472.31</v>
      </c>
      <c r="I1326" s="3"/>
      <c r="J1326" s="26">
        <f t="shared" si="94"/>
        <v>0</v>
      </c>
    </row>
    <row r="1327" spans="1:10" ht="23.25" customHeight="1" x14ac:dyDescent="0.25">
      <c r="A1327" s="36"/>
      <c r="B1327" s="32" t="s">
        <v>5</v>
      </c>
      <c r="C1327" s="32" t="str">
        <f t="shared" si="98"/>
        <v>575-224</v>
      </c>
      <c r="D1327" s="32" t="s">
        <v>83</v>
      </c>
      <c r="E1327" s="32" t="s">
        <v>7</v>
      </c>
      <c r="F1327" s="32">
        <v>2245750129122</v>
      </c>
      <c r="G1327" s="32">
        <v>5</v>
      </c>
      <c r="H1327" s="34">
        <v>1472.31</v>
      </c>
      <c r="I1327" s="3"/>
      <c r="J1327" s="26">
        <f t="shared" si="94"/>
        <v>0</v>
      </c>
    </row>
    <row r="1328" spans="1:10" ht="23.25" customHeight="1" x14ac:dyDescent="0.25">
      <c r="A1328" s="36"/>
      <c r="B1328" s="32" t="s">
        <v>5</v>
      </c>
      <c r="C1328" s="32" t="str">
        <f t="shared" si="98"/>
        <v>575-224</v>
      </c>
      <c r="D1328" s="32" t="s">
        <v>83</v>
      </c>
      <c r="E1328" s="32" t="s">
        <v>8</v>
      </c>
      <c r="F1328" s="32">
        <v>2245750139121</v>
      </c>
      <c r="G1328" s="32">
        <v>3</v>
      </c>
      <c r="H1328" s="34">
        <v>1472.31</v>
      </c>
      <c r="I1328" s="3"/>
      <c r="J1328" s="26">
        <f t="shared" si="94"/>
        <v>0</v>
      </c>
    </row>
    <row r="1329" spans="1:10" ht="23.25" customHeight="1" x14ac:dyDescent="0.25">
      <c r="A1329" s="36"/>
      <c r="B1329" s="32" t="s">
        <v>5</v>
      </c>
      <c r="C1329" s="32" t="str">
        <f t="shared" si="98"/>
        <v>575-224</v>
      </c>
      <c r="D1329" s="32" t="s">
        <v>83</v>
      </c>
      <c r="E1329" s="32" t="s">
        <v>78</v>
      </c>
      <c r="F1329" s="32">
        <v>2245750179127</v>
      </c>
      <c r="G1329" s="32">
        <v>1</v>
      </c>
      <c r="H1329" s="34">
        <v>1472.31</v>
      </c>
      <c r="I1329" s="3"/>
      <c r="J1329" s="26">
        <f t="shared" si="94"/>
        <v>0</v>
      </c>
    </row>
    <row r="1330" spans="1:10" ht="23.25" customHeight="1" x14ac:dyDescent="0.25">
      <c r="A1330" s="36"/>
      <c r="B1330" s="32" t="s">
        <v>5</v>
      </c>
      <c r="C1330" s="32" t="str">
        <f t="shared" si="98"/>
        <v>575-224</v>
      </c>
      <c r="D1330" s="32" t="s">
        <v>83</v>
      </c>
      <c r="E1330" s="32" t="s">
        <v>25</v>
      </c>
      <c r="F1330" s="32">
        <v>2245750219120</v>
      </c>
      <c r="G1330" s="32">
        <v>3</v>
      </c>
      <c r="H1330" s="34">
        <v>1472.31</v>
      </c>
      <c r="I1330" s="3"/>
      <c r="J1330" s="26">
        <f t="shared" si="94"/>
        <v>0</v>
      </c>
    </row>
    <row r="1331" spans="1:10" ht="23.25" customHeight="1" x14ac:dyDescent="0.25">
      <c r="A1331" s="36"/>
      <c r="B1331" s="32" t="s">
        <v>5</v>
      </c>
      <c r="C1331" s="32" t="str">
        <f t="shared" si="98"/>
        <v>575-224</v>
      </c>
      <c r="D1331" s="32" t="s">
        <v>83</v>
      </c>
      <c r="E1331" s="32" t="s">
        <v>71</v>
      </c>
      <c r="F1331" s="32">
        <v>2245750259126</v>
      </c>
      <c r="G1331" s="32">
        <v>3</v>
      </c>
      <c r="H1331" s="34">
        <v>1472.31</v>
      </c>
      <c r="I1331" s="3"/>
      <c r="J1331" s="26">
        <f t="shared" si="94"/>
        <v>0</v>
      </c>
    </row>
    <row r="1332" spans="1:10" ht="23.25" customHeight="1" x14ac:dyDescent="0.25">
      <c r="A1332" s="36"/>
      <c r="B1332" s="32" t="s">
        <v>5</v>
      </c>
      <c r="C1332" s="32" t="str">
        <f t="shared" si="98"/>
        <v>575-224</v>
      </c>
      <c r="D1332" s="32" t="s">
        <v>83</v>
      </c>
      <c r="E1332" s="32" t="s">
        <v>14</v>
      </c>
      <c r="F1332" s="32">
        <v>2245750269125</v>
      </c>
      <c r="G1332" s="32">
        <v>4</v>
      </c>
      <c r="H1332" s="34">
        <v>1472.31</v>
      </c>
      <c r="I1332" s="3"/>
      <c r="J1332" s="26">
        <f t="shared" si="94"/>
        <v>0</v>
      </c>
    </row>
    <row r="1333" spans="1:10" ht="23.25" customHeight="1" x14ac:dyDescent="0.25">
      <c r="A1333" s="36"/>
      <c r="B1333" s="32" t="s">
        <v>5</v>
      </c>
      <c r="C1333" s="32" t="str">
        <f t="shared" si="98"/>
        <v>575-224</v>
      </c>
      <c r="D1333" s="32" t="s">
        <v>83</v>
      </c>
      <c r="E1333" s="32" t="s">
        <v>16</v>
      </c>
      <c r="F1333" s="32">
        <v>2245750289123</v>
      </c>
      <c r="G1333" s="32">
        <v>1</v>
      </c>
      <c r="H1333" s="34">
        <v>1472.31</v>
      </c>
      <c r="I1333" s="3"/>
      <c r="J1333" s="26">
        <f t="shared" si="94"/>
        <v>0</v>
      </c>
    </row>
    <row r="1334" spans="1:10" ht="23.25" customHeight="1" x14ac:dyDescent="0.25">
      <c r="A1334" s="36"/>
      <c r="B1334" s="32" t="s">
        <v>5</v>
      </c>
      <c r="C1334" s="32" t="str">
        <f t="shared" si="98"/>
        <v>575-224</v>
      </c>
      <c r="D1334" s="32" t="s">
        <v>83</v>
      </c>
      <c r="E1334" s="32" t="s">
        <v>17</v>
      </c>
      <c r="F1334" s="32">
        <v>2245750299122</v>
      </c>
      <c r="G1334" s="32">
        <v>8</v>
      </c>
      <c r="H1334" s="34">
        <v>1472.31</v>
      </c>
      <c r="I1334" s="3"/>
      <c r="J1334" s="26">
        <f t="shared" si="94"/>
        <v>0</v>
      </c>
    </row>
    <row r="1335" spans="1:10" ht="23.25" customHeight="1" x14ac:dyDescent="0.25">
      <c r="A1335" s="37"/>
      <c r="B1335" s="32" t="s">
        <v>5</v>
      </c>
      <c r="C1335" s="32" t="str">
        <f t="shared" si="98"/>
        <v>575-224</v>
      </c>
      <c r="D1335" s="32" t="s">
        <v>83</v>
      </c>
      <c r="E1335" s="32" t="s">
        <v>79</v>
      </c>
      <c r="F1335" s="32">
        <v>2245750339125</v>
      </c>
      <c r="G1335" s="32">
        <v>6</v>
      </c>
      <c r="H1335" s="34">
        <v>1472.31</v>
      </c>
      <c r="I1335" s="3"/>
      <c r="J1335" s="26">
        <f t="shared" si="94"/>
        <v>0</v>
      </c>
    </row>
    <row r="1336" spans="1:10" ht="48.75" customHeight="1" x14ac:dyDescent="0.25">
      <c r="A1336" s="35"/>
      <c r="B1336" s="32" t="s">
        <v>50</v>
      </c>
      <c r="C1336" s="32" t="str">
        <f>HYPERLINK("http://warehouse.orhideja.net//images/products/289-224_2.jpg","289-224")</f>
        <v>289-224</v>
      </c>
      <c r="D1336" s="32" t="s">
        <v>83</v>
      </c>
      <c r="E1336" s="32">
        <v>36</v>
      </c>
      <c r="F1336" s="32">
        <v>2242891069126</v>
      </c>
      <c r="G1336" s="32">
        <v>3</v>
      </c>
      <c r="H1336" s="34">
        <v>996.50249999999994</v>
      </c>
      <c r="I1336" s="3"/>
      <c r="J1336" s="26">
        <f t="shared" si="94"/>
        <v>0</v>
      </c>
    </row>
    <row r="1337" spans="1:10" ht="48.75" customHeight="1" x14ac:dyDescent="0.25">
      <c r="A1337" s="36"/>
      <c r="B1337" s="32" t="s">
        <v>50</v>
      </c>
      <c r="C1337" s="32" t="str">
        <f>HYPERLINK("http://warehouse.orhideja.net//images/products/289-224_2.jpg","289-224")</f>
        <v>289-224</v>
      </c>
      <c r="D1337" s="32" t="s">
        <v>83</v>
      </c>
      <c r="E1337" s="32">
        <v>38</v>
      </c>
      <c r="F1337" s="32">
        <v>2242891079125</v>
      </c>
      <c r="G1337" s="32">
        <v>34</v>
      </c>
      <c r="H1337" s="34">
        <v>996.50249999999994</v>
      </c>
      <c r="I1337" s="3"/>
      <c r="J1337" s="26">
        <f t="shared" si="94"/>
        <v>0</v>
      </c>
    </row>
    <row r="1338" spans="1:10" ht="48.75" customHeight="1" x14ac:dyDescent="0.25">
      <c r="A1338" s="36"/>
      <c r="B1338" s="32" t="s">
        <v>50</v>
      </c>
      <c r="C1338" s="32" t="str">
        <f>HYPERLINK("http://warehouse.orhideja.net//images/products/289-224_2.jpg","289-224")</f>
        <v>289-224</v>
      </c>
      <c r="D1338" s="32" t="s">
        <v>83</v>
      </c>
      <c r="E1338" s="32">
        <v>40</v>
      </c>
      <c r="F1338" s="32">
        <v>2242891089124</v>
      </c>
      <c r="G1338" s="32">
        <v>7</v>
      </c>
      <c r="H1338" s="34">
        <v>996.50249999999994</v>
      </c>
      <c r="I1338" s="3"/>
      <c r="J1338" s="26">
        <f t="shared" si="94"/>
        <v>0</v>
      </c>
    </row>
    <row r="1339" spans="1:10" ht="48.75" customHeight="1" x14ac:dyDescent="0.25">
      <c r="A1339" s="37"/>
      <c r="B1339" s="32" t="s">
        <v>50</v>
      </c>
      <c r="C1339" s="32" t="str">
        <f>HYPERLINK("http://warehouse.orhideja.net//images/products/289-224_2.jpg","289-224")</f>
        <v>289-224</v>
      </c>
      <c r="D1339" s="32" t="s">
        <v>83</v>
      </c>
      <c r="E1339" s="32">
        <v>42</v>
      </c>
      <c r="F1339" s="32">
        <v>2242891099123</v>
      </c>
      <c r="G1339" s="32">
        <v>13</v>
      </c>
      <c r="H1339" s="34">
        <v>996.50249999999994</v>
      </c>
      <c r="I1339" s="3"/>
      <c r="J1339" s="26">
        <f t="shared" si="94"/>
        <v>0</v>
      </c>
    </row>
    <row r="1340" spans="1:10" ht="24.75" customHeight="1" x14ac:dyDescent="0.25">
      <c r="A1340" s="35"/>
      <c r="B1340" s="32" t="s">
        <v>76</v>
      </c>
      <c r="C1340" s="32" t="str">
        <f t="shared" ref="C1340:C1347" si="99">HYPERLINK("http://warehouse.orhideja.net//images/products/581-429.jpg","581-429")</f>
        <v>581-429</v>
      </c>
      <c r="D1340" s="32" t="s">
        <v>69</v>
      </c>
      <c r="E1340" s="32" t="s">
        <v>122</v>
      </c>
      <c r="F1340" s="32">
        <v>4295810041688</v>
      </c>
      <c r="G1340" s="32">
        <v>1</v>
      </c>
      <c r="H1340" s="34">
        <v>1840.3875</v>
      </c>
      <c r="I1340" s="3"/>
      <c r="J1340" s="26">
        <f t="shared" si="94"/>
        <v>0</v>
      </c>
    </row>
    <row r="1341" spans="1:10" ht="24.75" customHeight="1" x14ac:dyDescent="0.25">
      <c r="A1341" s="36"/>
      <c r="B1341" s="32" t="s">
        <v>76</v>
      </c>
      <c r="C1341" s="32" t="str">
        <f t="shared" si="99"/>
        <v>581-429</v>
      </c>
      <c r="D1341" s="32" t="s">
        <v>69</v>
      </c>
      <c r="E1341" s="32" t="s">
        <v>7</v>
      </c>
      <c r="F1341" s="32">
        <v>4295810121687</v>
      </c>
      <c r="G1341" s="32">
        <v>1</v>
      </c>
      <c r="H1341" s="34">
        <v>1840.3875</v>
      </c>
      <c r="I1341" s="3"/>
      <c r="J1341" s="26">
        <f t="shared" si="94"/>
        <v>0</v>
      </c>
    </row>
    <row r="1342" spans="1:10" ht="24.75" customHeight="1" x14ac:dyDescent="0.25">
      <c r="A1342" s="36"/>
      <c r="B1342" s="32" t="s">
        <v>76</v>
      </c>
      <c r="C1342" s="32" t="str">
        <f t="shared" si="99"/>
        <v>581-429</v>
      </c>
      <c r="D1342" s="32" t="s">
        <v>69</v>
      </c>
      <c r="E1342" s="32" t="s">
        <v>8</v>
      </c>
      <c r="F1342" s="32">
        <v>4295810131686</v>
      </c>
      <c r="G1342" s="32">
        <v>1</v>
      </c>
      <c r="H1342" s="34">
        <v>1840.3875</v>
      </c>
      <c r="I1342" s="3"/>
      <c r="J1342" s="26">
        <f t="shared" si="94"/>
        <v>0</v>
      </c>
    </row>
    <row r="1343" spans="1:10" ht="24.75" customHeight="1" x14ac:dyDescent="0.25">
      <c r="A1343" s="36"/>
      <c r="B1343" s="32" t="s">
        <v>76</v>
      </c>
      <c r="C1343" s="32" t="str">
        <f t="shared" si="99"/>
        <v>581-429</v>
      </c>
      <c r="D1343" s="32" t="s">
        <v>69</v>
      </c>
      <c r="E1343" s="32" t="s">
        <v>24</v>
      </c>
      <c r="F1343" s="32">
        <v>4295810151684</v>
      </c>
      <c r="G1343" s="32">
        <v>1</v>
      </c>
      <c r="H1343" s="34">
        <v>1840.3875</v>
      </c>
      <c r="I1343" s="3"/>
      <c r="J1343" s="26">
        <f t="shared" si="94"/>
        <v>0</v>
      </c>
    </row>
    <row r="1344" spans="1:10" ht="24.75" customHeight="1" x14ac:dyDescent="0.25">
      <c r="A1344" s="36"/>
      <c r="B1344" s="32" t="s">
        <v>76</v>
      </c>
      <c r="C1344" s="32" t="str">
        <f t="shared" si="99"/>
        <v>581-429</v>
      </c>
      <c r="D1344" s="32" t="s">
        <v>69</v>
      </c>
      <c r="E1344" s="32" t="s">
        <v>25</v>
      </c>
      <c r="F1344" s="32">
        <v>4295810211685</v>
      </c>
      <c r="G1344" s="32">
        <v>4</v>
      </c>
      <c r="H1344" s="34">
        <v>1840.3875</v>
      </c>
      <c r="I1344" s="3"/>
      <c r="J1344" s="26">
        <f t="shared" si="94"/>
        <v>0</v>
      </c>
    </row>
    <row r="1345" spans="1:10" ht="24.75" customHeight="1" x14ac:dyDescent="0.25">
      <c r="A1345" s="36"/>
      <c r="B1345" s="32" t="s">
        <v>76</v>
      </c>
      <c r="C1345" s="32" t="str">
        <f t="shared" si="99"/>
        <v>581-429</v>
      </c>
      <c r="D1345" s="32" t="s">
        <v>69</v>
      </c>
      <c r="E1345" s="32" t="s">
        <v>13</v>
      </c>
      <c r="F1345" s="32">
        <v>4295810231683</v>
      </c>
      <c r="G1345" s="32">
        <v>4</v>
      </c>
      <c r="H1345" s="34">
        <v>1840.3875</v>
      </c>
      <c r="I1345" s="3"/>
      <c r="J1345" s="26">
        <f t="shared" si="94"/>
        <v>0</v>
      </c>
    </row>
    <row r="1346" spans="1:10" ht="24.75" customHeight="1" x14ac:dyDescent="0.25">
      <c r="A1346" s="36"/>
      <c r="B1346" s="32" t="s">
        <v>76</v>
      </c>
      <c r="C1346" s="32" t="str">
        <f t="shared" si="99"/>
        <v>581-429</v>
      </c>
      <c r="D1346" s="32" t="s">
        <v>69</v>
      </c>
      <c r="E1346" s="32" t="s">
        <v>14</v>
      </c>
      <c r="F1346" s="32">
        <v>4295810261680</v>
      </c>
      <c r="G1346" s="32">
        <v>1</v>
      </c>
      <c r="H1346" s="34">
        <v>1840.3875</v>
      </c>
      <c r="I1346" s="3"/>
      <c r="J1346" s="26">
        <f t="shared" si="94"/>
        <v>0</v>
      </c>
    </row>
    <row r="1347" spans="1:10" ht="24.75" customHeight="1" x14ac:dyDescent="0.25">
      <c r="A1347" s="37"/>
      <c r="B1347" s="32" t="s">
        <v>76</v>
      </c>
      <c r="C1347" s="32" t="str">
        <f t="shared" si="99"/>
        <v>581-429</v>
      </c>
      <c r="D1347" s="32" t="s">
        <v>69</v>
      </c>
      <c r="E1347" s="32" t="s">
        <v>17</v>
      </c>
      <c r="F1347" s="32">
        <v>4295810291687</v>
      </c>
      <c r="G1347" s="32">
        <v>1</v>
      </c>
      <c r="H1347" s="34">
        <v>1840.3875</v>
      </c>
      <c r="I1347" s="3"/>
      <c r="J1347" s="26">
        <f t="shared" si="94"/>
        <v>0</v>
      </c>
    </row>
    <row r="1348" spans="1:10" x14ac:dyDescent="0.25">
      <c r="A1348" s="35"/>
      <c r="B1348" s="32" t="s">
        <v>72</v>
      </c>
      <c r="C1348" s="32" t="str">
        <f t="shared" ref="C1348:C1365" si="100">HYPERLINK("http://warehouse.orhideja.net//images/products/587-429.jpg","587-429")</f>
        <v>587-429</v>
      </c>
      <c r="D1348" s="32" t="s">
        <v>69</v>
      </c>
      <c r="E1348" s="32" t="s">
        <v>54</v>
      </c>
      <c r="F1348" s="32">
        <v>4295870141687</v>
      </c>
      <c r="G1348" s="32">
        <v>1</v>
      </c>
      <c r="H1348" s="34">
        <v>1768.5674999999999</v>
      </c>
      <c r="I1348" s="3"/>
      <c r="J1348" s="26">
        <f t="shared" si="94"/>
        <v>0</v>
      </c>
    </row>
    <row r="1349" spans="1:10" x14ac:dyDescent="0.25">
      <c r="A1349" s="36"/>
      <c r="B1349" s="32" t="s">
        <v>72</v>
      </c>
      <c r="C1349" s="32" t="str">
        <f t="shared" si="100"/>
        <v>587-429</v>
      </c>
      <c r="D1349" s="32" t="s">
        <v>69</v>
      </c>
      <c r="E1349" s="32" t="s">
        <v>9</v>
      </c>
      <c r="F1349" s="32">
        <v>4295870181683</v>
      </c>
      <c r="G1349" s="32">
        <v>1</v>
      </c>
      <c r="H1349" s="34">
        <v>1768.5674999999999</v>
      </c>
      <c r="I1349" s="3"/>
      <c r="J1349" s="26">
        <f t="shared" si="94"/>
        <v>0</v>
      </c>
    </row>
    <row r="1350" spans="1:10" x14ac:dyDescent="0.25">
      <c r="A1350" s="36"/>
      <c r="B1350" s="32" t="s">
        <v>72</v>
      </c>
      <c r="C1350" s="32" t="str">
        <f t="shared" si="100"/>
        <v>587-429</v>
      </c>
      <c r="D1350" s="32" t="s">
        <v>69</v>
      </c>
      <c r="E1350" s="32" t="s">
        <v>11</v>
      </c>
      <c r="F1350" s="32">
        <v>4295870201688</v>
      </c>
      <c r="G1350" s="32">
        <v>2</v>
      </c>
      <c r="H1350" s="34">
        <v>1768.5674999999999</v>
      </c>
      <c r="I1350" s="3"/>
      <c r="J1350" s="26">
        <f t="shared" si="94"/>
        <v>0</v>
      </c>
    </row>
    <row r="1351" spans="1:10" x14ac:dyDescent="0.25">
      <c r="A1351" s="36"/>
      <c r="B1351" s="32" t="s">
        <v>72</v>
      </c>
      <c r="C1351" s="32" t="str">
        <f t="shared" si="100"/>
        <v>587-429</v>
      </c>
      <c r="D1351" s="32" t="s">
        <v>69</v>
      </c>
      <c r="E1351" s="32" t="s">
        <v>25</v>
      </c>
      <c r="F1351" s="32">
        <v>4295870211687</v>
      </c>
      <c r="G1351" s="32">
        <v>2</v>
      </c>
      <c r="H1351" s="34">
        <v>1768.5674999999999</v>
      </c>
      <c r="I1351" s="3"/>
      <c r="J1351" s="26">
        <f t="shared" si="94"/>
        <v>0</v>
      </c>
    </row>
    <row r="1352" spans="1:10" x14ac:dyDescent="0.25">
      <c r="A1352" s="36"/>
      <c r="B1352" s="32" t="s">
        <v>72</v>
      </c>
      <c r="C1352" s="32" t="str">
        <f t="shared" si="100"/>
        <v>587-429</v>
      </c>
      <c r="D1352" s="32" t="s">
        <v>69</v>
      </c>
      <c r="E1352" s="32" t="s">
        <v>12</v>
      </c>
      <c r="F1352" s="32">
        <v>4295870221686</v>
      </c>
      <c r="G1352" s="32">
        <v>3</v>
      </c>
      <c r="H1352" s="34">
        <v>1768.5674999999999</v>
      </c>
      <c r="I1352" s="3"/>
      <c r="J1352" s="26">
        <f t="shared" ref="J1352:J1415" si="101">H1352*I1352</f>
        <v>0</v>
      </c>
    </row>
    <row r="1353" spans="1:10" x14ac:dyDescent="0.25">
      <c r="A1353" s="36"/>
      <c r="B1353" s="32" t="s">
        <v>72</v>
      </c>
      <c r="C1353" s="32" t="str">
        <f t="shared" si="100"/>
        <v>587-429</v>
      </c>
      <c r="D1353" s="32" t="s">
        <v>69</v>
      </c>
      <c r="E1353" s="32" t="s">
        <v>13</v>
      </c>
      <c r="F1353" s="32">
        <v>4295870231685</v>
      </c>
      <c r="G1353" s="32">
        <v>2</v>
      </c>
      <c r="H1353" s="34">
        <v>1768.5674999999999</v>
      </c>
      <c r="I1353" s="3"/>
      <c r="J1353" s="26">
        <f t="shared" si="101"/>
        <v>0</v>
      </c>
    </row>
    <row r="1354" spans="1:10" x14ac:dyDescent="0.25">
      <c r="A1354" s="36"/>
      <c r="B1354" s="32" t="s">
        <v>72</v>
      </c>
      <c r="C1354" s="32" t="str">
        <f t="shared" si="100"/>
        <v>587-429</v>
      </c>
      <c r="D1354" s="32" t="s">
        <v>69</v>
      </c>
      <c r="E1354" s="32" t="s">
        <v>71</v>
      </c>
      <c r="F1354" s="32">
        <v>4295870251683</v>
      </c>
      <c r="G1354" s="32">
        <v>2</v>
      </c>
      <c r="H1354" s="34">
        <v>1768.5674999999999</v>
      </c>
      <c r="I1354" s="3"/>
      <c r="J1354" s="26">
        <f t="shared" si="101"/>
        <v>0</v>
      </c>
    </row>
    <row r="1355" spans="1:10" x14ac:dyDescent="0.25">
      <c r="A1355" s="36"/>
      <c r="B1355" s="32" t="s">
        <v>72</v>
      </c>
      <c r="C1355" s="32" t="str">
        <f t="shared" si="100"/>
        <v>587-429</v>
      </c>
      <c r="D1355" s="32" t="s">
        <v>69</v>
      </c>
      <c r="E1355" s="32" t="s">
        <v>14</v>
      </c>
      <c r="F1355" s="32">
        <v>4295870261682</v>
      </c>
      <c r="G1355" s="32">
        <v>1</v>
      </c>
      <c r="H1355" s="34">
        <v>1768.5674999999999</v>
      </c>
      <c r="I1355" s="3"/>
      <c r="J1355" s="26">
        <f t="shared" si="101"/>
        <v>0</v>
      </c>
    </row>
    <row r="1356" spans="1:10" x14ac:dyDescent="0.25">
      <c r="A1356" s="36"/>
      <c r="B1356" s="32" t="s">
        <v>72</v>
      </c>
      <c r="C1356" s="32" t="str">
        <f t="shared" si="100"/>
        <v>587-429</v>
      </c>
      <c r="D1356" s="32" t="s">
        <v>69</v>
      </c>
      <c r="E1356" s="32" t="s">
        <v>15</v>
      </c>
      <c r="F1356" s="32">
        <v>4295870271681</v>
      </c>
      <c r="G1356" s="32">
        <v>3</v>
      </c>
      <c r="H1356" s="34">
        <v>1768.5674999999999</v>
      </c>
      <c r="I1356" s="3"/>
      <c r="J1356" s="26">
        <f t="shared" si="101"/>
        <v>0</v>
      </c>
    </row>
    <row r="1357" spans="1:10" x14ac:dyDescent="0.25">
      <c r="A1357" s="36"/>
      <c r="B1357" s="32" t="s">
        <v>72</v>
      </c>
      <c r="C1357" s="32" t="str">
        <f t="shared" si="100"/>
        <v>587-429</v>
      </c>
      <c r="D1357" s="32" t="s">
        <v>69</v>
      </c>
      <c r="E1357" s="32" t="s">
        <v>17</v>
      </c>
      <c r="F1357" s="32">
        <v>4295870291689</v>
      </c>
      <c r="G1357" s="32">
        <v>3</v>
      </c>
      <c r="H1357" s="34">
        <v>1768.5674999999999</v>
      </c>
      <c r="I1357" s="3"/>
      <c r="J1357" s="26">
        <f t="shared" si="101"/>
        <v>0</v>
      </c>
    </row>
    <row r="1358" spans="1:10" x14ac:dyDescent="0.25">
      <c r="A1358" s="36"/>
      <c r="B1358" s="32" t="s">
        <v>72</v>
      </c>
      <c r="C1358" s="32" t="str">
        <f t="shared" si="100"/>
        <v>587-429</v>
      </c>
      <c r="D1358" s="32" t="s">
        <v>69</v>
      </c>
      <c r="E1358" s="32" t="s">
        <v>18</v>
      </c>
      <c r="F1358" s="32">
        <v>4295870301685</v>
      </c>
      <c r="G1358" s="32">
        <v>3</v>
      </c>
      <c r="H1358" s="34">
        <v>1768.5674999999999</v>
      </c>
      <c r="I1358" s="3"/>
      <c r="J1358" s="26">
        <f t="shared" si="101"/>
        <v>0</v>
      </c>
    </row>
    <row r="1359" spans="1:10" x14ac:dyDescent="0.25">
      <c r="A1359" s="36"/>
      <c r="B1359" s="32" t="s">
        <v>72</v>
      </c>
      <c r="C1359" s="32" t="str">
        <f t="shared" si="100"/>
        <v>587-429</v>
      </c>
      <c r="D1359" s="32" t="s">
        <v>69</v>
      </c>
      <c r="E1359" s="32" t="s">
        <v>79</v>
      </c>
      <c r="F1359" s="32">
        <v>4295870331682</v>
      </c>
      <c r="G1359" s="32">
        <v>1</v>
      </c>
      <c r="H1359" s="34">
        <v>1768.5674999999999</v>
      </c>
      <c r="I1359" s="3"/>
      <c r="J1359" s="26">
        <f t="shared" si="101"/>
        <v>0</v>
      </c>
    </row>
    <row r="1360" spans="1:10" x14ac:dyDescent="0.25">
      <c r="A1360" s="36"/>
      <c r="B1360" s="32" t="s">
        <v>72</v>
      </c>
      <c r="C1360" s="32" t="str">
        <f t="shared" si="100"/>
        <v>587-429</v>
      </c>
      <c r="D1360" s="32" t="s">
        <v>69</v>
      </c>
      <c r="E1360" s="32" t="s">
        <v>21</v>
      </c>
      <c r="F1360" s="32">
        <v>4295870361689</v>
      </c>
      <c r="G1360" s="32">
        <v>1</v>
      </c>
      <c r="H1360" s="34">
        <v>1768.5674999999999</v>
      </c>
      <c r="I1360" s="3"/>
      <c r="J1360" s="26">
        <f t="shared" si="101"/>
        <v>0</v>
      </c>
    </row>
    <row r="1361" spans="1:10" x14ac:dyDescent="0.25">
      <c r="A1361" s="36"/>
      <c r="B1361" s="32" t="s">
        <v>72</v>
      </c>
      <c r="C1361" s="32" t="str">
        <f t="shared" si="100"/>
        <v>587-429</v>
      </c>
      <c r="D1361" s="32" t="s">
        <v>69</v>
      </c>
      <c r="E1361" s="32" t="s">
        <v>22</v>
      </c>
      <c r="F1361" s="32">
        <v>4295870371688</v>
      </c>
      <c r="G1361" s="32">
        <v>1</v>
      </c>
      <c r="H1361" s="34">
        <v>1768.5674999999999</v>
      </c>
      <c r="I1361" s="3"/>
      <c r="J1361" s="26">
        <f t="shared" si="101"/>
        <v>0</v>
      </c>
    </row>
    <row r="1362" spans="1:10" x14ac:dyDescent="0.25">
      <c r="A1362" s="36"/>
      <c r="B1362" s="32" t="s">
        <v>72</v>
      </c>
      <c r="C1362" s="32" t="str">
        <f t="shared" si="100"/>
        <v>587-429</v>
      </c>
      <c r="D1362" s="32" t="s">
        <v>69</v>
      </c>
      <c r="E1362" s="32" t="s">
        <v>73</v>
      </c>
      <c r="F1362" s="32">
        <v>4295870421680</v>
      </c>
      <c r="G1362" s="32">
        <v>1</v>
      </c>
      <c r="H1362" s="34">
        <v>1768.5674999999999</v>
      </c>
      <c r="I1362" s="3"/>
      <c r="J1362" s="26">
        <f t="shared" si="101"/>
        <v>0</v>
      </c>
    </row>
    <row r="1363" spans="1:10" x14ac:dyDescent="0.25">
      <c r="A1363" s="36"/>
      <c r="B1363" s="32" t="s">
        <v>72</v>
      </c>
      <c r="C1363" s="32" t="str">
        <f t="shared" si="100"/>
        <v>587-429</v>
      </c>
      <c r="D1363" s="32" t="s">
        <v>69</v>
      </c>
      <c r="E1363" s="32" t="s">
        <v>28</v>
      </c>
      <c r="F1363" s="32">
        <v>4295870431689</v>
      </c>
      <c r="G1363" s="32">
        <v>1</v>
      </c>
      <c r="H1363" s="34">
        <v>1768.5674999999999</v>
      </c>
      <c r="I1363" s="3"/>
      <c r="J1363" s="26">
        <f t="shared" si="101"/>
        <v>0</v>
      </c>
    </row>
    <row r="1364" spans="1:10" x14ac:dyDescent="0.25">
      <c r="A1364" s="36"/>
      <c r="B1364" s="32" t="s">
        <v>72</v>
      </c>
      <c r="C1364" s="32" t="str">
        <f t="shared" si="100"/>
        <v>587-429</v>
      </c>
      <c r="D1364" s="32" t="s">
        <v>69</v>
      </c>
      <c r="E1364" s="32" t="s">
        <v>29</v>
      </c>
      <c r="F1364" s="32">
        <v>4295870441688</v>
      </c>
      <c r="G1364" s="32">
        <v>2</v>
      </c>
      <c r="H1364" s="34">
        <v>1768.5674999999999</v>
      </c>
      <c r="I1364" s="3"/>
      <c r="J1364" s="26">
        <f t="shared" si="101"/>
        <v>0</v>
      </c>
    </row>
    <row r="1365" spans="1:10" x14ac:dyDescent="0.25">
      <c r="A1365" s="37"/>
      <c r="B1365" s="32" t="s">
        <v>72</v>
      </c>
      <c r="C1365" s="32" t="str">
        <f t="shared" si="100"/>
        <v>587-429</v>
      </c>
      <c r="D1365" s="32" t="s">
        <v>69</v>
      </c>
      <c r="E1365" s="32" t="s">
        <v>74</v>
      </c>
      <c r="F1365" s="32">
        <v>4295870501689</v>
      </c>
      <c r="G1365" s="32">
        <v>1</v>
      </c>
      <c r="H1365" s="34">
        <v>1768.5674999999999</v>
      </c>
      <c r="I1365" s="3"/>
      <c r="J1365" s="26">
        <f t="shared" si="101"/>
        <v>0</v>
      </c>
    </row>
    <row r="1366" spans="1:10" ht="63.75" customHeight="1" x14ac:dyDescent="0.25">
      <c r="A1366" s="35"/>
      <c r="B1366" s="32" t="s">
        <v>32</v>
      </c>
      <c r="C1366" s="32" t="str">
        <f>HYPERLINK("http://warehouse.orhideja.net//images/products/733-429.jpg","733-429")</f>
        <v>733-429</v>
      </c>
      <c r="D1366" s="32" t="s">
        <v>69</v>
      </c>
      <c r="E1366" s="32">
        <v>38</v>
      </c>
      <c r="F1366" s="32">
        <v>4297331071687</v>
      </c>
      <c r="G1366" s="32">
        <v>5</v>
      </c>
      <c r="H1366" s="34">
        <v>1041.3899999999999</v>
      </c>
      <c r="I1366" s="3"/>
      <c r="J1366" s="26">
        <f t="shared" si="101"/>
        <v>0</v>
      </c>
    </row>
    <row r="1367" spans="1:10" ht="63.75" customHeight="1" x14ac:dyDescent="0.25">
      <c r="A1367" s="36"/>
      <c r="B1367" s="32" t="s">
        <v>32</v>
      </c>
      <c r="C1367" s="32" t="str">
        <f>HYPERLINK("http://warehouse.orhideja.net//images/products/733-429.jpg","733-429")</f>
        <v>733-429</v>
      </c>
      <c r="D1367" s="32" t="s">
        <v>69</v>
      </c>
      <c r="E1367" s="32">
        <v>40</v>
      </c>
      <c r="F1367" s="32">
        <v>4297331081686</v>
      </c>
      <c r="G1367" s="32">
        <v>7</v>
      </c>
      <c r="H1367" s="34">
        <v>1041.3899999999999</v>
      </c>
      <c r="I1367" s="3"/>
      <c r="J1367" s="26">
        <f t="shared" si="101"/>
        <v>0</v>
      </c>
    </row>
    <row r="1368" spans="1:10" ht="63.75" customHeight="1" x14ac:dyDescent="0.25">
      <c r="A1368" s="37"/>
      <c r="B1368" s="32" t="s">
        <v>32</v>
      </c>
      <c r="C1368" s="32" t="str">
        <f>HYPERLINK("http://warehouse.orhideja.net//images/products/733-429.jpg","733-429")</f>
        <v>733-429</v>
      </c>
      <c r="D1368" s="32" t="s">
        <v>69</v>
      </c>
      <c r="E1368" s="32">
        <v>46</v>
      </c>
      <c r="F1368" s="32">
        <v>4297331111680</v>
      </c>
      <c r="G1368" s="32">
        <v>1</v>
      </c>
      <c r="H1368" s="34">
        <v>1041.3899999999999</v>
      </c>
      <c r="I1368" s="3"/>
      <c r="J1368" s="26">
        <f t="shared" si="101"/>
        <v>0</v>
      </c>
    </row>
    <row r="1369" spans="1:10" ht="36" customHeight="1" x14ac:dyDescent="0.25">
      <c r="A1369" s="38"/>
      <c r="B1369" s="32" t="s">
        <v>84</v>
      </c>
      <c r="C1369" s="32" t="str">
        <f>HYPERLINK("http://warehouse.orhideja.net//images/products/608-100-ivory.jpg","608-100")</f>
        <v>608-100</v>
      </c>
      <c r="D1369" s="32" t="s">
        <v>110</v>
      </c>
      <c r="E1369" s="32">
        <v>36</v>
      </c>
      <c r="F1369" s="32">
        <v>1006081060048</v>
      </c>
      <c r="G1369" s="32">
        <v>10</v>
      </c>
      <c r="H1369" s="34">
        <v>942.63749999999993</v>
      </c>
      <c r="I1369" s="3"/>
      <c r="J1369" s="26">
        <f t="shared" si="101"/>
        <v>0</v>
      </c>
    </row>
    <row r="1370" spans="1:10" ht="36" customHeight="1" x14ac:dyDescent="0.25">
      <c r="A1370" s="39"/>
      <c r="B1370" s="32" t="s">
        <v>84</v>
      </c>
      <c r="C1370" s="32" t="str">
        <f>HYPERLINK("http://warehouse.orhideja.net//images/products/608-100-ivory.jpg","608-100")</f>
        <v>608-100</v>
      </c>
      <c r="D1370" s="32" t="s">
        <v>110</v>
      </c>
      <c r="E1370" s="32">
        <v>38</v>
      </c>
      <c r="F1370" s="32">
        <v>1006081070047</v>
      </c>
      <c r="G1370" s="32">
        <v>20</v>
      </c>
      <c r="H1370" s="34">
        <v>942.63749999999993</v>
      </c>
      <c r="I1370" s="3"/>
      <c r="J1370" s="26">
        <f t="shared" si="101"/>
        <v>0</v>
      </c>
    </row>
    <row r="1371" spans="1:10" ht="36" customHeight="1" x14ac:dyDescent="0.25">
      <c r="A1371" s="39"/>
      <c r="B1371" s="32" t="s">
        <v>84</v>
      </c>
      <c r="C1371" s="32" t="str">
        <f>HYPERLINK("http://warehouse.orhideja.net//images/products/608-100-ivory.jpg","608-100")</f>
        <v>608-100</v>
      </c>
      <c r="D1371" s="32" t="s">
        <v>110</v>
      </c>
      <c r="E1371" s="32">
        <v>40</v>
      </c>
      <c r="F1371" s="32">
        <v>1006081080046</v>
      </c>
      <c r="G1371" s="32">
        <v>28</v>
      </c>
      <c r="H1371" s="34">
        <v>942.63749999999993</v>
      </c>
      <c r="I1371" s="3"/>
      <c r="J1371" s="26">
        <f t="shared" si="101"/>
        <v>0</v>
      </c>
    </row>
    <row r="1372" spans="1:10" ht="36" customHeight="1" x14ac:dyDescent="0.25">
      <c r="A1372" s="39"/>
      <c r="B1372" s="32" t="s">
        <v>84</v>
      </c>
      <c r="C1372" s="32" t="str">
        <f>HYPERLINK("http://warehouse.orhideja.net//images/products/608-100-ivory.jpg","608-100")</f>
        <v>608-100</v>
      </c>
      <c r="D1372" s="32" t="s">
        <v>110</v>
      </c>
      <c r="E1372" s="32">
        <v>42</v>
      </c>
      <c r="F1372" s="32">
        <v>1006081090045</v>
      </c>
      <c r="G1372" s="32">
        <v>28</v>
      </c>
      <c r="H1372" s="34">
        <v>942.63749999999993</v>
      </c>
      <c r="I1372" s="3"/>
      <c r="J1372" s="26">
        <f t="shared" si="101"/>
        <v>0</v>
      </c>
    </row>
    <row r="1373" spans="1:10" ht="36" customHeight="1" x14ac:dyDescent="0.25">
      <c r="A1373" s="39"/>
      <c r="B1373" s="32" t="s">
        <v>84</v>
      </c>
      <c r="C1373" s="32" t="str">
        <f>HYPERLINK("http://warehouse.orhideja.net//images/products/608-100-ivory.jpg","608-100")</f>
        <v>608-100</v>
      </c>
      <c r="D1373" s="32" t="s">
        <v>110</v>
      </c>
      <c r="E1373" s="32">
        <v>44</v>
      </c>
      <c r="F1373" s="32">
        <v>1006081100041</v>
      </c>
      <c r="G1373" s="32">
        <v>20</v>
      </c>
      <c r="H1373" s="34">
        <v>942.63749999999993</v>
      </c>
      <c r="I1373" s="3"/>
      <c r="J1373" s="26">
        <f t="shared" si="101"/>
        <v>0</v>
      </c>
    </row>
    <row r="1374" spans="1:10" ht="36" customHeight="1" x14ac:dyDescent="0.25">
      <c r="A1374" s="35"/>
      <c r="B1374" s="32" t="s">
        <v>84</v>
      </c>
      <c r="C1374" s="32" t="str">
        <f>HYPERLINK("http://warehouse.orhideja.net//images/products/508-100, 638-100_6.jpg","638-100")</f>
        <v>638-100</v>
      </c>
      <c r="D1374" s="32" t="s">
        <v>110</v>
      </c>
      <c r="E1374" s="32">
        <v>36</v>
      </c>
      <c r="F1374" s="32">
        <v>1006381060045</v>
      </c>
      <c r="G1374" s="32">
        <v>1</v>
      </c>
      <c r="H1374" s="34">
        <v>888.77249999999992</v>
      </c>
      <c r="I1374" s="3"/>
      <c r="J1374" s="26">
        <f t="shared" si="101"/>
        <v>0</v>
      </c>
    </row>
    <row r="1375" spans="1:10" ht="36" customHeight="1" x14ac:dyDescent="0.25">
      <c r="A1375" s="36"/>
      <c r="B1375" s="32" t="s">
        <v>84</v>
      </c>
      <c r="C1375" s="32" t="str">
        <f>HYPERLINK("http://warehouse.orhideja.net//images/products/508-100, 638-100_6.jpg","638-100")</f>
        <v>638-100</v>
      </c>
      <c r="D1375" s="32" t="s">
        <v>110</v>
      </c>
      <c r="E1375" s="32">
        <v>38</v>
      </c>
      <c r="F1375" s="32">
        <v>1006381070044</v>
      </c>
      <c r="G1375" s="32">
        <v>5</v>
      </c>
      <c r="H1375" s="34">
        <v>888.77249999999992</v>
      </c>
      <c r="I1375" s="3"/>
      <c r="J1375" s="26">
        <f t="shared" si="101"/>
        <v>0</v>
      </c>
    </row>
    <row r="1376" spans="1:10" ht="36" customHeight="1" x14ac:dyDescent="0.25">
      <c r="A1376" s="36"/>
      <c r="B1376" s="32" t="s">
        <v>84</v>
      </c>
      <c r="C1376" s="32" t="str">
        <f>HYPERLINK("http://warehouse.orhideja.net//images/products/508-100, 638-100_6.jpg","638-100")</f>
        <v>638-100</v>
      </c>
      <c r="D1376" s="32" t="s">
        <v>110</v>
      </c>
      <c r="E1376" s="32">
        <v>40</v>
      </c>
      <c r="F1376" s="32">
        <v>1006381080043</v>
      </c>
      <c r="G1376" s="32">
        <v>15</v>
      </c>
      <c r="H1376" s="34">
        <v>888.77249999999992</v>
      </c>
      <c r="I1376" s="3"/>
      <c r="J1376" s="26">
        <f t="shared" si="101"/>
        <v>0</v>
      </c>
    </row>
    <row r="1377" spans="1:10" ht="36" customHeight="1" x14ac:dyDescent="0.25">
      <c r="A1377" s="36"/>
      <c r="B1377" s="32" t="s">
        <v>84</v>
      </c>
      <c r="C1377" s="32" t="str">
        <f>HYPERLINK("http://warehouse.orhideja.net//images/products/508-100, 638-100_6.jpg","638-100")</f>
        <v>638-100</v>
      </c>
      <c r="D1377" s="32" t="s">
        <v>110</v>
      </c>
      <c r="E1377" s="32">
        <v>42</v>
      </c>
      <c r="F1377" s="32">
        <v>1006381090042</v>
      </c>
      <c r="G1377" s="32">
        <v>13</v>
      </c>
      <c r="H1377" s="34">
        <v>888.77249999999992</v>
      </c>
      <c r="I1377" s="3"/>
      <c r="J1377" s="26">
        <f t="shared" si="101"/>
        <v>0</v>
      </c>
    </row>
    <row r="1378" spans="1:10" ht="36" customHeight="1" x14ac:dyDescent="0.25">
      <c r="A1378" s="37"/>
      <c r="B1378" s="32" t="s">
        <v>84</v>
      </c>
      <c r="C1378" s="32" t="str">
        <f>HYPERLINK("http://warehouse.orhideja.net//images/products/508-100, 638-100_6.jpg","638-100")</f>
        <v>638-100</v>
      </c>
      <c r="D1378" s="32" t="s">
        <v>110</v>
      </c>
      <c r="E1378" s="32">
        <v>44</v>
      </c>
      <c r="F1378" s="32">
        <v>1006381100048</v>
      </c>
      <c r="G1378" s="32">
        <v>1</v>
      </c>
      <c r="H1378" s="34">
        <v>888.77249999999992</v>
      </c>
      <c r="I1378" s="3"/>
      <c r="J1378" s="26">
        <f t="shared" si="101"/>
        <v>0</v>
      </c>
    </row>
    <row r="1379" spans="1:10" ht="130.5" customHeight="1" x14ac:dyDescent="0.25">
      <c r="A1379" s="35"/>
      <c r="B1379" s="32" t="s">
        <v>97</v>
      </c>
      <c r="C1379" s="32" t="str">
        <f>HYPERLINK("http://warehouse.orhideja.net//images/products/179-639.jpg","179-639")</f>
        <v>179-639</v>
      </c>
      <c r="D1379" s="32" t="s">
        <v>83</v>
      </c>
      <c r="E1379" s="32" t="s">
        <v>10</v>
      </c>
      <c r="F1379" s="32">
        <v>6391790199123</v>
      </c>
      <c r="G1379" s="32">
        <v>8</v>
      </c>
      <c r="H1379" s="34">
        <v>1642.8824999999999</v>
      </c>
      <c r="I1379" s="3"/>
      <c r="J1379" s="26">
        <f t="shared" si="101"/>
        <v>0</v>
      </c>
    </row>
    <row r="1380" spans="1:10" ht="130.5" customHeight="1" x14ac:dyDescent="0.25">
      <c r="A1380" s="37"/>
      <c r="B1380" s="32" t="s">
        <v>97</v>
      </c>
      <c r="C1380" s="32" t="str">
        <f>HYPERLINK("http://warehouse.orhideja.net//images/products/179-639.jpg","179-639")</f>
        <v>179-639</v>
      </c>
      <c r="D1380" s="32" t="s">
        <v>83</v>
      </c>
      <c r="E1380" s="32" t="s">
        <v>15</v>
      </c>
      <c r="F1380" s="32">
        <v>6391790279122</v>
      </c>
      <c r="G1380" s="32">
        <v>2</v>
      </c>
      <c r="H1380" s="34">
        <v>1642.8824999999999</v>
      </c>
      <c r="I1380" s="3"/>
      <c r="J1380" s="26">
        <f t="shared" si="101"/>
        <v>0</v>
      </c>
    </row>
    <row r="1381" spans="1:10" ht="37.5" customHeight="1" x14ac:dyDescent="0.25">
      <c r="A1381" s="35"/>
      <c r="B1381" s="32" t="s">
        <v>68</v>
      </c>
      <c r="C1381" s="32" t="str">
        <f t="shared" ref="C1381:C1389" si="102">HYPERLINK("http://warehouse.orhideja.net//images/products/523-639_2.jpg","523-639")</f>
        <v>523-639</v>
      </c>
      <c r="D1381" s="32" t="s">
        <v>83</v>
      </c>
      <c r="E1381" s="32" t="s">
        <v>77</v>
      </c>
      <c r="F1381" s="32">
        <v>6395230109123</v>
      </c>
      <c r="G1381" s="32">
        <v>2</v>
      </c>
      <c r="H1381" s="34">
        <v>1606.9724999999999</v>
      </c>
      <c r="I1381" s="3"/>
      <c r="J1381" s="26">
        <f t="shared" si="101"/>
        <v>0</v>
      </c>
    </row>
    <row r="1382" spans="1:10" ht="37.5" customHeight="1" x14ac:dyDescent="0.25">
      <c r="A1382" s="36"/>
      <c r="B1382" s="32" t="s">
        <v>68</v>
      </c>
      <c r="C1382" s="32" t="str">
        <f t="shared" si="102"/>
        <v>523-639</v>
      </c>
      <c r="D1382" s="32" t="s">
        <v>83</v>
      </c>
      <c r="E1382" s="32" t="s">
        <v>70</v>
      </c>
      <c r="F1382" s="32">
        <v>6395230119122</v>
      </c>
      <c r="G1382" s="32">
        <v>2</v>
      </c>
      <c r="H1382" s="34">
        <v>1606.9724999999999</v>
      </c>
      <c r="I1382" s="3"/>
      <c r="J1382" s="26">
        <f t="shared" si="101"/>
        <v>0</v>
      </c>
    </row>
    <row r="1383" spans="1:10" ht="37.5" customHeight="1" x14ac:dyDescent="0.25">
      <c r="A1383" s="36"/>
      <c r="B1383" s="32" t="s">
        <v>68</v>
      </c>
      <c r="C1383" s="32" t="str">
        <f t="shared" si="102"/>
        <v>523-639</v>
      </c>
      <c r="D1383" s="32" t="s">
        <v>83</v>
      </c>
      <c r="E1383" s="32" t="s">
        <v>8</v>
      </c>
      <c r="F1383" s="32">
        <v>6395230139120</v>
      </c>
      <c r="G1383" s="32">
        <v>3</v>
      </c>
      <c r="H1383" s="34">
        <v>1606.9724999999999</v>
      </c>
      <c r="I1383" s="3"/>
      <c r="J1383" s="26">
        <f t="shared" si="101"/>
        <v>0</v>
      </c>
    </row>
    <row r="1384" spans="1:10" ht="37.5" customHeight="1" x14ac:dyDescent="0.25">
      <c r="A1384" s="36"/>
      <c r="B1384" s="32" t="s">
        <v>68</v>
      </c>
      <c r="C1384" s="32" t="str">
        <f t="shared" si="102"/>
        <v>523-639</v>
      </c>
      <c r="D1384" s="32" t="s">
        <v>83</v>
      </c>
      <c r="E1384" s="32" t="s">
        <v>78</v>
      </c>
      <c r="F1384" s="32">
        <v>6395230179126</v>
      </c>
      <c r="G1384" s="32">
        <v>3</v>
      </c>
      <c r="H1384" s="34">
        <v>1606.9724999999999</v>
      </c>
      <c r="I1384" s="3"/>
      <c r="J1384" s="26">
        <f t="shared" si="101"/>
        <v>0</v>
      </c>
    </row>
    <row r="1385" spans="1:10" ht="37.5" customHeight="1" x14ac:dyDescent="0.25">
      <c r="A1385" s="36"/>
      <c r="B1385" s="32" t="s">
        <v>68</v>
      </c>
      <c r="C1385" s="32" t="str">
        <f t="shared" si="102"/>
        <v>523-639</v>
      </c>
      <c r="D1385" s="32" t="s">
        <v>83</v>
      </c>
      <c r="E1385" s="32" t="s">
        <v>10</v>
      </c>
      <c r="F1385" s="32">
        <v>6395230199124</v>
      </c>
      <c r="G1385" s="32">
        <v>10</v>
      </c>
      <c r="H1385" s="34">
        <v>1606.9724999999999</v>
      </c>
      <c r="I1385" s="3"/>
      <c r="J1385" s="26">
        <f t="shared" si="101"/>
        <v>0</v>
      </c>
    </row>
    <row r="1386" spans="1:10" ht="37.5" customHeight="1" x14ac:dyDescent="0.25">
      <c r="A1386" s="36"/>
      <c r="B1386" s="32" t="s">
        <v>68</v>
      </c>
      <c r="C1386" s="32" t="str">
        <f t="shared" si="102"/>
        <v>523-639</v>
      </c>
      <c r="D1386" s="32" t="s">
        <v>83</v>
      </c>
      <c r="E1386" s="32" t="s">
        <v>11</v>
      </c>
      <c r="F1386" s="32">
        <v>6395230209120</v>
      </c>
      <c r="G1386" s="32">
        <v>2</v>
      </c>
      <c r="H1386" s="34">
        <v>1606.9724999999999</v>
      </c>
      <c r="I1386" s="3"/>
      <c r="J1386" s="26">
        <f t="shared" si="101"/>
        <v>0</v>
      </c>
    </row>
    <row r="1387" spans="1:10" ht="37.5" customHeight="1" x14ac:dyDescent="0.25">
      <c r="A1387" s="36"/>
      <c r="B1387" s="32" t="s">
        <v>68</v>
      </c>
      <c r="C1387" s="32" t="str">
        <f t="shared" si="102"/>
        <v>523-639</v>
      </c>
      <c r="D1387" s="32" t="s">
        <v>83</v>
      </c>
      <c r="E1387" s="32" t="s">
        <v>25</v>
      </c>
      <c r="F1387" s="32">
        <v>6395230219129</v>
      </c>
      <c r="G1387" s="32">
        <v>1</v>
      </c>
      <c r="H1387" s="34">
        <v>1606.9724999999999</v>
      </c>
      <c r="I1387" s="3"/>
      <c r="J1387" s="26">
        <f t="shared" si="101"/>
        <v>0</v>
      </c>
    </row>
    <row r="1388" spans="1:10" ht="37.5" customHeight="1" x14ac:dyDescent="0.25">
      <c r="A1388" s="36"/>
      <c r="B1388" s="32" t="s">
        <v>68</v>
      </c>
      <c r="C1388" s="32" t="str">
        <f t="shared" si="102"/>
        <v>523-639</v>
      </c>
      <c r="D1388" s="32" t="s">
        <v>83</v>
      </c>
      <c r="E1388" s="32" t="s">
        <v>14</v>
      </c>
      <c r="F1388" s="32">
        <v>6395230269124</v>
      </c>
      <c r="G1388" s="32">
        <v>4</v>
      </c>
      <c r="H1388" s="34">
        <v>1606.9724999999999</v>
      </c>
      <c r="I1388" s="3"/>
      <c r="J1388" s="26">
        <f t="shared" si="101"/>
        <v>0</v>
      </c>
    </row>
    <row r="1389" spans="1:10" ht="37.5" customHeight="1" x14ac:dyDescent="0.25">
      <c r="A1389" s="37"/>
      <c r="B1389" s="32" t="s">
        <v>68</v>
      </c>
      <c r="C1389" s="32" t="str">
        <f t="shared" si="102"/>
        <v>523-639</v>
      </c>
      <c r="D1389" s="32" t="s">
        <v>83</v>
      </c>
      <c r="E1389" s="32" t="s">
        <v>15</v>
      </c>
      <c r="F1389" s="32">
        <v>6395230279123</v>
      </c>
      <c r="G1389" s="32">
        <v>7</v>
      </c>
      <c r="H1389" s="34">
        <v>1606.9724999999999</v>
      </c>
      <c r="I1389" s="3"/>
      <c r="J1389" s="26">
        <f t="shared" si="101"/>
        <v>0</v>
      </c>
    </row>
    <row r="1390" spans="1:10" ht="28.5" customHeight="1" x14ac:dyDescent="0.25">
      <c r="A1390" s="35"/>
      <c r="B1390" s="32" t="s">
        <v>5</v>
      </c>
      <c r="C1390" s="32" t="str">
        <f t="shared" ref="C1390:C1398" si="103">HYPERLINK("http://warehouse.orhideja.net//images/products/199-639 289-639.jpg","199-639")</f>
        <v>199-639</v>
      </c>
      <c r="D1390" s="32" t="s">
        <v>67</v>
      </c>
      <c r="E1390" s="32" t="s">
        <v>8</v>
      </c>
      <c r="F1390" s="32">
        <v>6391990131701</v>
      </c>
      <c r="G1390" s="32">
        <v>1</v>
      </c>
      <c r="H1390" s="34">
        <v>1544.1299999999999</v>
      </c>
      <c r="I1390" s="3"/>
      <c r="J1390" s="26">
        <f t="shared" si="101"/>
        <v>0</v>
      </c>
    </row>
    <row r="1391" spans="1:10" ht="28.5" customHeight="1" x14ac:dyDescent="0.25">
      <c r="A1391" s="36"/>
      <c r="B1391" s="32" t="s">
        <v>5</v>
      </c>
      <c r="C1391" s="32" t="str">
        <f t="shared" si="103"/>
        <v>199-639</v>
      </c>
      <c r="D1391" s="32" t="s">
        <v>67</v>
      </c>
      <c r="E1391" s="32" t="s">
        <v>54</v>
      </c>
      <c r="F1391" s="32">
        <v>6391990141700</v>
      </c>
      <c r="G1391" s="32">
        <v>1</v>
      </c>
      <c r="H1391" s="34">
        <v>1544.1299999999999</v>
      </c>
      <c r="I1391" s="3"/>
      <c r="J1391" s="26">
        <f t="shared" si="101"/>
        <v>0</v>
      </c>
    </row>
    <row r="1392" spans="1:10" ht="28.5" customHeight="1" x14ac:dyDescent="0.25">
      <c r="A1392" s="36"/>
      <c r="B1392" s="32" t="s">
        <v>5</v>
      </c>
      <c r="C1392" s="32" t="str">
        <f t="shared" si="103"/>
        <v>199-639</v>
      </c>
      <c r="D1392" s="32" t="s">
        <v>67</v>
      </c>
      <c r="E1392" s="32" t="s">
        <v>24</v>
      </c>
      <c r="F1392" s="32">
        <v>6391990151709</v>
      </c>
      <c r="G1392" s="32">
        <v>1</v>
      </c>
      <c r="H1392" s="34">
        <v>1544.1299999999999</v>
      </c>
      <c r="I1392" s="3"/>
      <c r="J1392" s="26">
        <f t="shared" si="101"/>
        <v>0</v>
      </c>
    </row>
    <row r="1393" spans="1:10" ht="28.5" customHeight="1" x14ac:dyDescent="0.25">
      <c r="A1393" s="36"/>
      <c r="B1393" s="32" t="s">
        <v>5</v>
      </c>
      <c r="C1393" s="32" t="str">
        <f t="shared" si="103"/>
        <v>199-639</v>
      </c>
      <c r="D1393" s="32" t="s">
        <v>67</v>
      </c>
      <c r="E1393" s="32" t="s">
        <v>10</v>
      </c>
      <c r="F1393" s="32">
        <v>6391990191705</v>
      </c>
      <c r="G1393" s="32">
        <v>1</v>
      </c>
      <c r="H1393" s="34">
        <v>1544.1299999999999</v>
      </c>
      <c r="I1393" s="3"/>
      <c r="J1393" s="26">
        <f t="shared" si="101"/>
        <v>0</v>
      </c>
    </row>
    <row r="1394" spans="1:10" ht="28.5" customHeight="1" x14ac:dyDescent="0.25">
      <c r="A1394" s="36"/>
      <c r="B1394" s="32" t="s">
        <v>5</v>
      </c>
      <c r="C1394" s="32" t="str">
        <f t="shared" si="103"/>
        <v>199-639</v>
      </c>
      <c r="D1394" s="32" t="s">
        <v>67</v>
      </c>
      <c r="E1394" s="32" t="s">
        <v>13</v>
      </c>
      <c r="F1394" s="32">
        <v>6391990231708</v>
      </c>
      <c r="G1394" s="32">
        <v>1</v>
      </c>
      <c r="H1394" s="34">
        <v>1544.1299999999999</v>
      </c>
      <c r="I1394" s="3"/>
      <c r="J1394" s="26">
        <f t="shared" si="101"/>
        <v>0</v>
      </c>
    </row>
    <row r="1395" spans="1:10" ht="28.5" customHeight="1" x14ac:dyDescent="0.25">
      <c r="A1395" s="36"/>
      <c r="B1395" s="32" t="s">
        <v>5</v>
      </c>
      <c r="C1395" s="32" t="str">
        <f t="shared" si="103"/>
        <v>199-639</v>
      </c>
      <c r="D1395" s="32" t="s">
        <v>67</v>
      </c>
      <c r="E1395" s="32" t="s">
        <v>14</v>
      </c>
      <c r="F1395" s="32">
        <v>6391990261705</v>
      </c>
      <c r="G1395" s="32">
        <v>2</v>
      </c>
      <c r="H1395" s="34">
        <v>1544.1299999999999</v>
      </c>
      <c r="I1395" s="3"/>
      <c r="J1395" s="26">
        <f t="shared" si="101"/>
        <v>0</v>
      </c>
    </row>
    <row r="1396" spans="1:10" ht="28.5" customHeight="1" x14ac:dyDescent="0.25">
      <c r="A1396" s="36"/>
      <c r="B1396" s="32" t="s">
        <v>5</v>
      </c>
      <c r="C1396" s="32" t="str">
        <f t="shared" si="103"/>
        <v>199-639</v>
      </c>
      <c r="D1396" s="32" t="s">
        <v>67</v>
      </c>
      <c r="E1396" s="32" t="s">
        <v>19</v>
      </c>
      <c r="F1396" s="32">
        <v>6391990341704</v>
      </c>
      <c r="G1396" s="32">
        <v>4</v>
      </c>
      <c r="H1396" s="34">
        <v>1544.1299999999999</v>
      </c>
      <c r="I1396" s="3"/>
      <c r="J1396" s="26">
        <f t="shared" si="101"/>
        <v>0</v>
      </c>
    </row>
    <row r="1397" spans="1:10" ht="28.5" customHeight="1" x14ac:dyDescent="0.25">
      <c r="A1397" s="36"/>
      <c r="B1397" s="32" t="s">
        <v>5</v>
      </c>
      <c r="C1397" s="32" t="str">
        <f t="shared" si="103"/>
        <v>199-639</v>
      </c>
      <c r="D1397" s="32" t="s">
        <v>67</v>
      </c>
      <c r="E1397" s="32" t="s">
        <v>20</v>
      </c>
      <c r="F1397" s="32">
        <v>6391990351703</v>
      </c>
      <c r="G1397" s="32">
        <v>2</v>
      </c>
      <c r="H1397" s="34">
        <v>1544.1299999999999</v>
      </c>
      <c r="I1397" s="3"/>
      <c r="J1397" s="26">
        <f t="shared" si="101"/>
        <v>0</v>
      </c>
    </row>
    <row r="1398" spans="1:10" ht="28.5" customHeight="1" x14ac:dyDescent="0.25">
      <c r="A1398" s="37"/>
      <c r="B1398" s="32" t="s">
        <v>5</v>
      </c>
      <c r="C1398" s="32" t="str">
        <f t="shared" si="103"/>
        <v>199-639</v>
      </c>
      <c r="D1398" s="32" t="s">
        <v>67</v>
      </c>
      <c r="E1398" s="32" t="s">
        <v>73</v>
      </c>
      <c r="F1398" s="32">
        <v>6391990421703</v>
      </c>
      <c r="G1398" s="32">
        <v>1</v>
      </c>
      <c r="H1398" s="34">
        <v>1544.1299999999999</v>
      </c>
      <c r="I1398" s="3"/>
      <c r="J1398" s="26">
        <f t="shared" si="101"/>
        <v>0</v>
      </c>
    </row>
    <row r="1399" spans="1:10" ht="35.25" customHeight="1" x14ac:dyDescent="0.25">
      <c r="A1399" s="35"/>
      <c r="B1399" s="32" t="s">
        <v>31</v>
      </c>
      <c r="C1399" s="32" t="str">
        <f>HYPERLINK("http://warehouse.orhideja.net//images/products/210-639.jpg","210-639")</f>
        <v>210-639</v>
      </c>
      <c r="D1399" s="32" t="s">
        <v>67</v>
      </c>
      <c r="E1399" s="32">
        <v>38</v>
      </c>
      <c r="F1399" s="32">
        <v>6392101071701</v>
      </c>
      <c r="G1399" s="32">
        <v>7</v>
      </c>
      <c r="H1399" s="34">
        <v>933.66</v>
      </c>
      <c r="I1399" s="3"/>
      <c r="J1399" s="26">
        <f t="shared" si="101"/>
        <v>0</v>
      </c>
    </row>
    <row r="1400" spans="1:10" ht="35.25" customHeight="1" x14ac:dyDescent="0.25">
      <c r="A1400" s="36"/>
      <c r="B1400" s="32" t="s">
        <v>31</v>
      </c>
      <c r="C1400" s="32" t="str">
        <f>HYPERLINK("http://warehouse.orhideja.net//images/products/210-639.jpg","210-639")</f>
        <v>210-639</v>
      </c>
      <c r="D1400" s="32" t="s">
        <v>67</v>
      </c>
      <c r="E1400" s="32">
        <v>40</v>
      </c>
      <c r="F1400" s="32">
        <v>6392101081700</v>
      </c>
      <c r="G1400" s="32">
        <v>6</v>
      </c>
      <c r="H1400" s="34">
        <v>933.66</v>
      </c>
      <c r="I1400" s="3"/>
      <c r="J1400" s="26">
        <f t="shared" si="101"/>
        <v>0</v>
      </c>
    </row>
    <row r="1401" spans="1:10" ht="35.25" customHeight="1" x14ac:dyDescent="0.25">
      <c r="A1401" s="36"/>
      <c r="B1401" s="32" t="s">
        <v>31</v>
      </c>
      <c r="C1401" s="32" t="str">
        <f>HYPERLINK("http://warehouse.orhideja.net//images/products/210-639.jpg","210-639")</f>
        <v>210-639</v>
      </c>
      <c r="D1401" s="32" t="s">
        <v>67</v>
      </c>
      <c r="E1401" s="32">
        <v>42</v>
      </c>
      <c r="F1401" s="32">
        <v>6392101091709</v>
      </c>
      <c r="G1401" s="32">
        <v>23</v>
      </c>
      <c r="H1401" s="34">
        <v>933.66</v>
      </c>
      <c r="I1401" s="3"/>
      <c r="J1401" s="26">
        <f t="shared" si="101"/>
        <v>0</v>
      </c>
    </row>
    <row r="1402" spans="1:10" ht="35.25" customHeight="1" x14ac:dyDescent="0.25">
      <c r="A1402" s="36"/>
      <c r="B1402" s="32" t="s">
        <v>31</v>
      </c>
      <c r="C1402" s="32" t="str">
        <f>HYPERLINK("http://warehouse.orhideja.net//images/products/210-639.jpg","210-639")</f>
        <v>210-639</v>
      </c>
      <c r="D1402" s="32" t="s">
        <v>67</v>
      </c>
      <c r="E1402" s="32">
        <v>44</v>
      </c>
      <c r="F1402" s="32">
        <v>6392101101705</v>
      </c>
      <c r="G1402" s="32">
        <v>16</v>
      </c>
      <c r="H1402" s="34">
        <v>933.66</v>
      </c>
      <c r="I1402" s="3"/>
      <c r="J1402" s="26">
        <f t="shared" si="101"/>
        <v>0</v>
      </c>
    </row>
    <row r="1403" spans="1:10" ht="35.25" customHeight="1" x14ac:dyDescent="0.25">
      <c r="A1403" s="37"/>
      <c r="B1403" s="32" t="s">
        <v>31</v>
      </c>
      <c r="C1403" s="32" t="str">
        <f>HYPERLINK("http://warehouse.orhideja.net//images/products/210-639.jpg","210-639")</f>
        <v>210-639</v>
      </c>
      <c r="D1403" s="32" t="s">
        <v>67</v>
      </c>
      <c r="E1403" s="32">
        <v>46</v>
      </c>
      <c r="F1403" s="32">
        <v>6392101111704</v>
      </c>
      <c r="G1403" s="32">
        <v>14</v>
      </c>
      <c r="H1403" s="34">
        <v>933.66</v>
      </c>
      <c r="I1403" s="3"/>
      <c r="J1403" s="26">
        <f t="shared" si="101"/>
        <v>0</v>
      </c>
    </row>
    <row r="1404" spans="1:10" ht="95.25" customHeight="1" x14ac:dyDescent="0.25">
      <c r="A1404" s="35"/>
      <c r="B1404" s="32" t="s">
        <v>50</v>
      </c>
      <c r="C1404" s="32" t="str">
        <f>HYPERLINK("http://warehouse.orhideja.net//images/products/297-718.jpg","297-718")</f>
        <v>297-718</v>
      </c>
      <c r="D1404" s="32" t="s">
        <v>67</v>
      </c>
      <c r="E1404" s="32">
        <v>40</v>
      </c>
      <c r="F1404" s="32">
        <v>7182971081707</v>
      </c>
      <c r="G1404" s="32">
        <v>1</v>
      </c>
      <c r="H1404" s="34">
        <v>718.19999999999993</v>
      </c>
      <c r="I1404" s="3"/>
      <c r="J1404" s="26">
        <f t="shared" si="101"/>
        <v>0</v>
      </c>
    </row>
    <row r="1405" spans="1:10" ht="95.25" customHeight="1" x14ac:dyDescent="0.25">
      <c r="A1405" s="37"/>
      <c r="B1405" s="32" t="s">
        <v>50</v>
      </c>
      <c r="C1405" s="32" t="str">
        <f>HYPERLINK("http://warehouse.orhideja.net//images/products/297-718.jpg","297-718")</f>
        <v>297-718</v>
      </c>
      <c r="D1405" s="32" t="s">
        <v>67</v>
      </c>
      <c r="E1405" s="32">
        <v>42</v>
      </c>
      <c r="F1405" s="32">
        <v>7182971091706</v>
      </c>
      <c r="G1405" s="32">
        <v>1</v>
      </c>
      <c r="H1405" s="34">
        <v>718.19999999999993</v>
      </c>
      <c r="I1405" s="3"/>
      <c r="J1405" s="26">
        <f t="shared" si="101"/>
        <v>0</v>
      </c>
    </row>
    <row r="1406" spans="1:10" ht="35.25" customHeight="1" x14ac:dyDescent="0.25">
      <c r="A1406" s="35"/>
      <c r="B1406" s="32" t="s">
        <v>76</v>
      </c>
      <c r="C1406" s="32" t="str">
        <f t="shared" ref="C1406:C1412" si="104">HYPERLINK("http://warehouse.orhideja.net//images/products/130-405.jpg","130-405")</f>
        <v>130-405</v>
      </c>
      <c r="D1406" s="32" t="s">
        <v>110</v>
      </c>
      <c r="E1406" s="32" t="s">
        <v>9</v>
      </c>
      <c r="F1406" s="32"/>
      <c r="G1406" s="32">
        <v>7</v>
      </c>
      <c r="H1406" s="34">
        <v>1723.68</v>
      </c>
      <c r="I1406" s="3"/>
      <c r="J1406" s="26">
        <f t="shared" si="101"/>
        <v>0</v>
      </c>
    </row>
    <row r="1407" spans="1:10" ht="35.25" customHeight="1" x14ac:dyDescent="0.25">
      <c r="A1407" s="36"/>
      <c r="B1407" s="32" t="s">
        <v>76</v>
      </c>
      <c r="C1407" s="32" t="str">
        <f t="shared" si="104"/>
        <v>130-405</v>
      </c>
      <c r="D1407" s="32" t="s">
        <v>110</v>
      </c>
      <c r="E1407" s="32" t="s">
        <v>10</v>
      </c>
      <c r="F1407" s="32"/>
      <c r="G1407" s="32">
        <v>6</v>
      </c>
      <c r="H1407" s="34">
        <v>1723.68</v>
      </c>
      <c r="I1407" s="3"/>
      <c r="J1407" s="26">
        <f t="shared" si="101"/>
        <v>0</v>
      </c>
    </row>
    <row r="1408" spans="1:10" ht="35.25" customHeight="1" x14ac:dyDescent="0.25">
      <c r="A1408" s="36"/>
      <c r="B1408" s="32" t="s">
        <v>76</v>
      </c>
      <c r="C1408" s="32" t="str">
        <f t="shared" si="104"/>
        <v>130-405</v>
      </c>
      <c r="D1408" s="32" t="s">
        <v>110</v>
      </c>
      <c r="E1408" s="32" t="s">
        <v>11</v>
      </c>
      <c r="F1408" s="32"/>
      <c r="G1408" s="32">
        <v>1</v>
      </c>
      <c r="H1408" s="34">
        <v>1723.68</v>
      </c>
      <c r="I1408" s="3"/>
      <c r="J1408" s="26">
        <f t="shared" si="101"/>
        <v>0</v>
      </c>
    </row>
    <row r="1409" spans="1:10" ht="35.25" customHeight="1" x14ac:dyDescent="0.25">
      <c r="A1409" s="36"/>
      <c r="B1409" s="32" t="s">
        <v>76</v>
      </c>
      <c r="C1409" s="32" t="str">
        <f t="shared" si="104"/>
        <v>130-405</v>
      </c>
      <c r="D1409" s="32" t="s">
        <v>110</v>
      </c>
      <c r="E1409" s="32" t="s">
        <v>14</v>
      </c>
      <c r="F1409" s="32"/>
      <c r="G1409" s="32">
        <v>5</v>
      </c>
      <c r="H1409" s="34">
        <v>1723.68</v>
      </c>
      <c r="I1409" s="3"/>
      <c r="J1409" s="26">
        <f t="shared" si="101"/>
        <v>0</v>
      </c>
    </row>
    <row r="1410" spans="1:10" ht="35.25" customHeight="1" x14ac:dyDescent="0.25">
      <c r="A1410" s="36"/>
      <c r="B1410" s="32" t="s">
        <v>76</v>
      </c>
      <c r="C1410" s="32" t="str">
        <f t="shared" si="104"/>
        <v>130-405</v>
      </c>
      <c r="D1410" s="32" t="s">
        <v>110</v>
      </c>
      <c r="E1410" s="32" t="s">
        <v>15</v>
      </c>
      <c r="F1410" s="32"/>
      <c r="G1410" s="32">
        <v>6</v>
      </c>
      <c r="H1410" s="34">
        <v>1723.68</v>
      </c>
      <c r="I1410" s="3"/>
      <c r="J1410" s="26">
        <f t="shared" si="101"/>
        <v>0</v>
      </c>
    </row>
    <row r="1411" spans="1:10" ht="35.25" customHeight="1" x14ac:dyDescent="0.25">
      <c r="A1411" s="36"/>
      <c r="B1411" s="32" t="s">
        <v>76</v>
      </c>
      <c r="C1411" s="32" t="str">
        <f t="shared" si="104"/>
        <v>130-405</v>
      </c>
      <c r="D1411" s="32" t="s">
        <v>110</v>
      </c>
      <c r="E1411" s="32" t="s">
        <v>19</v>
      </c>
      <c r="F1411" s="32"/>
      <c r="G1411" s="32">
        <v>5</v>
      </c>
      <c r="H1411" s="34">
        <v>1723.68</v>
      </c>
      <c r="I1411" s="3"/>
      <c r="J1411" s="26">
        <f t="shared" si="101"/>
        <v>0</v>
      </c>
    </row>
    <row r="1412" spans="1:10" ht="35.25" customHeight="1" x14ac:dyDescent="0.25">
      <c r="A1412" s="37"/>
      <c r="B1412" s="32" t="s">
        <v>76</v>
      </c>
      <c r="C1412" s="32" t="str">
        <f t="shared" si="104"/>
        <v>130-405</v>
      </c>
      <c r="D1412" s="32" t="s">
        <v>110</v>
      </c>
      <c r="E1412" s="32" t="s">
        <v>20</v>
      </c>
      <c r="F1412" s="32"/>
      <c r="G1412" s="32">
        <v>5</v>
      </c>
      <c r="H1412" s="34">
        <v>1723.68</v>
      </c>
      <c r="I1412" s="3"/>
      <c r="J1412" s="26">
        <f t="shared" si="101"/>
        <v>0</v>
      </c>
    </row>
    <row r="1413" spans="1:10" ht="27" customHeight="1" x14ac:dyDescent="0.25">
      <c r="A1413" s="35"/>
      <c r="B1413" s="32" t="s">
        <v>72</v>
      </c>
      <c r="C1413" s="32" t="str">
        <f t="shared" ref="C1413:C1421" si="105">HYPERLINK("http://warehouse.orhideja.net//images/products/557-405.jpg","557-405")</f>
        <v>557-405</v>
      </c>
      <c r="D1413" s="32" t="s">
        <v>110</v>
      </c>
      <c r="E1413" s="32" t="s">
        <v>9</v>
      </c>
      <c r="F1413" s="32"/>
      <c r="G1413" s="32">
        <v>6</v>
      </c>
      <c r="H1413" s="34">
        <v>1562.0849999999998</v>
      </c>
      <c r="I1413" s="3"/>
      <c r="J1413" s="26">
        <f t="shared" si="101"/>
        <v>0</v>
      </c>
    </row>
    <row r="1414" spans="1:10" ht="27" customHeight="1" x14ac:dyDescent="0.25">
      <c r="A1414" s="36"/>
      <c r="B1414" s="32" t="s">
        <v>72</v>
      </c>
      <c r="C1414" s="32" t="str">
        <f t="shared" si="105"/>
        <v>557-405</v>
      </c>
      <c r="D1414" s="32" t="s">
        <v>110</v>
      </c>
      <c r="E1414" s="32" t="s">
        <v>10</v>
      </c>
      <c r="F1414" s="32"/>
      <c r="G1414" s="32">
        <v>7</v>
      </c>
      <c r="H1414" s="34">
        <v>1562.0849999999998</v>
      </c>
      <c r="I1414" s="3"/>
      <c r="J1414" s="26">
        <f t="shared" si="101"/>
        <v>0</v>
      </c>
    </row>
    <row r="1415" spans="1:10" ht="27" customHeight="1" x14ac:dyDescent="0.25">
      <c r="A1415" s="36"/>
      <c r="B1415" s="32" t="s">
        <v>72</v>
      </c>
      <c r="C1415" s="32" t="str">
        <f t="shared" si="105"/>
        <v>557-405</v>
      </c>
      <c r="D1415" s="32" t="s">
        <v>110</v>
      </c>
      <c r="E1415" s="32" t="s">
        <v>11</v>
      </c>
      <c r="F1415" s="32"/>
      <c r="G1415" s="32">
        <v>2</v>
      </c>
      <c r="H1415" s="34">
        <v>1562.0849999999998</v>
      </c>
      <c r="I1415" s="3"/>
      <c r="J1415" s="26">
        <f t="shared" si="101"/>
        <v>0</v>
      </c>
    </row>
    <row r="1416" spans="1:10" ht="27" customHeight="1" x14ac:dyDescent="0.25">
      <c r="A1416" s="36"/>
      <c r="B1416" s="32" t="s">
        <v>72</v>
      </c>
      <c r="C1416" s="32" t="str">
        <f t="shared" si="105"/>
        <v>557-405</v>
      </c>
      <c r="D1416" s="32" t="s">
        <v>110</v>
      </c>
      <c r="E1416" s="32" t="s">
        <v>14</v>
      </c>
      <c r="F1416" s="32"/>
      <c r="G1416" s="32">
        <v>7</v>
      </c>
      <c r="H1416" s="34">
        <v>1562.0849999999998</v>
      </c>
      <c r="I1416" s="3"/>
      <c r="J1416" s="26">
        <f t="shared" ref="J1416:J1479" si="106">H1416*I1416</f>
        <v>0</v>
      </c>
    </row>
    <row r="1417" spans="1:10" ht="27" customHeight="1" x14ac:dyDescent="0.25">
      <c r="A1417" s="36"/>
      <c r="B1417" s="32" t="s">
        <v>72</v>
      </c>
      <c r="C1417" s="32" t="str">
        <f t="shared" si="105"/>
        <v>557-405</v>
      </c>
      <c r="D1417" s="32" t="s">
        <v>110</v>
      </c>
      <c r="E1417" s="32" t="s">
        <v>15</v>
      </c>
      <c r="F1417" s="32"/>
      <c r="G1417" s="32">
        <v>11</v>
      </c>
      <c r="H1417" s="34">
        <v>1562.0849999999998</v>
      </c>
      <c r="I1417" s="3"/>
      <c r="J1417" s="26">
        <f t="shared" si="106"/>
        <v>0</v>
      </c>
    </row>
    <row r="1418" spans="1:10" ht="27" customHeight="1" x14ac:dyDescent="0.25">
      <c r="A1418" s="36"/>
      <c r="B1418" s="32" t="s">
        <v>72</v>
      </c>
      <c r="C1418" s="32" t="str">
        <f t="shared" si="105"/>
        <v>557-405</v>
      </c>
      <c r="D1418" s="32" t="s">
        <v>110</v>
      </c>
      <c r="E1418" s="32" t="s">
        <v>16</v>
      </c>
      <c r="F1418" s="32"/>
      <c r="G1418" s="32">
        <v>5</v>
      </c>
      <c r="H1418" s="34">
        <v>1562.0849999999998</v>
      </c>
      <c r="I1418" s="3"/>
      <c r="J1418" s="26">
        <f t="shared" si="106"/>
        <v>0</v>
      </c>
    </row>
    <row r="1419" spans="1:10" ht="27" customHeight="1" x14ac:dyDescent="0.25">
      <c r="A1419" s="36"/>
      <c r="B1419" s="32" t="s">
        <v>72</v>
      </c>
      <c r="C1419" s="32" t="str">
        <f t="shared" si="105"/>
        <v>557-405</v>
      </c>
      <c r="D1419" s="32" t="s">
        <v>110</v>
      </c>
      <c r="E1419" s="32" t="s">
        <v>19</v>
      </c>
      <c r="F1419" s="32"/>
      <c r="G1419" s="32">
        <v>5</v>
      </c>
      <c r="H1419" s="34">
        <v>1562.0849999999998</v>
      </c>
      <c r="I1419" s="3"/>
      <c r="J1419" s="26">
        <f t="shared" si="106"/>
        <v>0</v>
      </c>
    </row>
    <row r="1420" spans="1:10" ht="27" customHeight="1" x14ac:dyDescent="0.25">
      <c r="A1420" s="36"/>
      <c r="B1420" s="32" t="s">
        <v>72</v>
      </c>
      <c r="C1420" s="32" t="str">
        <f t="shared" si="105"/>
        <v>557-405</v>
      </c>
      <c r="D1420" s="32" t="s">
        <v>110</v>
      </c>
      <c r="E1420" s="32" t="s">
        <v>20</v>
      </c>
      <c r="F1420" s="32"/>
      <c r="G1420" s="32">
        <v>7</v>
      </c>
      <c r="H1420" s="34">
        <v>1562.0849999999998</v>
      </c>
      <c r="I1420" s="3"/>
      <c r="J1420" s="26">
        <f t="shared" si="106"/>
        <v>0</v>
      </c>
    </row>
    <row r="1421" spans="1:10" ht="27" customHeight="1" x14ac:dyDescent="0.25">
      <c r="A1421" s="37"/>
      <c r="B1421" s="32" t="s">
        <v>72</v>
      </c>
      <c r="C1421" s="32" t="str">
        <f t="shared" si="105"/>
        <v>557-405</v>
      </c>
      <c r="D1421" s="32" t="s">
        <v>110</v>
      </c>
      <c r="E1421" s="32" t="s">
        <v>21</v>
      </c>
      <c r="F1421" s="32"/>
      <c r="G1421" s="32">
        <v>4</v>
      </c>
      <c r="H1421" s="34">
        <v>1562.0849999999998</v>
      </c>
      <c r="I1421" s="3"/>
      <c r="J1421" s="26">
        <f t="shared" si="106"/>
        <v>0</v>
      </c>
    </row>
    <row r="1422" spans="1:10" ht="64.5" customHeight="1" x14ac:dyDescent="0.25">
      <c r="A1422" s="35"/>
      <c r="B1422" s="32" t="s">
        <v>50</v>
      </c>
      <c r="C1422" s="32" t="str">
        <f>HYPERLINK("http://warehouse.orhideja.net//images/products/293-405.jpg","293-405")</f>
        <v>293-405</v>
      </c>
      <c r="D1422" s="32" t="s">
        <v>110</v>
      </c>
      <c r="E1422" s="32">
        <v>40</v>
      </c>
      <c r="F1422" s="32"/>
      <c r="G1422" s="32">
        <v>4</v>
      </c>
      <c r="H1422" s="34">
        <v>915.70500000000004</v>
      </c>
      <c r="I1422" s="3"/>
      <c r="J1422" s="26">
        <f t="shared" si="106"/>
        <v>0</v>
      </c>
    </row>
    <row r="1423" spans="1:10" ht="64.5" customHeight="1" x14ac:dyDescent="0.25">
      <c r="A1423" s="36"/>
      <c r="B1423" s="32" t="s">
        <v>50</v>
      </c>
      <c r="C1423" s="32" t="str">
        <f>HYPERLINK("http://warehouse.orhideja.net//images/products/293-405.jpg","293-405")</f>
        <v>293-405</v>
      </c>
      <c r="D1423" s="32" t="s">
        <v>110</v>
      </c>
      <c r="E1423" s="32">
        <v>42</v>
      </c>
      <c r="F1423" s="32"/>
      <c r="G1423" s="32">
        <v>19</v>
      </c>
      <c r="H1423" s="34">
        <v>915.70500000000004</v>
      </c>
      <c r="I1423" s="3"/>
      <c r="J1423" s="26">
        <f t="shared" si="106"/>
        <v>0</v>
      </c>
    </row>
    <row r="1424" spans="1:10" ht="64.5" customHeight="1" x14ac:dyDescent="0.25">
      <c r="A1424" s="37"/>
      <c r="B1424" s="32" t="s">
        <v>50</v>
      </c>
      <c r="C1424" s="32" t="str">
        <f>HYPERLINK("http://warehouse.orhideja.net//images/products/293-405.jpg","293-405")</f>
        <v>293-405</v>
      </c>
      <c r="D1424" s="32" t="s">
        <v>110</v>
      </c>
      <c r="E1424" s="32">
        <v>44</v>
      </c>
      <c r="F1424" s="32"/>
      <c r="G1424" s="32">
        <v>19</v>
      </c>
      <c r="H1424" s="34">
        <v>915.70500000000004</v>
      </c>
      <c r="I1424" s="3"/>
      <c r="J1424" s="26">
        <f t="shared" si="106"/>
        <v>0</v>
      </c>
    </row>
    <row r="1425" spans="1:10" ht="69.75" customHeight="1" x14ac:dyDescent="0.25">
      <c r="A1425" s="35"/>
      <c r="B1425" s="32" t="s">
        <v>31</v>
      </c>
      <c r="C1425" s="32" t="str">
        <f>HYPERLINK("http://warehouse.orhideja.net//images/products/733-405.jpg","733-405")</f>
        <v>733-405</v>
      </c>
      <c r="D1425" s="32" t="s">
        <v>110</v>
      </c>
      <c r="E1425" s="32">
        <v>38</v>
      </c>
      <c r="F1425" s="32"/>
      <c r="G1425" s="32">
        <v>2</v>
      </c>
      <c r="H1425" s="34">
        <v>1005.4799999999999</v>
      </c>
      <c r="I1425" s="3"/>
      <c r="J1425" s="26">
        <f t="shared" si="106"/>
        <v>0</v>
      </c>
    </row>
    <row r="1426" spans="1:10" ht="69.75" customHeight="1" x14ac:dyDescent="0.25">
      <c r="A1426" s="36"/>
      <c r="B1426" s="32" t="s">
        <v>31</v>
      </c>
      <c r="C1426" s="32" t="str">
        <f>HYPERLINK("http://warehouse.orhideja.net//images/products/733-405.jpg","733-405")</f>
        <v>733-405</v>
      </c>
      <c r="D1426" s="32" t="s">
        <v>110</v>
      </c>
      <c r="E1426" s="32">
        <v>40</v>
      </c>
      <c r="F1426" s="32"/>
      <c r="G1426" s="32">
        <v>3</v>
      </c>
      <c r="H1426" s="34">
        <v>1005.4799999999999</v>
      </c>
      <c r="I1426" s="3"/>
      <c r="J1426" s="26">
        <f t="shared" si="106"/>
        <v>0</v>
      </c>
    </row>
    <row r="1427" spans="1:10" ht="69.75" customHeight="1" x14ac:dyDescent="0.25">
      <c r="A1427" s="37"/>
      <c r="B1427" s="32" t="s">
        <v>31</v>
      </c>
      <c r="C1427" s="32" t="str">
        <f>HYPERLINK("http://warehouse.orhideja.net//images/products/733-405.jpg","733-405")</f>
        <v>733-405</v>
      </c>
      <c r="D1427" s="32" t="s">
        <v>110</v>
      </c>
      <c r="E1427" s="32">
        <v>42</v>
      </c>
      <c r="F1427" s="32"/>
      <c r="G1427" s="32">
        <v>1</v>
      </c>
      <c r="H1427" s="34">
        <v>1005.4799999999999</v>
      </c>
      <c r="I1427" s="3"/>
      <c r="J1427" s="26">
        <f t="shared" si="106"/>
        <v>0</v>
      </c>
    </row>
    <row r="1428" spans="1:10" x14ac:dyDescent="0.25">
      <c r="A1428" s="35"/>
      <c r="B1428" s="32" t="s">
        <v>5</v>
      </c>
      <c r="C1428" s="32" t="str">
        <f t="shared" ref="C1428:C1472" si="107">HYPERLINK("http://warehouse.orhideja.net//images/products/123-438 peony.jpg","123-438")</f>
        <v>123-438</v>
      </c>
      <c r="D1428" s="32" t="s">
        <v>69</v>
      </c>
      <c r="E1428" s="32" t="s">
        <v>25</v>
      </c>
      <c r="F1428" s="32"/>
      <c r="G1428" s="32">
        <v>11</v>
      </c>
      <c r="H1428" s="34">
        <v>2181.5324999999998</v>
      </c>
      <c r="I1428" s="3"/>
      <c r="J1428" s="26">
        <f t="shared" si="106"/>
        <v>0</v>
      </c>
    </row>
    <row r="1429" spans="1:10" x14ac:dyDescent="0.25">
      <c r="A1429" s="36"/>
      <c r="B1429" s="32" t="s">
        <v>5</v>
      </c>
      <c r="C1429" s="32" t="str">
        <f t="shared" si="107"/>
        <v>123-438</v>
      </c>
      <c r="D1429" s="32" t="s">
        <v>69</v>
      </c>
      <c r="E1429" s="32" t="s">
        <v>12</v>
      </c>
      <c r="F1429" s="32"/>
      <c r="G1429" s="32">
        <v>10</v>
      </c>
      <c r="H1429" s="34">
        <v>2181.5324999999998</v>
      </c>
      <c r="I1429" s="3"/>
      <c r="J1429" s="26">
        <f t="shared" si="106"/>
        <v>0</v>
      </c>
    </row>
    <row r="1430" spans="1:10" x14ac:dyDescent="0.25">
      <c r="A1430" s="36"/>
      <c r="B1430" s="32" t="s">
        <v>5</v>
      </c>
      <c r="C1430" s="32" t="str">
        <f t="shared" si="107"/>
        <v>123-438</v>
      </c>
      <c r="D1430" s="32" t="s">
        <v>69</v>
      </c>
      <c r="E1430" s="32" t="s">
        <v>13</v>
      </c>
      <c r="F1430" s="32"/>
      <c r="G1430" s="32">
        <v>2</v>
      </c>
      <c r="H1430" s="34">
        <v>2181.5324999999998</v>
      </c>
      <c r="I1430" s="3"/>
      <c r="J1430" s="26">
        <f t="shared" si="106"/>
        <v>0</v>
      </c>
    </row>
    <row r="1431" spans="1:10" x14ac:dyDescent="0.25">
      <c r="A1431" s="36"/>
      <c r="B1431" s="32" t="s">
        <v>5</v>
      </c>
      <c r="C1431" s="32" t="str">
        <f t="shared" si="107"/>
        <v>123-438</v>
      </c>
      <c r="D1431" s="32" t="s">
        <v>69</v>
      </c>
      <c r="E1431" s="32" t="s">
        <v>43</v>
      </c>
      <c r="F1431" s="32"/>
      <c r="G1431" s="32">
        <v>2</v>
      </c>
      <c r="H1431" s="34">
        <v>2181.5324999999998</v>
      </c>
      <c r="I1431" s="3"/>
      <c r="J1431" s="26">
        <f t="shared" si="106"/>
        <v>0</v>
      </c>
    </row>
    <row r="1432" spans="1:10" x14ac:dyDescent="0.25">
      <c r="A1432" s="36"/>
      <c r="B1432" s="32" t="s">
        <v>5</v>
      </c>
      <c r="C1432" s="32" t="str">
        <f t="shared" si="107"/>
        <v>123-438</v>
      </c>
      <c r="D1432" s="32" t="s">
        <v>69</v>
      </c>
      <c r="E1432" s="32" t="s">
        <v>44</v>
      </c>
      <c r="F1432" s="32"/>
      <c r="G1432" s="32">
        <v>2</v>
      </c>
      <c r="H1432" s="34">
        <v>2181.5324999999998</v>
      </c>
      <c r="I1432" s="3"/>
      <c r="J1432" s="26">
        <f t="shared" si="106"/>
        <v>0</v>
      </c>
    </row>
    <row r="1433" spans="1:10" x14ac:dyDescent="0.25">
      <c r="A1433" s="36"/>
      <c r="B1433" s="32" t="s">
        <v>5</v>
      </c>
      <c r="C1433" s="32" t="str">
        <f t="shared" si="107"/>
        <v>123-438</v>
      </c>
      <c r="D1433" s="32" t="s">
        <v>69</v>
      </c>
      <c r="E1433" s="32" t="s">
        <v>45</v>
      </c>
      <c r="F1433" s="32"/>
      <c r="G1433" s="32">
        <v>2</v>
      </c>
      <c r="H1433" s="34">
        <v>2181.5324999999998</v>
      </c>
      <c r="I1433" s="3"/>
      <c r="J1433" s="26">
        <f t="shared" si="106"/>
        <v>0</v>
      </c>
    </row>
    <row r="1434" spans="1:10" x14ac:dyDescent="0.25">
      <c r="A1434" s="36"/>
      <c r="B1434" s="32" t="s">
        <v>5</v>
      </c>
      <c r="C1434" s="32" t="str">
        <f t="shared" si="107"/>
        <v>123-438</v>
      </c>
      <c r="D1434" s="32" t="s">
        <v>69</v>
      </c>
      <c r="E1434" s="32" t="s">
        <v>111</v>
      </c>
      <c r="F1434" s="32"/>
      <c r="G1434" s="32">
        <v>2</v>
      </c>
      <c r="H1434" s="34">
        <v>2181.5324999999998</v>
      </c>
      <c r="I1434" s="3"/>
      <c r="J1434" s="26">
        <f t="shared" si="106"/>
        <v>0</v>
      </c>
    </row>
    <row r="1435" spans="1:10" x14ac:dyDescent="0.25">
      <c r="A1435" s="36"/>
      <c r="B1435" s="32" t="s">
        <v>5</v>
      </c>
      <c r="C1435" s="32" t="str">
        <f t="shared" si="107"/>
        <v>123-438</v>
      </c>
      <c r="D1435" s="32" t="s">
        <v>69</v>
      </c>
      <c r="E1435" s="32" t="s">
        <v>119</v>
      </c>
      <c r="F1435" s="32"/>
      <c r="G1435" s="32">
        <v>2</v>
      </c>
      <c r="H1435" s="34">
        <v>2181.5324999999998</v>
      </c>
      <c r="I1435" s="3"/>
      <c r="J1435" s="26">
        <f t="shared" si="106"/>
        <v>0</v>
      </c>
    </row>
    <row r="1436" spans="1:10" x14ac:dyDescent="0.25">
      <c r="A1436" s="36"/>
      <c r="B1436" s="32" t="s">
        <v>5</v>
      </c>
      <c r="C1436" s="32" t="str">
        <f t="shared" si="107"/>
        <v>123-438</v>
      </c>
      <c r="D1436" s="32" t="s">
        <v>69</v>
      </c>
      <c r="E1436" s="32" t="s">
        <v>16</v>
      </c>
      <c r="F1436" s="32"/>
      <c r="G1436" s="32">
        <v>11</v>
      </c>
      <c r="H1436" s="34">
        <v>2181.5324999999998</v>
      </c>
      <c r="I1436" s="3"/>
      <c r="J1436" s="26">
        <f t="shared" si="106"/>
        <v>0</v>
      </c>
    </row>
    <row r="1437" spans="1:10" x14ac:dyDescent="0.25">
      <c r="A1437" s="36"/>
      <c r="B1437" s="32" t="s">
        <v>5</v>
      </c>
      <c r="C1437" s="32" t="str">
        <f t="shared" si="107"/>
        <v>123-438</v>
      </c>
      <c r="D1437" s="32" t="s">
        <v>69</v>
      </c>
      <c r="E1437" s="32" t="s">
        <v>17</v>
      </c>
      <c r="F1437" s="32"/>
      <c r="G1437" s="32">
        <v>15</v>
      </c>
      <c r="H1437" s="34">
        <v>2181.5324999999998</v>
      </c>
      <c r="I1437" s="3"/>
      <c r="J1437" s="26">
        <f t="shared" si="106"/>
        <v>0</v>
      </c>
    </row>
    <row r="1438" spans="1:10" x14ac:dyDescent="0.25">
      <c r="A1438" s="36"/>
      <c r="B1438" s="32" t="s">
        <v>5</v>
      </c>
      <c r="C1438" s="32" t="str">
        <f t="shared" si="107"/>
        <v>123-438</v>
      </c>
      <c r="D1438" s="32" t="s">
        <v>69</v>
      </c>
      <c r="E1438" s="32" t="s">
        <v>18</v>
      </c>
      <c r="F1438" s="32"/>
      <c r="G1438" s="32">
        <v>5</v>
      </c>
      <c r="H1438" s="34">
        <v>2181.5324999999998</v>
      </c>
      <c r="I1438" s="3"/>
      <c r="J1438" s="26">
        <f t="shared" si="106"/>
        <v>0</v>
      </c>
    </row>
    <row r="1439" spans="1:10" x14ac:dyDescent="0.25">
      <c r="A1439" s="36"/>
      <c r="B1439" s="32" t="s">
        <v>5</v>
      </c>
      <c r="C1439" s="32" t="str">
        <f t="shared" si="107"/>
        <v>123-438</v>
      </c>
      <c r="D1439" s="32" t="s">
        <v>69</v>
      </c>
      <c r="E1439" s="32" t="s">
        <v>46</v>
      </c>
      <c r="F1439" s="32"/>
      <c r="G1439" s="32">
        <v>10</v>
      </c>
      <c r="H1439" s="34">
        <v>2181.5324999999998</v>
      </c>
      <c r="I1439" s="3"/>
      <c r="J1439" s="26">
        <f t="shared" si="106"/>
        <v>0</v>
      </c>
    </row>
    <row r="1440" spans="1:10" x14ac:dyDescent="0.25">
      <c r="A1440" s="36"/>
      <c r="B1440" s="32" t="s">
        <v>5</v>
      </c>
      <c r="C1440" s="32" t="str">
        <f t="shared" si="107"/>
        <v>123-438</v>
      </c>
      <c r="D1440" s="32" t="s">
        <v>69</v>
      </c>
      <c r="E1440" s="32" t="s">
        <v>47</v>
      </c>
      <c r="F1440" s="32"/>
      <c r="G1440" s="32">
        <v>16</v>
      </c>
      <c r="H1440" s="34">
        <v>2181.5324999999998</v>
      </c>
      <c r="I1440" s="3"/>
      <c r="J1440" s="26">
        <f t="shared" si="106"/>
        <v>0</v>
      </c>
    </row>
    <row r="1441" spans="1:10" x14ac:dyDescent="0.25">
      <c r="A1441" s="36"/>
      <c r="B1441" s="32" t="s">
        <v>5</v>
      </c>
      <c r="C1441" s="32" t="str">
        <f t="shared" si="107"/>
        <v>123-438</v>
      </c>
      <c r="D1441" s="32" t="s">
        <v>69</v>
      </c>
      <c r="E1441" s="32" t="s">
        <v>104</v>
      </c>
      <c r="F1441" s="32"/>
      <c r="G1441" s="32">
        <v>13</v>
      </c>
      <c r="H1441" s="34">
        <v>2181.5324999999998</v>
      </c>
      <c r="I1441" s="3"/>
      <c r="J1441" s="26">
        <f t="shared" si="106"/>
        <v>0</v>
      </c>
    </row>
    <row r="1442" spans="1:10" x14ac:dyDescent="0.25">
      <c r="A1442" s="36"/>
      <c r="B1442" s="32" t="s">
        <v>5</v>
      </c>
      <c r="C1442" s="32" t="str">
        <f t="shared" si="107"/>
        <v>123-438</v>
      </c>
      <c r="D1442" s="32" t="s">
        <v>69</v>
      </c>
      <c r="E1442" s="32" t="s">
        <v>112</v>
      </c>
      <c r="F1442" s="32"/>
      <c r="G1442" s="32">
        <v>2</v>
      </c>
      <c r="H1442" s="34">
        <v>2181.5324999999998</v>
      </c>
      <c r="I1442" s="3"/>
      <c r="J1442" s="26">
        <f t="shared" si="106"/>
        <v>0</v>
      </c>
    </row>
    <row r="1443" spans="1:10" x14ac:dyDescent="0.25">
      <c r="A1443" s="36"/>
      <c r="B1443" s="32" t="s">
        <v>5</v>
      </c>
      <c r="C1443" s="32" t="str">
        <f t="shared" si="107"/>
        <v>123-438</v>
      </c>
      <c r="D1443" s="32" t="s">
        <v>69</v>
      </c>
      <c r="E1443" s="32" t="s">
        <v>123</v>
      </c>
      <c r="F1443" s="32"/>
      <c r="G1443" s="32">
        <v>2</v>
      </c>
      <c r="H1443" s="34">
        <v>2181.5324999999998</v>
      </c>
      <c r="I1443" s="3"/>
      <c r="J1443" s="26">
        <f t="shared" si="106"/>
        <v>0</v>
      </c>
    </row>
    <row r="1444" spans="1:10" x14ac:dyDescent="0.25">
      <c r="A1444" s="36"/>
      <c r="B1444" s="32" t="s">
        <v>5</v>
      </c>
      <c r="C1444" s="32" t="str">
        <f t="shared" si="107"/>
        <v>123-438</v>
      </c>
      <c r="D1444" s="32" t="s">
        <v>69</v>
      </c>
      <c r="E1444" s="32" t="s">
        <v>21</v>
      </c>
      <c r="F1444" s="32"/>
      <c r="G1444" s="32">
        <v>19</v>
      </c>
      <c r="H1444" s="34">
        <v>2181.5324999999998</v>
      </c>
      <c r="I1444" s="3"/>
      <c r="J1444" s="26">
        <f t="shared" si="106"/>
        <v>0</v>
      </c>
    </row>
    <row r="1445" spans="1:10" x14ac:dyDescent="0.25">
      <c r="A1445" s="36"/>
      <c r="B1445" s="32" t="s">
        <v>5</v>
      </c>
      <c r="C1445" s="32" t="str">
        <f t="shared" si="107"/>
        <v>123-438</v>
      </c>
      <c r="D1445" s="32" t="s">
        <v>69</v>
      </c>
      <c r="E1445" s="32" t="s">
        <v>22</v>
      </c>
      <c r="F1445" s="32"/>
      <c r="G1445" s="32">
        <v>16</v>
      </c>
      <c r="H1445" s="34">
        <v>2181.5324999999998</v>
      </c>
      <c r="I1445" s="3"/>
      <c r="J1445" s="26">
        <f t="shared" si="106"/>
        <v>0</v>
      </c>
    </row>
    <row r="1446" spans="1:10" x14ac:dyDescent="0.25">
      <c r="A1446" s="36"/>
      <c r="B1446" s="32" t="s">
        <v>5</v>
      </c>
      <c r="C1446" s="32" t="str">
        <f t="shared" si="107"/>
        <v>123-438</v>
      </c>
      <c r="D1446" s="32" t="s">
        <v>69</v>
      </c>
      <c r="E1446" s="32" t="s">
        <v>27</v>
      </c>
      <c r="F1446" s="32"/>
      <c r="G1446" s="32">
        <v>20</v>
      </c>
      <c r="H1446" s="34">
        <v>2181.5324999999998</v>
      </c>
      <c r="I1446" s="3"/>
      <c r="J1446" s="26">
        <f t="shared" si="106"/>
        <v>0</v>
      </c>
    </row>
    <row r="1447" spans="1:10" x14ac:dyDescent="0.25">
      <c r="A1447" s="36"/>
      <c r="B1447" s="32" t="s">
        <v>5</v>
      </c>
      <c r="C1447" s="32" t="str">
        <f t="shared" si="107"/>
        <v>123-438</v>
      </c>
      <c r="D1447" s="32" t="s">
        <v>69</v>
      </c>
      <c r="E1447" s="32" t="s">
        <v>34</v>
      </c>
      <c r="F1447" s="32"/>
      <c r="G1447" s="32">
        <v>20</v>
      </c>
      <c r="H1447" s="34">
        <v>2181.5324999999998</v>
      </c>
      <c r="I1447" s="3"/>
      <c r="J1447" s="26">
        <f t="shared" si="106"/>
        <v>0</v>
      </c>
    </row>
    <row r="1448" spans="1:10" x14ac:dyDescent="0.25">
      <c r="A1448" s="36"/>
      <c r="B1448" s="32" t="s">
        <v>5</v>
      </c>
      <c r="C1448" s="32" t="str">
        <f t="shared" si="107"/>
        <v>123-438</v>
      </c>
      <c r="D1448" s="32" t="s">
        <v>69</v>
      </c>
      <c r="E1448" s="32" t="s">
        <v>105</v>
      </c>
      <c r="F1448" s="32"/>
      <c r="G1448" s="32">
        <v>15</v>
      </c>
      <c r="H1448" s="34">
        <v>2181.5324999999998</v>
      </c>
      <c r="I1448" s="3"/>
      <c r="J1448" s="26">
        <f t="shared" si="106"/>
        <v>0</v>
      </c>
    </row>
    <row r="1449" spans="1:10" x14ac:dyDescent="0.25">
      <c r="A1449" s="36"/>
      <c r="B1449" s="32" t="s">
        <v>5</v>
      </c>
      <c r="C1449" s="32" t="str">
        <f t="shared" si="107"/>
        <v>123-438</v>
      </c>
      <c r="D1449" s="32" t="s">
        <v>69</v>
      </c>
      <c r="E1449" s="32" t="s">
        <v>106</v>
      </c>
      <c r="F1449" s="32"/>
      <c r="G1449" s="32">
        <v>14</v>
      </c>
      <c r="H1449" s="34">
        <v>2181.5324999999998</v>
      </c>
      <c r="I1449" s="3"/>
      <c r="J1449" s="26">
        <f t="shared" si="106"/>
        <v>0</v>
      </c>
    </row>
    <row r="1450" spans="1:10" x14ac:dyDescent="0.25">
      <c r="A1450" s="36"/>
      <c r="B1450" s="32" t="s">
        <v>5</v>
      </c>
      <c r="C1450" s="32" t="str">
        <f t="shared" si="107"/>
        <v>123-438</v>
      </c>
      <c r="D1450" s="32" t="s">
        <v>69</v>
      </c>
      <c r="E1450" s="32" t="s">
        <v>113</v>
      </c>
      <c r="F1450" s="32"/>
      <c r="G1450" s="32">
        <v>2</v>
      </c>
      <c r="H1450" s="34">
        <v>2181.5324999999998</v>
      </c>
      <c r="I1450" s="3"/>
      <c r="J1450" s="26">
        <f t="shared" si="106"/>
        <v>0</v>
      </c>
    </row>
    <row r="1451" spans="1:10" x14ac:dyDescent="0.25">
      <c r="A1451" s="36"/>
      <c r="B1451" s="32" t="s">
        <v>5</v>
      </c>
      <c r="C1451" s="32" t="str">
        <f t="shared" si="107"/>
        <v>123-438</v>
      </c>
      <c r="D1451" s="32" t="s">
        <v>69</v>
      </c>
      <c r="E1451" s="32" t="s">
        <v>114</v>
      </c>
      <c r="F1451" s="32"/>
      <c r="G1451" s="32">
        <v>2</v>
      </c>
      <c r="H1451" s="34">
        <v>2181.5324999999998</v>
      </c>
      <c r="I1451" s="3"/>
      <c r="J1451" s="26">
        <f t="shared" si="106"/>
        <v>0</v>
      </c>
    </row>
    <row r="1452" spans="1:10" x14ac:dyDescent="0.25">
      <c r="A1452" s="36"/>
      <c r="B1452" s="32" t="s">
        <v>5</v>
      </c>
      <c r="C1452" s="32" t="str">
        <f t="shared" si="107"/>
        <v>123-438</v>
      </c>
      <c r="D1452" s="32" t="s">
        <v>69</v>
      </c>
      <c r="E1452" s="32" t="s">
        <v>30</v>
      </c>
      <c r="F1452" s="32"/>
      <c r="G1452" s="32">
        <v>4</v>
      </c>
      <c r="H1452" s="34">
        <v>2181.5324999999998</v>
      </c>
      <c r="I1452" s="3"/>
      <c r="J1452" s="26">
        <f t="shared" si="106"/>
        <v>0</v>
      </c>
    </row>
    <row r="1453" spans="1:10" x14ac:dyDescent="0.25">
      <c r="A1453" s="36"/>
      <c r="B1453" s="32" t="s">
        <v>5</v>
      </c>
      <c r="C1453" s="32" t="str">
        <f t="shared" si="107"/>
        <v>123-438</v>
      </c>
      <c r="D1453" s="32" t="s">
        <v>69</v>
      </c>
      <c r="E1453" s="32" t="s">
        <v>48</v>
      </c>
      <c r="F1453" s="32"/>
      <c r="G1453" s="32">
        <v>8</v>
      </c>
      <c r="H1453" s="34">
        <v>2181.5324999999998</v>
      </c>
      <c r="I1453" s="3"/>
      <c r="J1453" s="26">
        <f t="shared" si="106"/>
        <v>0</v>
      </c>
    </row>
    <row r="1454" spans="1:10" x14ac:dyDescent="0.25">
      <c r="A1454" s="36"/>
      <c r="B1454" s="32" t="s">
        <v>5</v>
      </c>
      <c r="C1454" s="32" t="str">
        <f t="shared" si="107"/>
        <v>123-438</v>
      </c>
      <c r="D1454" s="32" t="s">
        <v>69</v>
      </c>
      <c r="E1454" s="32" t="s">
        <v>35</v>
      </c>
      <c r="F1454" s="32"/>
      <c r="G1454" s="32">
        <v>19</v>
      </c>
      <c r="H1454" s="34">
        <v>2181.5324999999998</v>
      </c>
      <c r="I1454" s="3"/>
      <c r="J1454" s="26">
        <f t="shared" si="106"/>
        <v>0</v>
      </c>
    </row>
    <row r="1455" spans="1:10" x14ac:dyDescent="0.25">
      <c r="A1455" s="36"/>
      <c r="B1455" s="32" t="s">
        <v>5</v>
      </c>
      <c r="C1455" s="32" t="str">
        <f t="shared" si="107"/>
        <v>123-438</v>
      </c>
      <c r="D1455" s="32" t="s">
        <v>69</v>
      </c>
      <c r="E1455" s="32" t="s">
        <v>102</v>
      </c>
      <c r="F1455" s="32"/>
      <c r="G1455" s="32">
        <v>21</v>
      </c>
      <c r="H1455" s="34">
        <v>2181.5324999999998</v>
      </c>
      <c r="I1455" s="3"/>
      <c r="J1455" s="26">
        <f t="shared" si="106"/>
        <v>0</v>
      </c>
    </row>
    <row r="1456" spans="1:10" x14ac:dyDescent="0.25">
      <c r="A1456" s="36"/>
      <c r="B1456" s="32" t="s">
        <v>5</v>
      </c>
      <c r="C1456" s="32" t="str">
        <f t="shared" si="107"/>
        <v>123-438</v>
      </c>
      <c r="D1456" s="32" t="s">
        <v>69</v>
      </c>
      <c r="E1456" s="32" t="s">
        <v>115</v>
      </c>
      <c r="F1456" s="32"/>
      <c r="G1456" s="32">
        <v>21</v>
      </c>
      <c r="H1456" s="34">
        <v>2181.5324999999998</v>
      </c>
      <c r="I1456" s="3"/>
      <c r="J1456" s="26">
        <f t="shared" si="106"/>
        <v>0</v>
      </c>
    </row>
    <row r="1457" spans="1:10" x14ac:dyDescent="0.25">
      <c r="A1457" s="36"/>
      <c r="B1457" s="32" t="s">
        <v>5</v>
      </c>
      <c r="C1457" s="32" t="str">
        <f t="shared" si="107"/>
        <v>123-438</v>
      </c>
      <c r="D1457" s="32" t="s">
        <v>69</v>
      </c>
      <c r="E1457" s="32" t="s">
        <v>116</v>
      </c>
      <c r="F1457" s="32"/>
      <c r="G1457" s="32">
        <v>15</v>
      </c>
      <c r="H1457" s="34">
        <v>2181.5324999999998</v>
      </c>
      <c r="I1457" s="3"/>
      <c r="J1457" s="26">
        <f t="shared" si="106"/>
        <v>0</v>
      </c>
    </row>
    <row r="1458" spans="1:10" x14ac:dyDescent="0.25">
      <c r="A1458" s="36"/>
      <c r="B1458" s="32" t="s">
        <v>5</v>
      </c>
      <c r="C1458" s="32" t="str">
        <f t="shared" si="107"/>
        <v>123-438</v>
      </c>
      <c r="D1458" s="32" t="s">
        <v>69</v>
      </c>
      <c r="E1458" s="32" t="s">
        <v>117</v>
      </c>
      <c r="F1458" s="32"/>
      <c r="G1458" s="32">
        <v>4</v>
      </c>
      <c r="H1458" s="34">
        <v>2181.5324999999998</v>
      </c>
      <c r="I1458" s="3"/>
      <c r="J1458" s="26">
        <f t="shared" si="106"/>
        <v>0</v>
      </c>
    </row>
    <row r="1459" spans="1:10" x14ac:dyDescent="0.25">
      <c r="A1459" s="36"/>
      <c r="B1459" s="32" t="s">
        <v>5</v>
      </c>
      <c r="C1459" s="32" t="str">
        <f t="shared" si="107"/>
        <v>123-438</v>
      </c>
      <c r="D1459" s="32" t="s">
        <v>69</v>
      </c>
      <c r="E1459" s="32" t="s">
        <v>124</v>
      </c>
      <c r="F1459" s="32"/>
      <c r="G1459" s="32">
        <v>2</v>
      </c>
      <c r="H1459" s="34">
        <v>2181.5324999999998</v>
      </c>
      <c r="I1459" s="3"/>
      <c r="J1459" s="26">
        <f t="shared" si="106"/>
        <v>0</v>
      </c>
    </row>
    <row r="1460" spans="1:10" x14ac:dyDescent="0.25">
      <c r="A1460" s="36"/>
      <c r="B1460" s="32" t="s">
        <v>5</v>
      </c>
      <c r="C1460" s="32" t="str">
        <f t="shared" si="107"/>
        <v>123-438</v>
      </c>
      <c r="D1460" s="32" t="s">
        <v>69</v>
      </c>
      <c r="E1460" s="32" t="s">
        <v>37</v>
      </c>
      <c r="F1460" s="32"/>
      <c r="G1460" s="32">
        <v>10</v>
      </c>
      <c r="H1460" s="34">
        <v>2181.5324999999998</v>
      </c>
      <c r="I1460" s="3"/>
      <c r="J1460" s="26">
        <f t="shared" si="106"/>
        <v>0</v>
      </c>
    </row>
    <row r="1461" spans="1:10" x14ac:dyDescent="0.25">
      <c r="A1461" s="36"/>
      <c r="B1461" s="32" t="s">
        <v>5</v>
      </c>
      <c r="C1461" s="32" t="str">
        <f t="shared" si="107"/>
        <v>123-438</v>
      </c>
      <c r="D1461" s="32" t="s">
        <v>69</v>
      </c>
      <c r="E1461" s="32" t="s">
        <v>38</v>
      </c>
      <c r="F1461" s="32"/>
      <c r="G1461" s="32">
        <v>2</v>
      </c>
      <c r="H1461" s="34">
        <v>2181.5324999999998</v>
      </c>
      <c r="I1461" s="3"/>
      <c r="J1461" s="26">
        <f t="shared" si="106"/>
        <v>0</v>
      </c>
    </row>
    <row r="1462" spans="1:10" x14ac:dyDescent="0.25">
      <c r="A1462" s="36"/>
      <c r="B1462" s="32" t="s">
        <v>5</v>
      </c>
      <c r="C1462" s="32" t="str">
        <f t="shared" si="107"/>
        <v>123-438</v>
      </c>
      <c r="D1462" s="32" t="s">
        <v>69</v>
      </c>
      <c r="E1462" s="32" t="s">
        <v>49</v>
      </c>
      <c r="F1462" s="32"/>
      <c r="G1462" s="32">
        <v>11</v>
      </c>
      <c r="H1462" s="34">
        <v>2181.5324999999998</v>
      </c>
      <c r="I1462" s="3"/>
      <c r="J1462" s="26">
        <f t="shared" si="106"/>
        <v>0</v>
      </c>
    </row>
    <row r="1463" spans="1:10" x14ac:dyDescent="0.25">
      <c r="A1463" s="36"/>
      <c r="B1463" s="32" t="s">
        <v>5</v>
      </c>
      <c r="C1463" s="32" t="str">
        <f t="shared" si="107"/>
        <v>123-438</v>
      </c>
      <c r="D1463" s="32" t="s">
        <v>69</v>
      </c>
      <c r="E1463" s="32" t="s">
        <v>103</v>
      </c>
      <c r="F1463" s="32"/>
      <c r="G1463" s="32">
        <v>21</v>
      </c>
      <c r="H1463" s="34">
        <v>2181.5324999999998</v>
      </c>
      <c r="I1463" s="3"/>
      <c r="J1463" s="26">
        <f t="shared" si="106"/>
        <v>0</v>
      </c>
    </row>
    <row r="1464" spans="1:10" x14ac:dyDescent="0.25">
      <c r="A1464" s="36"/>
      <c r="B1464" s="32" t="s">
        <v>5</v>
      </c>
      <c r="C1464" s="32" t="str">
        <f t="shared" si="107"/>
        <v>123-438</v>
      </c>
      <c r="D1464" s="32" t="s">
        <v>69</v>
      </c>
      <c r="E1464" s="32" t="s">
        <v>118</v>
      </c>
      <c r="F1464" s="32"/>
      <c r="G1464" s="32">
        <v>22</v>
      </c>
      <c r="H1464" s="34">
        <v>2181.5324999999998</v>
      </c>
      <c r="I1464" s="3"/>
      <c r="J1464" s="26">
        <f t="shared" si="106"/>
        <v>0</v>
      </c>
    </row>
    <row r="1465" spans="1:10" x14ac:dyDescent="0.25">
      <c r="A1465" s="36"/>
      <c r="B1465" s="32" t="s">
        <v>5</v>
      </c>
      <c r="C1465" s="32" t="str">
        <f t="shared" si="107"/>
        <v>123-438</v>
      </c>
      <c r="D1465" s="32" t="s">
        <v>69</v>
      </c>
      <c r="E1465" s="32" t="s">
        <v>125</v>
      </c>
      <c r="F1465" s="32"/>
      <c r="G1465" s="32">
        <v>18</v>
      </c>
      <c r="H1465" s="34">
        <v>2181.5324999999998</v>
      </c>
      <c r="I1465" s="3"/>
      <c r="J1465" s="26">
        <f t="shared" si="106"/>
        <v>0</v>
      </c>
    </row>
    <row r="1466" spans="1:10" x14ac:dyDescent="0.25">
      <c r="A1466" s="36"/>
      <c r="B1466" s="32" t="s">
        <v>5</v>
      </c>
      <c r="C1466" s="32" t="str">
        <f t="shared" si="107"/>
        <v>123-438</v>
      </c>
      <c r="D1466" s="32" t="s">
        <v>69</v>
      </c>
      <c r="E1466" s="32" t="s">
        <v>126</v>
      </c>
      <c r="F1466" s="32"/>
      <c r="G1466" s="32">
        <v>17</v>
      </c>
      <c r="H1466" s="34">
        <v>2181.5324999999998</v>
      </c>
      <c r="I1466" s="3"/>
      <c r="J1466" s="26">
        <f t="shared" si="106"/>
        <v>0</v>
      </c>
    </row>
    <row r="1467" spans="1:10" x14ac:dyDescent="0.25">
      <c r="A1467" s="36"/>
      <c r="B1467" s="32" t="s">
        <v>5</v>
      </c>
      <c r="C1467" s="32" t="str">
        <f t="shared" si="107"/>
        <v>123-438</v>
      </c>
      <c r="D1467" s="32" t="s">
        <v>69</v>
      </c>
      <c r="E1467" s="32" t="s">
        <v>127</v>
      </c>
      <c r="F1467" s="32"/>
      <c r="G1467" s="32">
        <v>2</v>
      </c>
      <c r="H1467" s="34">
        <v>2181.5324999999998</v>
      </c>
      <c r="I1467" s="3"/>
      <c r="J1467" s="26">
        <f t="shared" si="106"/>
        <v>0</v>
      </c>
    </row>
    <row r="1468" spans="1:10" x14ac:dyDescent="0.25">
      <c r="A1468" s="36"/>
      <c r="B1468" s="32" t="s">
        <v>5</v>
      </c>
      <c r="C1468" s="32" t="str">
        <f t="shared" si="107"/>
        <v>123-438</v>
      </c>
      <c r="D1468" s="32" t="s">
        <v>69</v>
      </c>
      <c r="E1468" s="32" t="s">
        <v>128</v>
      </c>
      <c r="F1468" s="32"/>
      <c r="G1468" s="32">
        <v>2</v>
      </c>
      <c r="H1468" s="34">
        <v>2181.5324999999998</v>
      </c>
      <c r="I1468" s="3"/>
      <c r="J1468" s="26">
        <f t="shared" si="106"/>
        <v>0</v>
      </c>
    </row>
    <row r="1469" spans="1:10" x14ac:dyDescent="0.25">
      <c r="A1469" s="36"/>
      <c r="B1469" s="32" t="s">
        <v>5</v>
      </c>
      <c r="C1469" s="32" t="str">
        <f t="shared" si="107"/>
        <v>123-438</v>
      </c>
      <c r="D1469" s="32" t="s">
        <v>69</v>
      </c>
      <c r="E1469" s="32" t="s">
        <v>40</v>
      </c>
      <c r="F1469" s="32"/>
      <c r="G1469" s="32">
        <v>1</v>
      </c>
      <c r="H1469" s="34">
        <v>2181.5324999999998</v>
      </c>
      <c r="I1469" s="3"/>
      <c r="J1469" s="26">
        <f t="shared" si="106"/>
        <v>0</v>
      </c>
    </row>
    <row r="1470" spans="1:10" x14ac:dyDescent="0.25">
      <c r="A1470" s="36"/>
      <c r="B1470" s="32" t="s">
        <v>5</v>
      </c>
      <c r="C1470" s="32" t="str">
        <f t="shared" si="107"/>
        <v>123-438</v>
      </c>
      <c r="D1470" s="32" t="s">
        <v>69</v>
      </c>
      <c r="E1470" s="32" t="s">
        <v>41</v>
      </c>
      <c r="F1470" s="32"/>
      <c r="G1470" s="32">
        <v>1</v>
      </c>
      <c r="H1470" s="34">
        <v>2181.5324999999998</v>
      </c>
      <c r="I1470" s="3"/>
      <c r="J1470" s="26">
        <f t="shared" si="106"/>
        <v>0</v>
      </c>
    </row>
    <row r="1471" spans="1:10" x14ac:dyDescent="0.25">
      <c r="A1471" s="36"/>
      <c r="B1471" s="32" t="s">
        <v>5</v>
      </c>
      <c r="C1471" s="32" t="str">
        <f t="shared" si="107"/>
        <v>123-438</v>
      </c>
      <c r="D1471" s="32" t="s">
        <v>69</v>
      </c>
      <c r="E1471" s="32" t="s">
        <v>120</v>
      </c>
      <c r="F1471" s="32"/>
      <c r="G1471" s="32">
        <v>1</v>
      </c>
      <c r="H1471" s="34">
        <v>2181.5324999999998</v>
      </c>
      <c r="I1471" s="3"/>
      <c r="J1471" s="26">
        <f t="shared" si="106"/>
        <v>0</v>
      </c>
    </row>
    <row r="1472" spans="1:10" x14ac:dyDescent="0.25">
      <c r="A1472" s="37"/>
      <c r="B1472" s="32" t="s">
        <v>5</v>
      </c>
      <c r="C1472" s="32" t="str">
        <f t="shared" si="107"/>
        <v>123-438</v>
      </c>
      <c r="D1472" s="32" t="s">
        <v>69</v>
      </c>
      <c r="E1472" s="32" t="s">
        <v>121</v>
      </c>
      <c r="F1472" s="32"/>
      <c r="G1472" s="32">
        <v>2</v>
      </c>
      <c r="H1472" s="34">
        <v>2181.5324999999998</v>
      </c>
      <c r="I1472" s="3"/>
      <c r="J1472" s="26">
        <f t="shared" si="106"/>
        <v>0</v>
      </c>
    </row>
    <row r="1473" spans="1:10" x14ac:dyDescent="0.25">
      <c r="A1473" s="35"/>
      <c r="B1473" s="32" t="s">
        <v>5</v>
      </c>
      <c r="C1473" s="32" t="str">
        <f t="shared" ref="C1473:C1504" si="108">HYPERLINK("http://warehouse.orhideja.net//images/products/bra_02_-_125-438_.jpg","125-438")</f>
        <v>125-438</v>
      </c>
      <c r="D1473" s="32" t="s">
        <v>69</v>
      </c>
      <c r="E1473" s="32" t="s">
        <v>11</v>
      </c>
      <c r="F1473" s="32"/>
      <c r="G1473" s="32">
        <v>16</v>
      </c>
      <c r="H1473" s="34">
        <v>2037.8924999999999</v>
      </c>
      <c r="I1473" s="3"/>
      <c r="J1473" s="26">
        <f t="shared" si="106"/>
        <v>0</v>
      </c>
    </row>
    <row r="1474" spans="1:10" x14ac:dyDescent="0.25">
      <c r="A1474" s="36"/>
      <c r="B1474" s="32" t="s">
        <v>5</v>
      </c>
      <c r="C1474" s="32" t="str">
        <f t="shared" si="108"/>
        <v>125-438</v>
      </c>
      <c r="D1474" s="32" t="s">
        <v>69</v>
      </c>
      <c r="E1474" s="32" t="s">
        <v>25</v>
      </c>
      <c r="F1474" s="32"/>
      <c r="G1474" s="32">
        <v>21</v>
      </c>
      <c r="H1474" s="34">
        <v>2037.8924999999999</v>
      </c>
      <c r="I1474" s="3"/>
      <c r="J1474" s="26">
        <f t="shared" si="106"/>
        <v>0</v>
      </c>
    </row>
    <row r="1475" spans="1:10" x14ac:dyDescent="0.25">
      <c r="A1475" s="36"/>
      <c r="B1475" s="32" t="s">
        <v>5</v>
      </c>
      <c r="C1475" s="32" t="str">
        <f t="shared" si="108"/>
        <v>125-438</v>
      </c>
      <c r="D1475" s="32" t="s">
        <v>69</v>
      </c>
      <c r="E1475" s="32" t="s">
        <v>12</v>
      </c>
      <c r="F1475" s="32"/>
      <c r="G1475" s="32">
        <v>20</v>
      </c>
      <c r="H1475" s="34">
        <v>2037.8924999999999</v>
      </c>
      <c r="I1475" s="3"/>
      <c r="J1475" s="26">
        <f t="shared" si="106"/>
        <v>0</v>
      </c>
    </row>
    <row r="1476" spans="1:10" x14ac:dyDescent="0.25">
      <c r="A1476" s="36"/>
      <c r="B1476" s="32" t="s">
        <v>5</v>
      </c>
      <c r="C1476" s="32" t="str">
        <f t="shared" si="108"/>
        <v>125-438</v>
      </c>
      <c r="D1476" s="32" t="s">
        <v>69</v>
      </c>
      <c r="E1476" s="32" t="s">
        <v>13</v>
      </c>
      <c r="F1476" s="32"/>
      <c r="G1476" s="32">
        <v>20</v>
      </c>
      <c r="H1476" s="34">
        <v>2037.8924999999999</v>
      </c>
      <c r="I1476" s="3"/>
      <c r="J1476" s="26">
        <f t="shared" si="106"/>
        <v>0</v>
      </c>
    </row>
    <row r="1477" spans="1:10" x14ac:dyDescent="0.25">
      <c r="A1477" s="36"/>
      <c r="B1477" s="32" t="s">
        <v>5</v>
      </c>
      <c r="C1477" s="32" t="str">
        <f t="shared" si="108"/>
        <v>125-438</v>
      </c>
      <c r="D1477" s="32" t="s">
        <v>69</v>
      </c>
      <c r="E1477" s="32" t="s">
        <v>43</v>
      </c>
      <c r="F1477" s="32"/>
      <c r="G1477" s="32">
        <v>15</v>
      </c>
      <c r="H1477" s="34">
        <v>2037.8924999999999</v>
      </c>
      <c r="I1477" s="3"/>
      <c r="J1477" s="26">
        <f t="shared" si="106"/>
        <v>0</v>
      </c>
    </row>
    <row r="1478" spans="1:10" x14ac:dyDescent="0.25">
      <c r="A1478" s="36"/>
      <c r="B1478" s="32" t="s">
        <v>5</v>
      </c>
      <c r="C1478" s="32" t="str">
        <f t="shared" si="108"/>
        <v>125-438</v>
      </c>
      <c r="D1478" s="32" t="s">
        <v>69</v>
      </c>
      <c r="E1478" s="32" t="s">
        <v>44</v>
      </c>
      <c r="F1478" s="32"/>
      <c r="G1478" s="32">
        <v>10</v>
      </c>
      <c r="H1478" s="34">
        <v>2037.8924999999999</v>
      </c>
      <c r="I1478" s="3"/>
      <c r="J1478" s="26">
        <f t="shared" si="106"/>
        <v>0</v>
      </c>
    </row>
    <row r="1479" spans="1:10" x14ac:dyDescent="0.25">
      <c r="A1479" s="36"/>
      <c r="B1479" s="32" t="s">
        <v>5</v>
      </c>
      <c r="C1479" s="32" t="str">
        <f t="shared" si="108"/>
        <v>125-438</v>
      </c>
      <c r="D1479" s="32" t="s">
        <v>69</v>
      </c>
      <c r="E1479" s="32" t="s">
        <v>45</v>
      </c>
      <c r="F1479" s="32"/>
      <c r="G1479" s="32">
        <v>10</v>
      </c>
      <c r="H1479" s="34">
        <v>2037.8924999999999</v>
      </c>
      <c r="I1479" s="3"/>
      <c r="J1479" s="26">
        <f t="shared" si="106"/>
        <v>0</v>
      </c>
    </row>
    <row r="1480" spans="1:10" x14ac:dyDescent="0.25">
      <c r="A1480" s="36"/>
      <c r="B1480" s="32" t="s">
        <v>5</v>
      </c>
      <c r="C1480" s="32" t="str">
        <f t="shared" si="108"/>
        <v>125-438</v>
      </c>
      <c r="D1480" s="32" t="s">
        <v>69</v>
      </c>
      <c r="E1480" s="32" t="s">
        <v>111</v>
      </c>
      <c r="F1480" s="32"/>
      <c r="G1480" s="32">
        <v>7</v>
      </c>
      <c r="H1480" s="34">
        <v>2037.8924999999999</v>
      </c>
      <c r="I1480" s="3"/>
      <c r="J1480" s="26">
        <f t="shared" ref="J1480:J1543" si="109">H1480*I1480</f>
        <v>0</v>
      </c>
    </row>
    <row r="1481" spans="1:10" x14ac:dyDescent="0.25">
      <c r="A1481" s="36"/>
      <c r="B1481" s="32" t="s">
        <v>5</v>
      </c>
      <c r="C1481" s="32" t="str">
        <f t="shared" si="108"/>
        <v>125-438</v>
      </c>
      <c r="D1481" s="32" t="s">
        <v>69</v>
      </c>
      <c r="E1481" s="32" t="s">
        <v>119</v>
      </c>
      <c r="F1481" s="32"/>
      <c r="G1481" s="32">
        <v>10</v>
      </c>
      <c r="H1481" s="34">
        <v>2037.8924999999999</v>
      </c>
      <c r="I1481" s="3"/>
      <c r="J1481" s="26">
        <f t="shared" si="109"/>
        <v>0</v>
      </c>
    </row>
    <row r="1482" spans="1:10" x14ac:dyDescent="0.25">
      <c r="A1482" s="36"/>
      <c r="B1482" s="32" t="s">
        <v>5</v>
      </c>
      <c r="C1482" s="32" t="str">
        <f t="shared" si="108"/>
        <v>125-438</v>
      </c>
      <c r="D1482" s="32" t="s">
        <v>69</v>
      </c>
      <c r="E1482" s="32" t="s">
        <v>15</v>
      </c>
      <c r="F1482" s="32"/>
      <c r="G1482" s="32">
        <v>7</v>
      </c>
      <c r="H1482" s="34">
        <v>2037.8924999999999</v>
      </c>
      <c r="I1482" s="3"/>
      <c r="J1482" s="26">
        <f t="shared" si="109"/>
        <v>0</v>
      </c>
    </row>
    <row r="1483" spans="1:10" x14ac:dyDescent="0.25">
      <c r="A1483" s="36"/>
      <c r="B1483" s="32" t="s">
        <v>5</v>
      </c>
      <c r="C1483" s="32" t="str">
        <f t="shared" si="108"/>
        <v>125-438</v>
      </c>
      <c r="D1483" s="32" t="s">
        <v>69</v>
      </c>
      <c r="E1483" s="32" t="s">
        <v>16</v>
      </c>
      <c r="F1483" s="32"/>
      <c r="G1483" s="32">
        <v>27</v>
      </c>
      <c r="H1483" s="34">
        <v>2037.8924999999999</v>
      </c>
      <c r="I1483" s="3"/>
      <c r="J1483" s="26">
        <f t="shared" si="109"/>
        <v>0</v>
      </c>
    </row>
    <row r="1484" spans="1:10" x14ac:dyDescent="0.25">
      <c r="A1484" s="36"/>
      <c r="B1484" s="32" t="s">
        <v>5</v>
      </c>
      <c r="C1484" s="32" t="str">
        <f t="shared" si="108"/>
        <v>125-438</v>
      </c>
      <c r="D1484" s="32" t="s">
        <v>69</v>
      </c>
      <c r="E1484" s="32" t="s">
        <v>17</v>
      </c>
      <c r="F1484" s="32"/>
      <c r="G1484" s="32">
        <v>24</v>
      </c>
      <c r="H1484" s="34">
        <v>2037.8924999999999</v>
      </c>
      <c r="I1484" s="3"/>
      <c r="J1484" s="26">
        <f t="shared" si="109"/>
        <v>0</v>
      </c>
    </row>
    <row r="1485" spans="1:10" x14ac:dyDescent="0.25">
      <c r="A1485" s="36"/>
      <c r="B1485" s="32" t="s">
        <v>5</v>
      </c>
      <c r="C1485" s="32" t="str">
        <f t="shared" si="108"/>
        <v>125-438</v>
      </c>
      <c r="D1485" s="32" t="s">
        <v>69</v>
      </c>
      <c r="E1485" s="32" t="s">
        <v>18</v>
      </c>
      <c r="F1485" s="32"/>
      <c r="G1485" s="32">
        <v>27</v>
      </c>
      <c r="H1485" s="34">
        <v>2037.8924999999999</v>
      </c>
      <c r="I1485" s="3"/>
      <c r="J1485" s="26">
        <f t="shared" si="109"/>
        <v>0</v>
      </c>
    </row>
    <row r="1486" spans="1:10" x14ac:dyDescent="0.25">
      <c r="A1486" s="36"/>
      <c r="B1486" s="32" t="s">
        <v>5</v>
      </c>
      <c r="C1486" s="32" t="str">
        <f t="shared" si="108"/>
        <v>125-438</v>
      </c>
      <c r="D1486" s="32" t="s">
        <v>69</v>
      </c>
      <c r="E1486" s="32" t="s">
        <v>26</v>
      </c>
      <c r="F1486" s="32"/>
      <c r="G1486" s="32">
        <v>26</v>
      </c>
      <c r="H1486" s="34">
        <v>2037.8924999999999</v>
      </c>
      <c r="I1486" s="3"/>
      <c r="J1486" s="26">
        <f t="shared" si="109"/>
        <v>0</v>
      </c>
    </row>
    <row r="1487" spans="1:10" x14ac:dyDescent="0.25">
      <c r="A1487" s="36"/>
      <c r="B1487" s="32" t="s">
        <v>5</v>
      </c>
      <c r="C1487" s="32" t="str">
        <f t="shared" si="108"/>
        <v>125-438</v>
      </c>
      <c r="D1487" s="32" t="s">
        <v>69</v>
      </c>
      <c r="E1487" s="32" t="s">
        <v>46</v>
      </c>
      <c r="F1487" s="32"/>
      <c r="G1487" s="32">
        <v>28</v>
      </c>
      <c r="H1487" s="34">
        <v>2037.8924999999999</v>
      </c>
      <c r="I1487" s="3"/>
      <c r="J1487" s="26">
        <f t="shared" si="109"/>
        <v>0</v>
      </c>
    </row>
    <row r="1488" spans="1:10" x14ac:dyDescent="0.25">
      <c r="A1488" s="36"/>
      <c r="B1488" s="32" t="s">
        <v>5</v>
      </c>
      <c r="C1488" s="32" t="str">
        <f t="shared" si="108"/>
        <v>125-438</v>
      </c>
      <c r="D1488" s="32" t="s">
        <v>69</v>
      </c>
      <c r="E1488" s="32" t="s">
        <v>47</v>
      </c>
      <c r="F1488" s="32"/>
      <c r="G1488" s="32">
        <v>20</v>
      </c>
      <c r="H1488" s="34">
        <v>2037.8924999999999</v>
      </c>
      <c r="I1488" s="3"/>
      <c r="J1488" s="26">
        <f t="shared" si="109"/>
        <v>0</v>
      </c>
    </row>
    <row r="1489" spans="1:10" x14ac:dyDescent="0.25">
      <c r="A1489" s="36"/>
      <c r="B1489" s="32" t="s">
        <v>5</v>
      </c>
      <c r="C1489" s="32" t="str">
        <f t="shared" si="108"/>
        <v>125-438</v>
      </c>
      <c r="D1489" s="32" t="s">
        <v>69</v>
      </c>
      <c r="E1489" s="32" t="s">
        <v>112</v>
      </c>
      <c r="F1489" s="32"/>
      <c r="G1489" s="32">
        <v>7</v>
      </c>
      <c r="H1489" s="34">
        <v>2037.8924999999999</v>
      </c>
      <c r="I1489" s="3"/>
      <c r="J1489" s="26">
        <f t="shared" si="109"/>
        <v>0</v>
      </c>
    </row>
    <row r="1490" spans="1:10" x14ac:dyDescent="0.25">
      <c r="A1490" s="36"/>
      <c r="B1490" s="32" t="s">
        <v>5</v>
      </c>
      <c r="C1490" s="32" t="str">
        <f t="shared" si="108"/>
        <v>125-438</v>
      </c>
      <c r="D1490" s="32" t="s">
        <v>69</v>
      </c>
      <c r="E1490" s="32" t="s">
        <v>123</v>
      </c>
      <c r="F1490" s="32"/>
      <c r="G1490" s="32">
        <v>10</v>
      </c>
      <c r="H1490" s="34">
        <v>2037.8924999999999</v>
      </c>
      <c r="I1490" s="3"/>
      <c r="J1490" s="26">
        <f t="shared" si="109"/>
        <v>0</v>
      </c>
    </row>
    <row r="1491" spans="1:10" x14ac:dyDescent="0.25">
      <c r="A1491" s="36"/>
      <c r="B1491" s="32" t="s">
        <v>5</v>
      </c>
      <c r="C1491" s="32" t="str">
        <f t="shared" si="108"/>
        <v>125-438</v>
      </c>
      <c r="D1491" s="32" t="s">
        <v>69</v>
      </c>
      <c r="E1491" s="32" t="s">
        <v>20</v>
      </c>
      <c r="F1491" s="32"/>
      <c r="G1491" s="32">
        <v>15</v>
      </c>
      <c r="H1491" s="34">
        <v>2037.8924999999999</v>
      </c>
      <c r="I1491" s="3"/>
      <c r="J1491" s="26">
        <f t="shared" si="109"/>
        <v>0</v>
      </c>
    </row>
    <row r="1492" spans="1:10" x14ac:dyDescent="0.25">
      <c r="A1492" s="36"/>
      <c r="B1492" s="32" t="s">
        <v>5</v>
      </c>
      <c r="C1492" s="32" t="str">
        <f t="shared" si="108"/>
        <v>125-438</v>
      </c>
      <c r="D1492" s="32" t="s">
        <v>69</v>
      </c>
      <c r="E1492" s="32" t="s">
        <v>21</v>
      </c>
      <c r="F1492" s="32"/>
      <c r="G1492" s="32">
        <v>32</v>
      </c>
      <c r="H1492" s="34">
        <v>2037.8924999999999</v>
      </c>
      <c r="I1492" s="3"/>
      <c r="J1492" s="26">
        <f t="shared" si="109"/>
        <v>0</v>
      </c>
    </row>
    <row r="1493" spans="1:10" x14ac:dyDescent="0.25">
      <c r="A1493" s="36"/>
      <c r="B1493" s="32" t="s">
        <v>5</v>
      </c>
      <c r="C1493" s="32" t="str">
        <f t="shared" si="108"/>
        <v>125-438</v>
      </c>
      <c r="D1493" s="32" t="s">
        <v>69</v>
      </c>
      <c r="E1493" s="32" t="s">
        <v>22</v>
      </c>
      <c r="F1493" s="32"/>
      <c r="G1493" s="32">
        <v>29</v>
      </c>
      <c r="H1493" s="34">
        <v>2037.8924999999999</v>
      </c>
      <c r="I1493" s="3"/>
      <c r="J1493" s="26">
        <f t="shared" si="109"/>
        <v>0</v>
      </c>
    </row>
    <row r="1494" spans="1:10" x14ac:dyDescent="0.25">
      <c r="A1494" s="36"/>
      <c r="B1494" s="32" t="s">
        <v>5</v>
      </c>
      <c r="C1494" s="32" t="str">
        <f t="shared" si="108"/>
        <v>125-438</v>
      </c>
      <c r="D1494" s="32" t="s">
        <v>69</v>
      </c>
      <c r="E1494" s="32" t="s">
        <v>23</v>
      </c>
      <c r="F1494" s="32"/>
      <c r="G1494" s="32">
        <v>34</v>
      </c>
      <c r="H1494" s="34">
        <v>2037.8924999999999</v>
      </c>
      <c r="I1494" s="3"/>
      <c r="J1494" s="26">
        <f t="shared" si="109"/>
        <v>0</v>
      </c>
    </row>
    <row r="1495" spans="1:10" x14ac:dyDescent="0.25">
      <c r="A1495" s="36"/>
      <c r="B1495" s="32" t="s">
        <v>5</v>
      </c>
      <c r="C1495" s="32" t="str">
        <f t="shared" si="108"/>
        <v>125-438</v>
      </c>
      <c r="D1495" s="32" t="s">
        <v>69</v>
      </c>
      <c r="E1495" s="32" t="s">
        <v>27</v>
      </c>
      <c r="F1495" s="32"/>
      <c r="G1495" s="32">
        <v>31</v>
      </c>
      <c r="H1495" s="34">
        <v>2037.8924999999999</v>
      </c>
      <c r="I1495" s="3"/>
      <c r="J1495" s="26">
        <f t="shared" si="109"/>
        <v>0</v>
      </c>
    </row>
    <row r="1496" spans="1:10" x14ac:dyDescent="0.25">
      <c r="A1496" s="36"/>
      <c r="B1496" s="32" t="s">
        <v>5</v>
      </c>
      <c r="C1496" s="32" t="str">
        <f t="shared" si="108"/>
        <v>125-438</v>
      </c>
      <c r="D1496" s="32" t="s">
        <v>69</v>
      </c>
      <c r="E1496" s="32" t="s">
        <v>34</v>
      </c>
      <c r="F1496" s="32"/>
      <c r="G1496" s="32">
        <v>33</v>
      </c>
      <c r="H1496" s="34">
        <v>2037.8924999999999</v>
      </c>
      <c r="I1496" s="3"/>
      <c r="J1496" s="26">
        <f t="shared" si="109"/>
        <v>0</v>
      </c>
    </row>
    <row r="1497" spans="1:10" x14ac:dyDescent="0.25">
      <c r="A1497" s="36"/>
      <c r="B1497" s="32" t="s">
        <v>5</v>
      </c>
      <c r="C1497" s="32" t="str">
        <f t="shared" si="108"/>
        <v>125-438</v>
      </c>
      <c r="D1497" s="32" t="s">
        <v>69</v>
      </c>
      <c r="E1497" s="32" t="s">
        <v>105</v>
      </c>
      <c r="F1497" s="32"/>
      <c r="G1497" s="32">
        <v>5</v>
      </c>
      <c r="H1497" s="34">
        <v>2037.8924999999999</v>
      </c>
      <c r="I1497" s="3"/>
      <c r="J1497" s="26">
        <f t="shared" si="109"/>
        <v>0</v>
      </c>
    </row>
    <row r="1498" spans="1:10" x14ac:dyDescent="0.25">
      <c r="A1498" s="36"/>
      <c r="B1498" s="32" t="s">
        <v>5</v>
      </c>
      <c r="C1498" s="32" t="str">
        <f t="shared" si="108"/>
        <v>125-438</v>
      </c>
      <c r="D1498" s="32" t="s">
        <v>69</v>
      </c>
      <c r="E1498" s="32" t="s">
        <v>113</v>
      </c>
      <c r="F1498" s="32"/>
      <c r="G1498" s="32">
        <v>7</v>
      </c>
      <c r="H1498" s="34">
        <v>2037.8924999999999</v>
      </c>
      <c r="I1498" s="3"/>
      <c r="J1498" s="26">
        <f t="shared" si="109"/>
        <v>0</v>
      </c>
    </row>
    <row r="1499" spans="1:10" x14ac:dyDescent="0.25">
      <c r="A1499" s="36"/>
      <c r="B1499" s="32" t="s">
        <v>5</v>
      </c>
      <c r="C1499" s="32" t="str">
        <f t="shared" si="108"/>
        <v>125-438</v>
      </c>
      <c r="D1499" s="32" t="s">
        <v>69</v>
      </c>
      <c r="E1499" s="32" t="s">
        <v>114</v>
      </c>
      <c r="F1499" s="32"/>
      <c r="G1499" s="32">
        <v>10</v>
      </c>
      <c r="H1499" s="34">
        <v>2037.8924999999999</v>
      </c>
      <c r="I1499" s="3"/>
      <c r="J1499" s="26">
        <f t="shared" si="109"/>
        <v>0</v>
      </c>
    </row>
    <row r="1500" spans="1:10" x14ac:dyDescent="0.25">
      <c r="A1500" s="36"/>
      <c r="B1500" s="32" t="s">
        <v>5</v>
      </c>
      <c r="C1500" s="32" t="str">
        <f t="shared" si="108"/>
        <v>125-438</v>
      </c>
      <c r="D1500" s="32" t="s">
        <v>69</v>
      </c>
      <c r="E1500" s="32" t="s">
        <v>28</v>
      </c>
      <c r="F1500" s="32"/>
      <c r="G1500" s="32">
        <v>15</v>
      </c>
      <c r="H1500" s="34">
        <v>2037.8924999999999</v>
      </c>
      <c r="I1500" s="3"/>
      <c r="J1500" s="26">
        <f t="shared" si="109"/>
        <v>0</v>
      </c>
    </row>
    <row r="1501" spans="1:10" x14ac:dyDescent="0.25">
      <c r="A1501" s="36"/>
      <c r="B1501" s="32" t="s">
        <v>5</v>
      </c>
      <c r="C1501" s="32" t="str">
        <f t="shared" si="108"/>
        <v>125-438</v>
      </c>
      <c r="D1501" s="32" t="s">
        <v>69</v>
      </c>
      <c r="E1501" s="32" t="s">
        <v>29</v>
      </c>
      <c r="F1501" s="32"/>
      <c r="G1501" s="32">
        <v>22</v>
      </c>
      <c r="H1501" s="34">
        <v>2037.8924999999999</v>
      </c>
      <c r="I1501" s="3"/>
      <c r="J1501" s="26">
        <f t="shared" si="109"/>
        <v>0</v>
      </c>
    </row>
    <row r="1502" spans="1:10" x14ac:dyDescent="0.25">
      <c r="A1502" s="36"/>
      <c r="B1502" s="32" t="s">
        <v>5</v>
      </c>
      <c r="C1502" s="32" t="str">
        <f t="shared" si="108"/>
        <v>125-438</v>
      </c>
      <c r="D1502" s="32" t="s">
        <v>69</v>
      </c>
      <c r="E1502" s="32" t="s">
        <v>30</v>
      </c>
      <c r="F1502" s="32"/>
      <c r="G1502" s="32">
        <v>22</v>
      </c>
      <c r="H1502" s="34">
        <v>2037.8924999999999</v>
      </c>
      <c r="I1502" s="3"/>
      <c r="J1502" s="26">
        <f t="shared" si="109"/>
        <v>0</v>
      </c>
    </row>
    <row r="1503" spans="1:10" x14ac:dyDescent="0.25">
      <c r="A1503" s="36"/>
      <c r="B1503" s="32" t="s">
        <v>5</v>
      </c>
      <c r="C1503" s="32" t="str">
        <f t="shared" si="108"/>
        <v>125-438</v>
      </c>
      <c r="D1503" s="32" t="s">
        <v>69</v>
      </c>
      <c r="E1503" s="32" t="s">
        <v>48</v>
      </c>
      <c r="F1503" s="32"/>
      <c r="G1503" s="32">
        <v>23</v>
      </c>
      <c r="H1503" s="34">
        <v>2037.8924999999999</v>
      </c>
      <c r="I1503" s="3"/>
      <c r="J1503" s="26">
        <f t="shared" si="109"/>
        <v>0</v>
      </c>
    </row>
    <row r="1504" spans="1:10" x14ac:dyDescent="0.25">
      <c r="A1504" s="36"/>
      <c r="B1504" s="32" t="s">
        <v>5</v>
      </c>
      <c r="C1504" s="32" t="str">
        <f t="shared" si="108"/>
        <v>125-438</v>
      </c>
      <c r="D1504" s="32" t="s">
        <v>69</v>
      </c>
      <c r="E1504" s="32" t="s">
        <v>35</v>
      </c>
      <c r="F1504" s="32"/>
      <c r="G1504" s="32">
        <v>27</v>
      </c>
      <c r="H1504" s="34">
        <v>2037.8924999999999</v>
      </c>
      <c r="I1504" s="3"/>
      <c r="J1504" s="26">
        <f t="shared" si="109"/>
        <v>0</v>
      </c>
    </row>
    <row r="1505" spans="1:10" x14ac:dyDescent="0.25">
      <c r="A1505" s="36"/>
      <c r="B1505" s="32" t="s">
        <v>5</v>
      </c>
      <c r="C1505" s="32" t="str">
        <f t="shared" ref="C1505:C1523" si="110">HYPERLINK("http://warehouse.orhideja.net//images/products/bra_02_-_125-438_.jpg","125-438")</f>
        <v>125-438</v>
      </c>
      <c r="D1505" s="32" t="s">
        <v>69</v>
      </c>
      <c r="E1505" s="32" t="s">
        <v>102</v>
      </c>
      <c r="F1505" s="32"/>
      <c r="G1505" s="32">
        <v>5</v>
      </c>
      <c r="H1505" s="34">
        <v>2037.8924999999999</v>
      </c>
      <c r="I1505" s="3"/>
      <c r="J1505" s="26">
        <f t="shared" si="109"/>
        <v>0</v>
      </c>
    </row>
    <row r="1506" spans="1:10" x14ac:dyDescent="0.25">
      <c r="A1506" s="36"/>
      <c r="B1506" s="32" t="s">
        <v>5</v>
      </c>
      <c r="C1506" s="32" t="str">
        <f t="shared" si="110"/>
        <v>125-438</v>
      </c>
      <c r="D1506" s="32" t="s">
        <v>69</v>
      </c>
      <c r="E1506" s="32" t="s">
        <v>115</v>
      </c>
      <c r="F1506" s="32"/>
      <c r="G1506" s="32">
        <v>10</v>
      </c>
      <c r="H1506" s="34">
        <v>2037.8924999999999</v>
      </c>
      <c r="I1506" s="3"/>
      <c r="J1506" s="26">
        <f t="shared" si="109"/>
        <v>0</v>
      </c>
    </row>
    <row r="1507" spans="1:10" x14ac:dyDescent="0.25">
      <c r="A1507" s="36"/>
      <c r="B1507" s="32" t="s">
        <v>5</v>
      </c>
      <c r="C1507" s="32" t="str">
        <f t="shared" si="110"/>
        <v>125-438</v>
      </c>
      <c r="D1507" s="32" t="s">
        <v>69</v>
      </c>
      <c r="E1507" s="32" t="s">
        <v>116</v>
      </c>
      <c r="F1507" s="32"/>
      <c r="G1507" s="32">
        <v>5</v>
      </c>
      <c r="H1507" s="34">
        <v>2037.8924999999999</v>
      </c>
      <c r="I1507" s="3"/>
      <c r="J1507" s="26">
        <f t="shared" si="109"/>
        <v>0</v>
      </c>
    </row>
    <row r="1508" spans="1:10" x14ac:dyDescent="0.25">
      <c r="A1508" s="36"/>
      <c r="B1508" s="32" t="s">
        <v>5</v>
      </c>
      <c r="C1508" s="32" t="str">
        <f t="shared" si="110"/>
        <v>125-438</v>
      </c>
      <c r="D1508" s="32" t="s">
        <v>69</v>
      </c>
      <c r="E1508" s="32" t="s">
        <v>117</v>
      </c>
      <c r="F1508" s="32"/>
      <c r="G1508" s="32">
        <v>10</v>
      </c>
      <c r="H1508" s="34">
        <v>2037.8924999999999</v>
      </c>
      <c r="I1508" s="3"/>
      <c r="J1508" s="26">
        <f t="shared" si="109"/>
        <v>0</v>
      </c>
    </row>
    <row r="1509" spans="1:10" x14ac:dyDescent="0.25">
      <c r="A1509" s="36"/>
      <c r="B1509" s="32" t="s">
        <v>5</v>
      </c>
      <c r="C1509" s="32" t="str">
        <f t="shared" si="110"/>
        <v>125-438</v>
      </c>
      <c r="D1509" s="32" t="s">
        <v>69</v>
      </c>
      <c r="E1509" s="32" t="s">
        <v>36</v>
      </c>
      <c r="F1509" s="32"/>
      <c r="G1509" s="32">
        <v>16</v>
      </c>
      <c r="H1509" s="34">
        <v>2037.8924999999999</v>
      </c>
      <c r="I1509" s="3"/>
      <c r="J1509" s="26">
        <f t="shared" si="109"/>
        <v>0</v>
      </c>
    </row>
    <row r="1510" spans="1:10" x14ac:dyDescent="0.25">
      <c r="A1510" s="36"/>
      <c r="B1510" s="32" t="s">
        <v>5</v>
      </c>
      <c r="C1510" s="32" t="str">
        <f t="shared" si="110"/>
        <v>125-438</v>
      </c>
      <c r="D1510" s="32" t="s">
        <v>69</v>
      </c>
      <c r="E1510" s="32" t="s">
        <v>37</v>
      </c>
      <c r="F1510" s="32"/>
      <c r="G1510" s="32">
        <v>26</v>
      </c>
      <c r="H1510" s="34">
        <v>2037.8924999999999</v>
      </c>
      <c r="I1510" s="3"/>
      <c r="J1510" s="26">
        <f t="shared" si="109"/>
        <v>0</v>
      </c>
    </row>
    <row r="1511" spans="1:10" x14ac:dyDescent="0.25">
      <c r="A1511" s="36"/>
      <c r="B1511" s="32" t="s">
        <v>5</v>
      </c>
      <c r="C1511" s="32" t="str">
        <f t="shared" si="110"/>
        <v>125-438</v>
      </c>
      <c r="D1511" s="32" t="s">
        <v>69</v>
      </c>
      <c r="E1511" s="32" t="s">
        <v>38</v>
      </c>
      <c r="F1511" s="32"/>
      <c r="G1511" s="32">
        <v>24</v>
      </c>
      <c r="H1511" s="34">
        <v>2037.8924999999999</v>
      </c>
      <c r="I1511" s="3"/>
      <c r="J1511" s="26">
        <f t="shared" si="109"/>
        <v>0</v>
      </c>
    </row>
    <row r="1512" spans="1:10" x14ac:dyDescent="0.25">
      <c r="A1512" s="36"/>
      <c r="B1512" s="32" t="s">
        <v>5</v>
      </c>
      <c r="C1512" s="32" t="str">
        <f t="shared" si="110"/>
        <v>125-438</v>
      </c>
      <c r="D1512" s="32" t="s">
        <v>69</v>
      </c>
      <c r="E1512" s="32" t="s">
        <v>49</v>
      </c>
      <c r="F1512" s="32"/>
      <c r="G1512" s="32">
        <v>30</v>
      </c>
      <c r="H1512" s="34">
        <v>2037.8924999999999</v>
      </c>
      <c r="I1512" s="3"/>
      <c r="J1512" s="26">
        <f t="shared" si="109"/>
        <v>0</v>
      </c>
    </row>
    <row r="1513" spans="1:10" x14ac:dyDescent="0.25">
      <c r="A1513" s="36"/>
      <c r="B1513" s="32" t="s">
        <v>5</v>
      </c>
      <c r="C1513" s="32" t="str">
        <f t="shared" si="110"/>
        <v>125-438</v>
      </c>
      <c r="D1513" s="32" t="s">
        <v>69</v>
      </c>
      <c r="E1513" s="32" t="s">
        <v>103</v>
      </c>
      <c r="F1513" s="32"/>
      <c r="G1513" s="32">
        <v>5</v>
      </c>
      <c r="H1513" s="34">
        <v>2037.8924999999999</v>
      </c>
      <c r="I1513" s="3"/>
      <c r="J1513" s="26">
        <f t="shared" si="109"/>
        <v>0</v>
      </c>
    </row>
    <row r="1514" spans="1:10" x14ac:dyDescent="0.25">
      <c r="A1514" s="36"/>
      <c r="B1514" s="32" t="s">
        <v>5</v>
      </c>
      <c r="C1514" s="32" t="str">
        <f t="shared" si="110"/>
        <v>125-438</v>
      </c>
      <c r="D1514" s="32" t="s">
        <v>69</v>
      </c>
      <c r="E1514" s="32" t="s">
        <v>118</v>
      </c>
      <c r="F1514" s="32"/>
      <c r="G1514" s="32">
        <v>5</v>
      </c>
      <c r="H1514" s="34">
        <v>2037.8924999999999</v>
      </c>
      <c r="I1514" s="3"/>
      <c r="J1514" s="26">
        <f t="shared" si="109"/>
        <v>0</v>
      </c>
    </row>
    <row r="1515" spans="1:10" x14ac:dyDescent="0.25">
      <c r="A1515" s="36"/>
      <c r="B1515" s="32" t="s">
        <v>5</v>
      </c>
      <c r="C1515" s="32" t="str">
        <f t="shared" si="110"/>
        <v>125-438</v>
      </c>
      <c r="D1515" s="32" t="s">
        <v>69</v>
      </c>
      <c r="E1515" s="32" t="s">
        <v>125</v>
      </c>
      <c r="F1515" s="32"/>
      <c r="G1515" s="32">
        <v>10</v>
      </c>
      <c r="H1515" s="34">
        <v>2037.8924999999999</v>
      </c>
      <c r="I1515" s="3"/>
      <c r="J1515" s="26">
        <f t="shared" si="109"/>
        <v>0</v>
      </c>
    </row>
    <row r="1516" spans="1:10" x14ac:dyDescent="0.25">
      <c r="A1516" s="36"/>
      <c r="B1516" s="32" t="s">
        <v>5</v>
      </c>
      <c r="C1516" s="32" t="str">
        <f t="shared" si="110"/>
        <v>125-438</v>
      </c>
      <c r="D1516" s="32" t="s">
        <v>69</v>
      </c>
      <c r="E1516" s="32" t="s">
        <v>126</v>
      </c>
      <c r="F1516" s="32"/>
      <c r="G1516" s="32">
        <v>10</v>
      </c>
      <c r="H1516" s="34">
        <v>2037.8924999999999</v>
      </c>
      <c r="I1516" s="3"/>
      <c r="J1516" s="26">
        <f t="shared" si="109"/>
        <v>0</v>
      </c>
    </row>
    <row r="1517" spans="1:10" x14ac:dyDescent="0.25">
      <c r="A1517" s="36"/>
      <c r="B1517" s="32" t="s">
        <v>5</v>
      </c>
      <c r="C1517" s="32" t="str">
        <f t="shared" si="110"/>
        <v>125-438</v>
      </c>
      <c r="D1517" s="32" t="s">
        <v>69</v>
      </c>
      <c r="E1517" s="32" t="s">
        <v>39</v>
      </c>
      <c r="F1517" s="32"/>
      <c r="G1517" s="32">
        <v>17</v>
      </c>
      <c r="H1517" s="34">
        <v>2037.8924999999999</v>
      </c>
      <c r="I1517" s="3"/>
      <c r="J1517" s="26">
        <f t="shared" si="109"/>
        <v>0</v>
      </c>
    </row>
    <row r="1518" spans="1:10" x14ac:dyDescent="0.25">
      <c r="A1518" s="36"/>
      <c r="B1518" s="32" t="s">
        <v>5</v>
      </c>
      <c r="C1518" s="32" t="str">
        <f t="shared" si="110"/>
        <v>125-438</v>
      </c>
      <c r="D1518" s="32" t="s">
        <v>69</v>
      </c>
      <c r="E1518" s="32" t="s">
        <v>40</v>
      </c>
      <c r="F1518" s="32"/>
      <c r="G1518" s="32">
        <v>16</v>
      </c>
      <c r="H1518" s="34">
        <v>2037.8924999999999</v>
      </c>
      <c r="I1518" s="3"/>
      <c r="J1518" s="26">
        <f t="shared" si="109"/>
        <v>0</v>
      </c>
    </row>
    <row r="1519" spans="1:10" x14ac:dyDescent="0.25">
      <c r="A1519" s="36"/>
      <c r="B1519" s="32" t="s">
        <v>5</v>
      </c>
      <c r="C1519" s="32" t="str">
        <f t="shared" si="110"/>
        <v>125-438</v>
      </c>
      <c r="D1519" s="32" t="s">
        <v>69</v>
      </c>
      <c r="E1519" s="32" t="s">
        <v>41</v>
      </c>
      <c r="F1519" s="32"/>
      <c r="G1519" s="32">
        <v>16</v>
      </c>
      <c r="H1519" s="34">
        <v>2037.8924999999999</v>
      </c>
      <c r="I1519" s="3"/>
      <c r="J1519" s="26">
        <f t="shared" si="109"/>
        <v>0</v>
      </c>
    </row>
    <row r="1520" spans="1:10" x14ac:dyDescent="0.25">
      <c r="A1520" s="36"/>
      <c r="B1520" s="32" t="s">
        <v>5</v>
      </c>
      <c r="C1520" s="32" t="str">
        <f t="shared" si="110"/>
        <v>125-438</v>
      </c>
      <c r="D1520" s="32" t="s">
        <v>69</v>
      </c>
      <c r="E1520" s="32" t="s">
        <v>107</v>
      </c>
      <c r="F1520" s="32"/>
      <c r="G1520" s="32">
        <v>10</v>
      </c>
      <c r="H1520" s="34">
        <v>2037.8924999999999</v>
      </c>
      <c r="I1520" s="3"/>
      <c r="J1520" s="26">
        <f t="shared" si="109"/>
        <v>0</v>
      </c>
    </row>
    <row r="1521" spans="1:10" x14ac:dyDescent="0.25">
      <c r="A1521" s="36"/>
      <c r="B1521" s="32" t="s">
        <v>5</v>
      </c>
      <c r="C1521" s="32" t="str">
        <f t="shared" si="110"/>
        <v>125-438</v>
      </c>
      <c r="D1521" s="32" t="s">
        <v>69</v>
      </c>
      <c r="E1521" s="32" t="s">
        <v>120</v>
      </c>
      <c r="F1521" s="32"/>
      <c r="G1521" s="32">
        <v>10</v>
      </c>
      <c r="H1521" s="34">
        <v>2037.8924999999999</v>
      </c>
      <c r="I1521" s="3"/>
      <c r="J1521" s="26">
        <f t="shared" si="109"/>
        <v>0</v>
      </c>
    </row>
    <row r="1522" spans="1:10" x14ac:dyDescent="0.25">
      <c r="A1522" s="36"/>
      <c r="B1522" s="32" t="s">
        <v>5</v>
      </c>
      <c r="C1522" s="32" t="str">
        <f t="shared" si="110"/>
        <v>125-438</v>
      </c>
      <c r="D1522" s="32" t="s">
        <v>69</v>
      </c>
      <c r="E1522" s="32" t="s">
        <v>121</v>
      </c>
      <c r="F1522" s="32"/>
      <c r="G1522" s="32">
        <v>10</v>
      </c>
      <c r="H1522" s="34">
        <v>2037.8924999999999</v>
      </c>
      <c r="I1522" s="3"/>
      <c r="J1522" s="26">
        <f t="shared" si="109"/>
        <v>0</v>
      </c>
    </row>
    <row r="1523" spans="1:10" x14ac:dyDescent="0.25">
      <c r="A1523" s="37"/>
      <c r="B1523" s="32" t="s">
        <v>5</v>
      </c>
      <c r="C1523" s="32" t="str">
        <f t="shared" si="110"/>
        <v>125-438</v>
      </c>
      <c r="D1523" s="32" t="s">
        <v>69</v>
      </c>
      <c r="E1523" s="32" t="s">
        <v>129</v>
      </c>
      <c r="F1523" s="32"/>
      <c r="G1523" s="32">
        <v>10</v>
      </c>
      <c r="H1523" s="34">
        <v>2037.8924999999999</v>
      </c>
      <c r="I1523" s="3"/>
      <c r="J1523" s="26">
        <f t="shared" si="109"/>
        <v>0</v>
      </c>
    </row>
    <row r="1524" spans="1:10" ht="21" customHeight="1" x14ac:dyDescent="0.25">
      <c r="A1524" s="35"/>
      <c r="B1524" s="32" t="s">
        <v>72</v>
      </c>
      <c r="C1524" s="32" t="str">
        <f t="shared" ref="C1524:C1535" si="111">HYPERLINK("http://warehouse.orhideja.net//images/products/557-438_peony.jpg","557-438")</f>
        <v>557-438</v>
      </c>
      <c r="D1524" s="32" t="s">
        <v>69</v>
      </c>
      <c r="E1524" s="32" t="s">
        <v>8</v>
      </c>
      <c r="F1524" s="32"/>
      <c r="G1524" s="32">
        <v>2</v>
      </c>
      <c r="H1524" s="34">
        <v>1562.0849999999998</v>
      </c>
      <c r="I1524" s="3"/>
      <c r="J1524" s="26">
        <f t="shared" si="109"/>
        <v>0</v>
      </c>
    </row>
    <row r="1525" spans="1:10" ht="21" customHeight="1" x14ac:dyDescent="0.25">
      <c r="A1525" s="36"/>
      <c r="B1525" s="32" t="s">
        <v>72</v>
      </c>
      <c r="C1525" s="32" t="str">
        <f t="shared" si="111"/>
        <v>557-438</v>
      </c>
      <c r="D1525" s="32" t="s">
        <v>69</v>
      </c>
      <c r="E1525" s="32" t="s">
        <v>54</v>
      </c>
      <c r="F1525" s="32"/>
      <c r="G1525" s="32">
        <v>2</v>
      </c>
      <c r="H1525" s="34">
        <v>1562.0849999999998</v>
      </c>
      <c r="I1525" s="3"/>
      <c r="J1525" s="26">
        <f t="shared" si="109"/>
        <v>0</v>
      </c>
    </row>
    <row r="1526" spans="1:10" ht="21" customHeight="1" x14ac:dyDescent="0.25">
      <c r="A1526" s="36"/>
      <c r="B1526" s="32" t="s">
        <v>72</v>
      </c>
      <c r="C1526" s="32" t="str">
        <f t="shared" si="111"/>
        <v>557-438</v>
      </c>
      <c r="D1526" s="32" t="s">
        <v>69</v>
      </c>
      <c r="E1526" s="32" t="s">
        <v>25</v>
      </c>
      <c r="F1526" s="32"/>
      <c r="G1526" s="32">
        <v>5</v>
      </c>
      <c r="H1526" s="34">
        <v>1562.0849999999998</v>
      </c>
      <c r="I1526" s="3"/>
      <c r="J1526" s="26">
        <f t="shared" si="109"/>
        <v>0</v>
      </c>
    </row>
    <row r="1527" spans="1:10" ht="21" customHeight="1" x14ac:dyDescent="0.25">
      <c r="A1527" s="36"/>
      <c r="B1527" s="32" t="s">
        <v>72</v>
      </c>
      <c r="C1527" s="32" t="str">
        <f t="shared" si="111"/>
        <v>557-438</v>
      </c>
      <c r="D1527" s="32" t="s">
        <v>69</v>
      </c>
      <c r="E1527" s="32" t="s">
        <v>12</v>
      </c>
      <c r="F1527" s="32"/>
      <c r="G1527" s="32">
        <v>2</v>
      </c>
      <c r="H1527" s="34">
        <v>1562.0849999999998</v>
      </c>
      <c r="I1527" s="3"/>
      <c r="J1527" s="26">
        <f t="shared" si="109"/>
        <v>0</v>
      </c>
    </row>
    <row r="1528" spans="1:10" ht="21" customHeight="1" x14ac:dyDescent="0.25">
      <c r="A1528" s="36"/>
      <c r="B1528" s="32" t="s">
        <v>72</v>
      </c>
      <c r="C1528" s="32" t="str">
        <f t="shared" si="111"/>
        <v>557-438</v>
      </c>
      <c r="D1528" s="32" t="s">
        <v>69</v>
      </c>
      <c r="E1528" s="32" t="s">
        <v>71</v>
      </c>
      <c r="F1528" s="32"/>
      <c r="G1528" s="32">
        <v>3</v>
      </c>
      <c r="H1528" s="34">
        <v>1562.0849999999998</v>
      </c>
      <c r="I1528" s="3"/>
      <c r="J1528" s="26">
        <f t="shared" si="109"/>
        <v>0</v>
      </c>
    </row>
    <row r="1529" spans="1:10" ht="21" customHeight="1" x14ac:dyDescent="0.25">
      <c r="A1529" s="36"/>
      <c r="B1529" s="32" t="s">
        <v>72</v>
      </c>
      <c r="C1529" s="32" t="str">
        <f t="shared" si="111"/>
        <v>557-438</v>
      </c>
      <c r="D1529" s="32" t="s">
        <v>69</v>
      </c>
      <c r="E1529" s="32" t="s">
        <v>17</v>
      </c>
      <c r="F1529" s="32"/>
      <c r="G1529" s="32">
        <v>9</v>
      </c>
      <c r="H1529" s="34">
        <v>1562.0849999999998</v>
      </c>
      <c r="I1529" s="3"/>
      <c r="J1529" s="26">
        <f t="shared" si="109"/>
        <v>0</v>
      </c>
    </row>
    <row r="1530" spans="1:10" ht="21" customHeight="1" x14ac:dyDescent="0.25">
      <c r="A1530" s="36"/>
      <c r="B1530" s="32" t="s">
        <v>72</v>
      </c>
      <c r="C1530" s="32" t="str">
        <f t="shared" si="111"/>
        <v>557-438</v>
      </c>
      <c r="D1530" s="32" t="s">
        <v>69</v>
      </c>
      <c r="E1530" s="32" t="s">
        <v>79</v>
      </c>
      <c r="F1530" s="32"/>
      <c r="G1530" s="32">
        <v>3</v>
      </c>
      <c r="H1530" s="34">
        <v>1562.0849999999998</v>
      </c>
      <c r="I1530" s="3"/>
      <c r="J1530" s="26">
        <f t="shared" si="109"/>
        <v>0</v>
      </c>
    </row>
    <row r="1531" spans="1:10" ht="21" customHeight="1" x14ac:dyDescent="0.25">
      <c r="A1531" s="36"/>
      <c r="B1531" s="32" t="s">
        <v>72</v>
      </c>
      <c r="C1531" s="32" t="str">
        <f t="shared" si="111"/>
        <v>557-438</v>
      </c>
      <c r="D1531" s="32" t="s">
        <v>69</v>
      </c>
      <c r="E1531" s="32" t="s">
        <v>81</v>
      </c>
      <c r="F1531" s="32"/>
      <c r="G1531" s="32">
        <v>4</v>
      </c>
      <c r="H1531" s="34">
        <v>1562.0849999999998</v>
      </c>
      <c r="I1531" s="3"/>
      <c r="J1531" s="26">
        <f t="shared" si="109"/>
        <v>0</v>
      </c>
    </row>
    <row r="1532" spans="1:10" ht="21" customHeight="1" x14ac:dyDescent="0.25">
      <c r="A1532" s="36"/>
      <c r="B1532" s="32" t="s">
        <v>72</v>
      </c>
      <c r="C1532" s="32" t="str">
        <f t="shared" si="111"/>
        <v>557-438</v>
      </c>
      <c r="D1532" s="32" t="s">
        <v>69</v>
      </c>
      <c r="E1532" s="32" t="s">
        <v>73</v>
      </c>
      <c r="F1532" s="32"/>
      <c r="G1532" s="32">
        <v>2</v>
      </c>
      <c r="H1532" s="34">
        <v>1562.0849999999998</v>
      </c>
      <c r="I1532" s="3"/>
      <c r="J1532" s="26">
        <f t="shared" si="109"/>
        <v>0</v>
      </c>
    </row>
    <row r="1533" spans="1:10" ht="21" customHeight="1" x14ac:dyDescent="0.25">
      <c r="A1533" s="36"/>
      <c r="B1533" s="32" t="s">
        <v>72</v>
      </c>
      <c r="C1533" s="32" t="str">
        <f t="shared" si="111"/>
        <v>557-438</v>
      </c>
      <c r="D1533" s="32" t="s">
        <v>69</v>
      </c>
      <c r="E1533" s="32" t="s">
        <v>28</v>
      </c>
      <c r="F1533" s="32"/>
      <c r="G1533" s="32">
        <v>2</v>
      </c>
      <c r="H1533" s="34">
        <v>1562.0849999999998</v>
      </c>
      <c r="I1533" s="3"/>
      <c r="J1533" s="26">
        <f t="shared" si="109"/>
        <v>0</v>
      </c>
    </row>
    <row r="1534" spans="1:10" ht="21" customHeight="1" x14ac:dyDescent="0.25">
      <c r="A1534" s="36"/>
      <c r="B1534" s="32" t="s">
        <v>72</v>
      </c>
      <c r="C1534" s="32" t="str">
        <f t="shared" si="111"/>
        <v>557-438</v>
      </c>
      <c r="D1534" s="32" t="s">
        <v>69</v>
      </c>
      <c r="E1534" s="32" t="s">
        <v>82</v>
      </c>
      <c r="F1534" s="32"/>
      <c r="G1534" s="32">
        <v>5</v>
      </c>
      <c r="H1534" s="34">
        <v>1562.0849999999998</v>
      </c>
      <c r="I1534" s="3"/>
      <c r="J1534" s="26">
        <f t="shared" si="109"/>
        <v>0</v>
      </c>
    </row>
    <row r="1535" spans="1:10" ht="21" customHeight="1" x14ac:dyDescent="0.25">
      <c r="A1535" s="37"/>
      <c r="B1535" s="32" t="s">
        <v>72</v>
      </c>
      <c r="C1535" s="32" t="str">
        <f t="shared" si="111"/>
        <v>557-438</v>
      </c>
      <c r="D1535" s="32" t="s">
        <v>69</v>
      </c>
      <c r="E1535" s="32" t="s">
        <v>74</v>
      </c>
      <c r="F1535" s="32"/>
      <c r="G1535" s="32">
        <v>2</v>
      </c>
      <c r="H1535" s="34">
        <v>1562.0849999999998</v>
      </c>
      <c r="I1535" s="3"/>
      <c r="J1535" s="26">
        <f t="shared" si="109"/>
        <v>0</v>
      </c>
    </row>
    <row r="1536" spans="1:10" ht="40.5" customHeight="1" x14ac:dyDescent="0.25">
      <c r="A1536" s="35"/>
      <c r="B1536" s="32" t="s">
        <v>31</v>
      </c>
      <c r="C1536" s="32" t="str">
        <f>HYPERLINK("http://warehouse.orhideja.net//images/products/210-438_peony.jpg","210-438")</f>
        <v>210-438</v>
      </c>
      <c r="D1536" s="32" t="s">
        <v>69</v>
      </c>
      <c r="E1536" s="32">
        <v>38</v>
      </c>
      <c r="F1536" s="32"/>
      <c r="G1536" s="32">
        <v>13</v>
      </c>
      <c r="H1536" s="34">
        <v>888.77249999999992</v>
      </c>
      <c r="I1536" s="3"/>
      <c r="J1536" s="26">
        <f t="shared" si="109"/>
        <v>0</v>
      </c>
    </row>
    <row r="1537" spans="1:10" ht="40.5" customHeight="1" x14ac:dyDescent="0.25">
      <c r="A1537" s="36"/>
      <c r="B1537" s="32" t="s">
        <v>31</v>
      </c>
      <c r="C1537" s="32" t="str">
        <f>HYPERLINK("http://warehouse.orhideja.net//images/products/210-438_peony.jpg","210-438")</f>
        <v>210-438</v>
      </c>
      <c r="D1537" s="32" t="s">
        <v>69</v>
      </c>
      <c r="E1537" s="32">
        <v>40</v>
      </c>
      <c r="F1537" s="32"/>
      <c r="G1537" s="32">
        <v>17</v>
      </c>
      <c r="H1537" s="34">
        <v>888.77249999999992</v>
      </c>
      <c r="I1537" s="3"/>
      <c r="J1537" s="26">
        <f t="shared" si="109"/>
        <v>0</v>
      </c>
    </row>
    <row r="1538" spans="1:10" ht="40.5" customHeight="1" x14ac:dyDescent="0.25">
      <c r="A1538" s="36"/>
      <c r="B1538" s="32" t="s">
        <v>31</v>
      </c>
      <c r="C1538" s="32" t="str">
        <f>HYPERLINK("http://warehouse.orhideja.net//images/products/210-438_peony.jpg","210-438")</f>
        <v>210-438</v>
      </c>
      <c r="D1538" s="32" t="s">
        <v>69</v>
      </c>
      <c r="E1538" s="32">
        <v>42</v>
      </c>
      <c r="F1538" s="32"/>
      <c r="G1538" s="32">
        <v>26</v>
      </c>
      <c r="H1538" s="34">
        <v>888.77249999999992</v>
      </c>
      <c r="I1538" s="3"/>
      <c r="J1538" s="26">
        <f t="shared" si="109"/>
        <v>0</v>
      </c>
    </row>
    <row r="1539" spans="1:10" ht="40.5" customHeight="1" x14ac:dyDescent="0.25">
      <c r="A1539" s="36"/>
      <c r="B1539" s="32" t="s">
        <v>31</v>
      </c>
      <c r="C1539" s="32" t="str">
        <f>HYPERLINK("http://warehouse.orhideja.net//images/products/210-438_peony.jpg","210-438")</f>
        <v>210-438</v>
      </c>
      <c r="D1539" s="32" t="s">
        <v>69</v>
      </c>
      <c r="E1539" s="32">
        <v>44</v>
      </c>
      <c r="F1539" s="32"/>
      <c r="G1539" s="32">
        <v>34</v>
      </c>
      <c r="H1539" s="34">
        <v>888.77249999999992</v>
      </c>
      <c r="I1539" s="3"/>
      <c r="J1539" s="26">
        <f t="shared" si="109"/>
        <v>0</v>
      </c>
    </row>
    <row r="1540" spans="1:10" ht="40.5" customHeight="1" x14ac:dyDescent="0.25">
      <c r="A1540" s="37"/>
      <c r="B1540" s="32" t="s">
        <v>31</v>
      </c>
      <c r="C1540" s="32" t="str">
        <f>HYPERLINK("http://warehouse.orhideja.net//images/products/210-438_peony.jpg","210-438")</f>
        <v>210-438</v>
      </c>
      <c r="D1540" s="32" t="s">
        <v>69</v>
      </c>
      <c r="E1540" s="32">
        <v>46</v>
      </c>
      <c r="F1540" s="32"/>
      <c r="G1540" s="32">
        <v>15</v>
      </c>
      <c r="H1540" s="34">
        <v>888.77249999999992</v>
      </c>
      <c r="I1540" s="3"/>
      <c r="J1540" s="26">
        <f t="shared" si="109"/>
        <v>0</v>
      </c>
    </row>
    <row r="1541" spans="1:10" ht="34.5" customHeight="1" x14ac:dyDescent="0.25">
      <c r="A1541" s="35"/>
      <c r="B1541" s="32" t="s">
        <v>51</v>
      </c>
      <c r="C1541" s="32" t="str">
        <f t="shared" ref="C1541:C1546" si="112">HYPERLINK("http://warehouse.orhideja.net//images/products/646-438-peony.jpg","646-438")</f>
        <v>646-438</v>
      </c>
      <c r="D1541" s="32" t="s">
        <v>69</v>
      </c>
      <c r="E1541" s="32">
        <v>40</v>
      </c>
      <c r="F1541" s="32"/>
      <c r="G1541" s="32">
        <v>7</v>
      </c>
      <c r="H1541" s="34">
        <v>1041.3899999999999</v>
      </c>
      <c r="I1541" s="3"/>
      <c r="J1541" s="26">
        <f t="shared" si="109"/>
        <v>0</v>
      </c>
    </row>
    <row r="1542" spans="1:10" ht="34.5" customHeight="1" x14ac:dyDescent="0.25">
      <c r="A1542" s="36"/>
      <c r="B1542" s="32" t="s">
        <v>51</v>
      </c>
      <c r="C1542" s="32" t="str">
        <f t="shared" si="112"/>
        <v>646-438</v>
      </c>
      <c r="D1542" s="32" t="s">
        <v>69</v>
      </c>
      <c r="E1542" s="32">
        <v>42</v>
      </c>
      <c r="F1542" s="32"/>
      <c r="G1542" s="32">
        <v>23</v>
      </c>
      <c r="H1542" s="34">
        <v>1041.3899999999999</v>
      </c>
      <c r="I1542" s="3"/>
      <c r="J1542" s="26">
        <f t="shared" si="109"/>
        <v>0</v>
      </c>
    </row>
    <row r="1543" spans="1:10" ht="34.5" customHeight="1" x14ac:dyDescent="0.25">
      <c r="A1543" s="36"/>
      <c r="B1543" s="32" t="s">
        <v>51</v>
      </c>
      <c r="C1543" s="32" t="str">
        <f t="shared" si="112"/>
        <v>646-438</v>
      </c>
      <c r="D1543" s="32" t="s">
        <v>69</v>
      </c>
      <c r="E1543" s="32">
        <v>44</v>
      </c>
      <c r="F1543" s="32"/>
      <c r="G1543" s="32">
        <v>27</v>
      </c>
      <c r="H1543" s="34">
        <v>1041.3899999999999</v>
      </c>
      <c r="I1543" s="3"/>
      <c r="J1543" s="26">
        <f t="shared" si="109"/>
        <v>0</v>
      </c>
    </row>
    <row r="1544" spans="1:10" ht="34.5" customHeight="1" x14ac:dyDescent="0.25">
      <c r="A1544" s="36"/>
      <c r="B1544" s="32" t="s">
        <v>51</v>
      </c>
      <c r="C1544" s="32" t="str">
        <f t="shared" si="112"/>
        <v>646-438</v>
      </c>
      <c r="D1544" s="32" t="s">
        <v>69</v>
      </c>
      <c r="E1544" s="32">
        <v>46</v>
      </c>
      <c r="F1544" s="32"/>
      <c r="G1544" s="32">
        <v>30</v>
      </c>
      <c r="H1544" s="34">
        <v>1041.3899999999999</v>
      </c>
      <c r="I1544" s="3"/>
      <c r="J1544" s="26">
        <f t="shared" ref="J1544:J1607" si="113">H1544*I1544</f>
        <v>0</v>
      </c>
    </row>
    <row r="1545" spans="1:10" ht="34.5" customHeight="1" x14ac:dyDescent="0.25">
      <c r="A1545" s="36"/>
      <c r="B1545" s="32" t="s">
        <v>51</v>
      </c>
      <c r="C1545" s="32" t="str">
        <f t="shared" si="112"/>
        <v>646-438</v>
      </c>
      <c r="D1545" s="32" t="s">
        <v>69</v>
      </c>
      <c r="E1545" s="32">
        <v>48</v>
      </c>
      <c r="F1545" s="32"/>
      <c r="G1545" s="32">
        <v>23</v>
      </c>
      <c r="H1545" s="34">
        <v>1041.3899999999999</v>
      </c>
      <c r="I1545" s="3"/>
      <c r="J1545" s="26">
        <f t="shared" si="113"/>
        <v>0</v>
      </c>
    </row>
    <row r="1546" spans="1:10" ht="34.5" customHeight="1" x14ac:dyDescent="0.25">
      <c r="A1546" s="37"/>
      <c r="B1546" s="32" t="s">
        <v>51</v>
      </c>
      <c r="C1546" s="32" t="str">
        <f t="shared" si="112"/>
        <v>646-438</v>
      </c>
      <c r="D1546" s="32" t="s">
        <v>69</v>
      </c>
      <c r="E1546" s="32">
        <v>50</v>
      </c>
      <c r="F1546" s="32"/>
      <c r="G1546" s="32">
        <v>22</v>
      </c>
      <c r="H1546" s="34">
        <v>1041.3899999999999</v>
      </c>
      <c r="I1546" s="3"/>
      <c r="J1546" s="26">
        <f t="shared" si="113"/>
        <v>0</v>
      </c>
    </row>
    <row r="1547" spans="1:10" ht="42" customHeight="1" x14ac:dyDescent="0.25">
      <c r="A1547" s="35"/>
      <c r="B1547" s="32" t="s">
        <v>51</v>
      </c>
      <c r="C1547" s="32" t="str">
        <f>HYPERLINK("http://warehouse.orhideja.net//images/products/652-438.jpg","652-438")</f>
        <v>652-438</v>
      </c>
      <c r="D1547" s="32" t="s">
        <v>69</v>
      </c>
      <c r="E1547" s="32">
        <v>40</v>
      </c>
      <c r="F1547" s="32"/>
      <c r="G1547" s="32">
        <v>3</v>
      </c>
      <c r="H1547" s="34">
        <v>978.54750000000001</v>
      </c>
      <c r="I1547" s="3"/>
      <c r="J1547" s="26">
        <f t="shared" si="113"/>
        <v>0</v>
      </c>
    </row>
    <row r="1548" spans="1:10" ht="42" customHeight="1" x14ac:dyDescent="0.25">
      <c r="A1548" s="36"/>
      <c r="B1548" s="32" t="s">
        <v>51</v>
      </c>
      <c r="C1548" s="32" t="str">
        <f>HYPERLINK("http://warehouse.orhideja.net//images/products/652-438.jpg","652-438")</f>
        <v>652-438</v>
      </c>
      <c r="D1548" s="32" t="s">
        <v>69</v>
      </c>
      <c r="E1548" s="32">
        <v>42</v>
      </c>
      <c r="F1548" s="32"/>
      <c r="G1548" s="32">
        <v>13</v>
      </c>
      <c r="H1548" s="34">
        <v>978.54750000000001</v>
      </c>
      <c r="I1548" s="3"/>
      <c r="J1548" s="26">
        <f t="shared" si="113"/>
        <v>0</v>
      </c>
    </row>
    <row r="1549" spans="1:10" ht="42" customHeight="1" x14ac:dyDescent="0.25">
      <c r="A1549" s="36"/>
      <c r="B1549" s="32" t="s">
        <v>51</v>
      </c>
      <c r="C1549" s="32" t="str">
        <f>HYPERLINK("http://warehouse.orhideja.net//images/products/652-438.jpg","652-438")</f>
        <v>652-438</v>
      </c>
      <c r="D1549" s="32" t="s">
        <v>69</v>
      </c>
      <c r="E1549" s="32">
        <v>44</v>
      </c>
      <c r="F1549" s="32"/>
      <c r="G1549" s="32">
        <v>17</v>
      </c>
      <c r="H1549" s="34">
        <v>978.54750000000001</v>
      </c>
      <c r="I1549" s="3"/>
      <c r="J1549" s="26">
        <f t="shared" si="113"/>
        <v>0</v>
      </c>
    </row>
    <row r="1550" spans="1:10" ht="42" customHeight="1" x14ac:dyDescent="0.25">
      <c r="A1550" s="36"/>
      <c r="B1550" s="32" t="s">
        <v>51</v>
      </c>
      <c r="C1550" s="32" t="str">
        <f>HYPERLINK("http://warehouse.orhideja.net//images/products/652-438.jpg","652-438")</f>
        <v>652-438</v>
      </c>
      <c r="D1550" s="32" t="s">
        <v>69</v>
      </c>
      <c r="E1550" s="32">
        <v>46</v>
      </c>
      <c r="F1550" s="32"/>
      <c r="G1550" s="32">
        <v>18</v>
      </c>
      <c r="H1550" s="34">
        <v>978.54750000000001</v>
      </c>
      <c r="I1550" s="3"/>
      <c r="J1550" s="26">
        <f t="shared" si="113"/>
        <v>0</v>
      </c>
    </row>
    <row r="1551" spans="1:10" ht="42" customHeight="1" x14ac:dyDescent="0.25">
      <c r="A1551" s="37"/>
      <c r="B1551" s="32" t="s">
        <v>51</v>
      </c>
      <c r="C1551" s="32" t="str">
        <f>HYPERLINK("http://warehouse.orhideja.net//images/products/652-438.jpg","652-438")</f>
        <v>652-438</v>
      </c>
      <c r="D1551" s="32" t="s">
        <v>69</v>
      </c>
      <c r="E1551" s="32">
        <v>48</v>
      </c>
      <c r="F1551" s="32"/>
      <c r="G1551" s="32">
        <v>13</v>
      </c>
      <c r="H1551" s="34">
        <v>978.54750000000001</v>
      </c>
      <c r="I1551" s="3"/>
      <c r="J1551" s="26">
        <f t="shared" si="113"/>
        <v>0</v>
      </c>
    </row>
    <row r="1552" spans="1:10" x14ac:dyDescent="0.25">
      <c r="A1552" s="35"/>
      <c r="B1552" s="32" t="s">
        <v>5</v>
      </c>
      <c r="C1552" s="32" t="str">
        <f t="shared" ref="C1552:C1582" si="114">HYPERLINK("http://warehouse.orhideja.net//images/products/123-438 ivory.jpg","123-438")</f>
        <v>123-438</v>
      </c>
      <c r="D1552" s="32" t="s">
        <v>110</v>
      </c>
      <c r="E1552" s="32" t="s">
        <v>43</v>
      </c>
      <c r="F1552" s="32"/>
      <c r="G1552" s="32">
        <v>4</v>
      </c>
      <c r="H1552" s="34">
        <v>2181.5324999999998</v>
      </c>
      <c r="I1552" s="3"/>
      <c r="J1552" s="26">
        <f t="shared" si="113"/>
        <v>0</v>
      </c>
    </row>
    <row r="1553" spans="1:10" x14ac:dyDescent="0.25">
      <c r="A1553" s="36"/>
      <c r="B1553" s="32" t="s">
        <v>5</v>
      </c>
      <c r="C1553" s="32" t="str">
        <f t="shared" si="114"/>
        <v>123-438</v>
      </c>
      <c r="D1553" s="32" t="s">
        <v>110</v>
      </c>
      <c r="E1553" s="32" t="s">
        <v>44</v>
      </c>
      <c r="F1553" s="32"/>
      <c r="G1553" s="32">
        <v>4</v>
      </c>
      <c r="H1553" s="34">
        <v>2181.5324999999998</v>
      </c>
      <c r="I1553" s="3"/>
      <c r="J1553" s="26">
        <f t="shared" si="113"/>
        <v>0</v>
      </c>
    </row>
    <row r="1554" spans="1:10" x14ac:dyDescent="0.25">
      <c r="A1554" s="36"/>
      <c r="B1554" s="32" t="s">
        <v>5</v>
      </c>
      <c r="C1554" s="32" t="str">
        <f t="shared" si="114"/>
        <v>123-438</v>
      </c>
      <c r="D1554" s="32" t="s">
        <v>110</v>
      </c>
      <c r="E1554" s="32" t="s">
        <v>45</v>
      </c>
      <c r="F1554" s="32"/>
      <c r="G1554" s="32">
        <v>4</v>
      </c>
      <c r="H1554" s="34">
        <v>2181.5324999999998</v>
      </c>
      <c r="I1554" s="3"/>
      <c r="J1554" s="26">
        <f t="shared" si="113"/>
        <v>0</v>
      </c>
    </row>
    <row r="1555" spans="1:10" x14ac:dyDescent="0.25">
      <c r="A1555" s="36"/>
      <c r="B1555" s="32" t="s">
        <v>5</v>
      </c>
      <c r="C1555" s="32" t="str">
        <f t="shared" si="114"/>
        <v>123-438</v>
      </c>
      <c r="D1555" s="32" t="s">
        <v>110</v>
      </c>
      <c r="E1555" s="32" t="s">
        <v>16</v>
      </c>
      <c r="F1555" s="32"/>
      <c r="G1555" s="32">
        <v>7</v>
      </c>
      <c r="H1555" s="34">
        <v>2181.5324999999998</v>
      </c>
      <c r="I1555" s="3"/>
      <c r="J1555" s="26">
        <f t="shared" si="113"/>
        <v>0</v>
      </c>
    </row>
    <row r="1556" spans="1:10" x14ac:dyDescent="0.25">
      <c r="A1556" s="36"/>
      <c r="B1556" s="32" t="s">
        <v>5</v>
      </c>
      <c r="C1556" s="32" t="str">
        <f t="shared" si="114"/>
        <v>123-438</v>
      </c>
      <c r="D1556" s="32" t="s">
        <v>110</v>
      </c>
      <c r="E1556" s="32" t="s">
        <v>17</v>
      </c>
      <c r="F1556" s="32"/>
      <c r="G1556" s="32">
        <v>12</v>
      </c>
      <c r="H1556" s="34">
        <v>2181.5324999999998</v>
      </c>
      <c r="I1556" s="3"/>
      <c r="J1556" s="26">
        <f t="shared" si="113"/>
        <v>0</v>
      </c>
    </row>
    <row r="1557" spans="1:10" x14ac:dyDescent="0.25">
      <c r="A1557" s="36"/>
      <c r="B1557" s="32" t="s">
        <v>5</v>
      </c>
      <c r="C1557" s="32" t="str">
        <f t="shared" si="114"/>
        <v>123-438</v>
      </c>
      <c r="D1557" s="32" t="s">
        <v>110</v>
      </c>
      <c r="E1557" s="32" t="s">
        <v>18</v>
      </c>
      <c r="F1557" s="32"/>
      <c r="G1557" s="32">
        <v>9</v>
      </c>
      <c r="H1557" s="34">
        <v>2181.5324999999998</v>
      </c>
      <c r="I1557" s="3"/>
      <c r="J1557" s="26">
        <f t="shared" si="113"/>
        <v>0</v>
      </c>
    </row>
    <row r="1558" spans="1:10" x14ac:dyDescent="0.25">
      <c r="A1558" s="36"/>
      <c r="B1558" s="32" t="s">
        <v>5</v>
      </c>
      <c r="C1558" s="32" t="str">
        <f t="shared" si="114"/>
        <v>123-438</v>
      </c>
      <c r="D1558" s="32" t="s">
        <v>110</v>
      </c>
      <c r="E1558" s="32" t="s">
        <v>26</v>
      </c>
      <c r="F1558" s="32"/>
      <c r="G1558" s="32">
        <v>18</v>
      </c>
      <c r="H1558" s="34">
        <v>2181.5324999999998</v>
      </c>
      <c r="I1558" s="3"/>
      <c r="J1558" s="26">
        <f t="shared" si="113"/>
        <v>0</v>
      </c>
    </row>
    <row r="1559" spans="1:10" x14ac:dyDescent="0.25">
      <c r="A1559" s="36"/>
      <c r="B1559" s="32" t="s">
        <v>5</v>
      </c>
      <c r="C1559" s="32" t="str">
        <f t="shared" si="114"/>
        <v>123-438</v>
      </c>
      <c r="D1559" s="32" t="s">
        <v>110</v>
      </c>
      <c r="E1559" s="32" t="s">
        <v>46</v>
      </c>
      <c r="F1559" s="32"/>
      <c r="G1559" s="32">
        <v>17</v>
      </c>
      <c r="H1559" s="34">
        <v>2181.5324999999998</v>
      </c>
      <c r="I1559" s="3"/>
      <c r="J1559" s="26">
        <f t="shared" si="113"/>
        <v>0</v>
      </c>
    </row>
    <row r="1560" spans="1:10" x14ac:dyDescent="0.25">
      <c r="A1560" s="36"/>
      <c r="B1560" s="32" t="s">
        <v>5</v>
      </c>
      <c r="C1560" s="32" t="str">
        <f t="shared" si="114"/>
        <v>123-438</v>
      </c>
      <c r="D1560" s="32" t="s">
        <v>110</v>
      </c>
      <c r="E1560" s="32" t="s">
        <v>47</v>
      </c>
      <c r="F1560" s="32"/>
      <c r="G1560" s="32">
        <v>14</v>
      </c>
      <c r="H1560" s="34">
        <v>2181.5324999999998</v>
      </c>
      <c r="I1560" s="3"/>
      <c r="J1560" s="26">
        <f t="shared" si="113"/>
        <v>0</v>
      </c>
    </row>
    <row r="1561" spans="1:10" x14ac:dyDescent="0.25">
      <c r="A1561" s="36"/>
      <c r="B1561" s="32" t="s">
        <v>5</v>
      </c>
      <c r="C1561" s="32" t="str">
        <f t="shared" si="114"/>
        <v>123-438</v>
      </c>
      <c r="D1561" s="32" t="s">
        <v>110</v>
      </c>
      <c r="E1561" s="32" t="s">
        <v>104</v>
      </c>
      <c r="F1561" s="32"/>
      <c r="G1561" s="32">
        <v>12</v>
      </c>
      <c r="H1561" s="34">
        <v>2181.5324999999998</v>
      </c>
      <c r="I1561" s="3"/>
      <c r="J1561" s="26">
        <f t="shared" si="113"/>
        <v>0</v>
      </c>
    </row>
    <row r="1562" spans="1:10" x14ac:dyDescent="0.25">
      <c r="A1562" s="36"/>
      <c r="B1562" s="32" t="s">
        <v>5</v>
      </c>
      <c r="C1562" s="32" t="str">
        <f t="shared" si="114"/>
        <v>123-438</v>
      </c>
      <c r="D1562" s="32" t="s">
        <v>110</v>
      </c>
      <c r="E1562" s="32" t="s">
        <v>21</v>
      </c>
      <c r="F1562" s="32"/>
      <c r="G1562" s="32">
        <v>14</v>
      </c>
      <c r="H1562" s="34">
        <v>2181.5324999999998</v>
      </c>
      <c r="I1562" s="3"/>
      <c r="J1562" s="26">
        <f t="shared" si="113"/>
        <v>0</v>
      </c>
    </row>
    <row r="1563" spans="1:10" x14ac:dyDescent="0.25">
      <c r="A1563" s="36"/>
      <c r="B1563" s="32" t="s">
        <v>5</v>
      </c>
      <c r="C1563" s="32" t="str">
        <f t="shared" si="114"/>
        <v>123-438</v>
      </c>
      <c r="D1563" s="32" t="s">
        <v>110</v>
      </c>
      <c r="E1563" s="32" t="s">
        <v>22</v>
      </c>
      <c r="F1563" s="32"/>
      <c r="G1563" s="32">
        <v>14</v>
      </c>
      <c r="H1563" s="34">
        <v>2181.5324999999998</v>
      </c>
      <c r="I1563" s="3"/>
      <c r="J1563" s="26">
        <f t="shared" si="113"/>
        <v>0</v>
      </c>
    </row>
    <row r="1564" spans="1:10" x14ac:dyDescent="0.25">
      <c r="A1564" s="36"/>
      <c r="B1564" s="32" t="s">
        <v>5</v>
      </c>
      <c r="C1564" s="32" t="str">
        <f t="shared" si="114"/>
        <v>123-438</v>
      </c>
      <c r="D1564" s="32" t="s">
        <v>110</v>
      </c>
      <c r="E1564" s="32" t="s">
        <v>23</v>
      </c>
      <c r="F1564" s="32"/>
      <c r="G1564" s="32">
        <v>21</v>
      </c>
      <c r="H1564" s="34">
        <v>2181.5324999999998</v>
      </c>
      <c r="I1564" s="3"/>
      <c r="J1564" s="26">
        <f t="shared" si="113"/>
        <v>0</v>
      </c>
    </row>
    <row r="1565" spans="1:10" x14ac:dyDescent="0.25">
      <c r="A1565" s="36"/>
      <c r="B1565" s="32" t="s">
        <v>5</v>
      </c>
      <c r="C1565" s="32" t="str">
        <f t="shared" si="114"/>
        <v>123-438</v>
      </c>
      <c r="D1565" s="32" t="s">
        <v>110</v>
      </c>
      <c r="E1565" s="32" t="s">
        <v>27</v>
      </c>
      <c r="F1565" s="32"/>
      <c r="G1565" s="32">
        <v>16</v>
      </c>
      <c r="H1565" s="34">
        <v>2181.5324999999998</v>
      </c>
      <c r="I1565" s="3"/>
      <c r="J1565" s="26">
        <f t="shared" si="113"/>
        <v>0</v>
      </c>
    </row>
    <row r="1566" spans="1:10" x14ac:dyDescent="0.25">
      <c r="A1566" s="36"/>
      <c r="B1566" s="32" t="s">
        <v>5</v>
      </c>
      <c r="C1566" s="32" t="str">
        <f t="shared" si="114"/>
        <v>123-438</v>
      </c>
      <c r="D1566" s="32" t="s">
        <v>110</v>
      </c>
      <c r="E1566" s="32" t="s">
        <v>34</v>
      </c>
      <c r="F1566" s="32"/>
      <c r="G1566" s="32">
        <v>23</v>
      </c>
      <c r="H1566" s="34">
        <v>2181.5324999999998</v>
      </c>
      <c r="I1566" s="3"/>
      <c r="J1566" s="26">
        <f t="shared" si="113"/>
        <v>0</v>
      </c>
    </row>
    <row r="1567" spans="1:10" x14ac:dyDescent="0.25">
      <c r="A1567" s="36"/>
      <c r="B1567" s="32" t="s">
        <v>5</v>
      </c>
      <c r="C1567" s="32" t="str">
        <f t="shared" si="114"/>
        <v>123-438</v>
      </c>
      <c r="D1567" s="32" t="s">
        <v>110</v>
      </c>
      <c r="E1567" s="32" t="s">
        <v>105</v>
      </c>
      <c r="F1567" s="32"/>
      <c r="G1567" s="32">
        <v>21</v>
      </c>
      <c r="H1567" s="34">
        <v>2181.5324999999998</v>
      </c>
      <c r="I1567" s="3"/>
      <c r="J1567" s="26">
        <f t="shared" si="113"/>
        <v>0</v>
      </c>
    </row>
    <row r="1568" spans="1:10" x14ac:dyDescent="0.25">
      <c r="A1568" s="36"/>
      <c r="B1568" s="32" t="s">
        <v>5</v>
      </c>
      <c r="C1568" s="32" t="str">
        <f t="shared" si="114"/>
        <v>123-438</v>
      </c>
      <c r="D1568" s="32" t="s">
        <v>110</v>
      </c>
      <c r="E1568" s="32" t="s">
        <v>106</v>
      </c>
      <c r="F1568" s="32"/>
      <c r="G1568" s="32">
        <v>16</v>
      </c>
      <c r="H1568" s="34">
        <v>2181.5324999999998</v>
      </c>
      <c r="I1568" s="3"/>
      <c r="J1568" s="26">
        <f t="shared" si="113"/>
        <v>0</v>
      </c>
    </row>
    <row r="1569" spans="1:10" x14ac:dyDescent="0.25">
      <c r="A1569" s="36"/>
      <c r="B1569" s="32" t="s">
        <v>5</v>
      </c>
      <c r="C1569" s="32" t="str">
        <f t="shared" si="114"/>
        <v>123-438</v>
      </c>
      <c r="D1569" s="32" t="s">
        <v>110</v>
      </c>
      <c r="E1569" s="32" t="s">
        <v>29</v>
      </c>
      <c r="F1569" s="32"/>
      <c r="G1569" s="32">
        <v>5</v>
      </c>
      <c r="H1569" s="34">
        <v>2181.5324999999998</v>
      </c>
      <c r="I1569" s="3"/>
      <c r="J1569" s="26">
        <f t="shared" si="113"/>
        <v>0</v>
      </c>
    </row>
    <row r="1570" spans="1:10" x14ac:dyDescent="0.25">
      <c r="A1570" s="36"/>
      <c r="B1570" s="32" t="s">
        <v>5</v>
      </c>
      <c r="C1570" s="32" t="str">
        <f t="shared" si="114"/>
        <v>123-438</v>
      </c>
      <c r="D1570" s="32" t="s">
        <v>110</v>
      </c>
      <c r="E1570" s="32" t="s">
        <v>30</v>
      </c>
      <c r="F1570" s="32"/>
      <c r="G1570" s="32">
        <v>12</v>
      </c>
      <c r="H1570" s="34">
        <v>2181.5324999999998</v>
      </c>
      <c r="I1570" s="3"/>
      <c r="J1570" s="26">
        <f t="shared" si="113"/>
        <v>0</v>
      </c>
    </row>
    <row r="1571" spans="1:10" x14ac:dyDescent="0.25">
      <c r="A1571" s="36"/>
      <c r="B1571" s="32" t="s">
        <v>5</v>
      </c>
      <c r="C1571" s="32" t="str">
        <f t="shared" si="114"/>
        <v>123-438</v>
      </c>
      <c r="D1571" s="32" t="s">
        <v>110</v>
      </c>
      <c r="E1571" s="32" t="s">
        <v>48</v>
      </c>
      <c r="F1571" s="32"/>
      <c r="G1571" s="32">
        <v>12</v>
      </c>
      <c r="H1571" s="34">
        <v>2181.5324999999998</v>
      </c>
      <c r="I1571" s="3"/>
      <c r="J1571" s="26">
        <f t="shared" si="113"/>
        <v>0</v>
      </c>
    </row>
    <row r="1572" spans="1:10" x14ac:dyDescent="0.25">
      <c r="A1572" s="36"/>
      <c r="B1572" s="32" t="s">
        <v>5</v>
      </c>
      <c r="C1572" s="32" t="str">
        <f t="shared" si="114"/>
        <v>123-438</v>
      </c>
      <c r="D1572" s="32" t="s">
        <v>110</v>
      </c>
      <c r="E1572" s="32" t="s">
        <v>35</v>
      </c>
      <c r="F1572" s="32"/>
      <c r="G1572" s="32">
        <v>15</v>
      </c>
      <c r="H1572" s="34">
        <v>2181.5324999999998</v>
      </c>
      <c r="I1572" s="3"/>
      <c r="J1572" s="26">
        <f t="shared" si="113"/>
        <v>0</v>
      </c>
    </row>
    <row r="1573" spans="1:10" x14ac:dyDescent="0.25">
      <c r="A1573" s="36"/>
      <c r="B1573" s="32" t="s">
        <v>5</v>
      </c>
      <c r="C1573" s="32" t="str">
        <f t="shared" si="114"/>
        <v>123-438</v>
      </c>
      <c r="D1573" s="32" t="s">
        <v>110</v>
      </c>
      <c r="E1573" s="32" t="s">
        <v>102</v>
      </c>
      <c r="F1573" s="32"/>
      <c r="G1573" s="32">
        <v>22</v>
      </c>
      <c r="H1573" s="34">
        <v>2181.5324999999998</v>
      </c>
      <c r="I1573" s="3"/>
      <c r="J1573" s="26">
        <f t="shared" si="113"/>
        <v>0</v>
      </c>
    </row>
    <row r="1574" spans="1:10" x14ac:dyDescent="0.25">
      <c r="A1574" s="36"/>
      <c r="B1574" s="32" t="s">
        <v>5</v>
      </c>
      <c r="C1574" s="32" t="str">
        <f t="shared" si="114"/>
        <v>123-438</v>
      </c>
      <c r="D1574" s="32" t="s">
        <v>110</v>
      </c>
      <c r="E1574" s="32" t="s">
        <v>115</v>
      </c>
      <c r="F1574" s="32"/>
      <c r="G1574" s="32">
        <v>14</v>
      </c>
      <c r="H1574" s="34">
        <v>2181.5324999999998</v>
      </c>
      <c r="I1574" s="3"/>
      <c r="J1574" s="26">
        <f t="shared" si="113"/>
        <v>0</v>
      </c>
    </row>
    <row r="1575" spans="1:10" x14ac:dyDescent="0.25">
      <c r="A1575" s="36"/>
      <c r="B1575" s="32" t="s">
        <v>5</v>
      </c>
      <c r="C1575" s="32" t="str">
        <f t="shared" si="114"/>
        <v>123-438</v>
      </c>
      <c r="D1575" s="32" t="s">
        <v>110</v>
      </c>
      <c r="E1575" s="32" t="s">
        <v>116</v>
      </c>
      <c r="F1575" s="32"/>
      <c r="G1575" s="32">
        <v>2</v>
      </c>
      <c r="H1575" s="34">
        <v>2181.5324999999998</v>
      </c>
      <c r="I1575" s="3"/>
      <c r="J1575" s="26">
        <f t="shared" si="113"/>
        <v>0</v>
      </c>
    </row>
    <row r="1576" spans="1:10" x14ac:dyDescent="0.25">
      <c r="A1576" s="36"/>
      <c r="B1576" s="32" t="s">
        <v>5</v>
      </c>
      <c r="C1576" s="32" t="str">
        <f t="shared" si="114"/>
        <v>123-438</v>
      </c>
      <c r="D1576" s="32" t="s">
        <v>110</v>
      </c>
      <c r="E1576" s="32" t="s">
        <v>37</v>
      </c>
      <c r="F1576" s="32"/>
      <c r="G1576" s="32">
        <v>11</v>
      </c>
      <c r="H1576" s="34">
        <v>2181.5324999999998</v>
      </c>
      <c r="I1576" s="3"/>
      <c r="J1576" s="26">
        <f t="shared" si="113"/>
        <v>0</v>
      </c>
    </row>
    <row r="1577" spans="1:10" x14ac:dyDescent="0.25">
      <c r="A1577" s="36"/>
      <c r="B1577" s="32" t="s">
        <v>5</v>
      </c>
      <c r="C1577" s="32" t="str">
        <f t="shared" si="114"/>
        <v>123-438</v>
      </c>
      <c r="D1577" s="32" t="s">
        <v>110</v>
      </c>
      <c r="E1577" s="32" t="s">
        <v>38</v>
      </c>
      <c r="F1577" s="32"/>
      <c r="G1577" s="32">
        <v>10</v>
      </c>
      <c r="H1577" s="34">
        <v>2181.5324999999998</v>
      </c>
      <c r="I1577" s="3"/>
      <c r="J1577" s="26">
        <f t="shared" si="113"/>
        <v>0</v>
      </c>
    </row>
    <row r="1578" spans="1:10" x14ac:dyDescent="0.25">
      <c r="A1578" s="36"/>
      <c r="B1578" s="32" t="s">
        <v>5</v>
      </c>
      <c r="C1578" s="32" t="str">
        <f t="shared" si="114"/>
        <v>123-438</v>
      </c>
      <c r="D1578" s="32" t="s">
        <v>110</v>
      </c>
      <c r="E1578" s="32" t="s">
        <v>49</v>
      </c>
      <c r="F1578" s="32"/>
      <c r="G1578" s="32">
        <v>3</v>
      </c>
      <c r="H1578" s="34">
        <v>2181.5324999999998</v>
      </c>
      <c r="I1578" s="3"/>
      <c r="J1578" s="26">
        <f t="shared" si="113"/>
        <v>0</v>
      </c>
    </row>
    <row r="1579" spans="1:10" x14ac:dyDescent="0.25">
      <c r="A1579" s="36"/>
      <c r="B1579" s="32" t="s">
        <v>5</v>
      </c>
      <c r="C1579" s="32" t="str">
        <f t="shared" si="114"/>
        <v>123-438</v>
      </c>
      <c r="D1579" s="32" t="s">
        <v>110</v>
      </c>
      <c r="E1579" s="32" t="s">
        <v>103</v>
      </c>
      <c r="F1579" s="32"/>
      <c r="G1579" s="32">
        <v>13</v>
      </c>
      <c r="H1579" s="34">
        <v>2181.5324999999998</v>
      </c>
      <c r="I1579" s="3"/>
      <c r="J1579" s="26">
        <f t="shared" si="113"/>
        <v>0</v>
      </c>
    </row>
    <row r="1580" spans="1:10" x14ac:dyDescent="0.25">
      <c r="A1580" s="36"/>
      <c r="B1580" s="32" t="s">
        <v>5</v>
      </c>
      <c r="C1580" s="32" t="str">
        <f t="shared" si="114"/>
        <v>123-438</v>
      </c>
      <c r="D1580" s="32" t="s">
        <v>110</v>
      </c>
      <c r="E1580" s="32" t="s">
        <v>118</v>
      </c>
      <c r="F1580" s="32"/>
      <c r="G1580" s="32">
        <v>18</v>
      </c>
      <c r="H1580" s="34">
        <v>2181.5324999999998</v>
      </c>
      <c r="I1580" s="3"/>
      <c r="J1580" s="26">
        <f t="shared" si="113"/>
        <v>0</v>
      </c>
    </row>
    <row r="1581" spans="1:10" x14ac:dyDescent="0.25">
      <c r="A1581" s="36"/>
      <c r="B1581" s="32" t="s">
        <v>5</v>
      </c>
      <c r="C1581" s="32" t="str">
        <f t="shared" si="114"/>
        <v>123-438</v>
      </c>
      <c r="D1581" s="32" t="s">
        <v>110</v>
      </c>
      <c r="E1581" s="32" t="s">
        <v>125</v>
      </c>
      <c r="F1581" s="32"/>
      <c r="G1581" s="32">
        <v>2</v>
      </c>
      <c r="H1581" s="34">
        <v>2181.5324999999998</v>
      </c>
      <c r="I1581" s="3"/>
      <c r="J1581" s="26">
        <f t="shared" si="113"/>
        <v>0</v>
      </c>
    </row>
    <row r="1582" spans="1:10" x14ac:dyDescent="0.25">
      <c r="A1582" s="37"/>
      <c r="B1582" s="32" t="s">
        <v>5</v>
      </c>
      <c r="C1582" s="32" t="str">
        <f t="shared" si="114"/>
        <v>123-438</v>
      </c>
      <c r="D1582" s="32" t="s">
        <v>110</v>
      </c>
      <c r="E1582" s="32" t="s">
        <v>126</v>
      </c>
      <c r="F1582" s="32"/>
      <c r="G1582" s="32">
        <v>2</v>
      </c>
      <c r="H1582" s="34">
        <v>2181.5324999999998</v>
      </c>
      <c r="I1582" s="3"/>
      <c r="J1582" s="26">
        <f t="shared" si="113"/>
        <v>0</v>
      </c>
    </row>
    <row r="1583" spans="1:10" x14ac:dyDescent="0.25">
      <c r="A1583" s="35"/>
      <c r="B1583" s="32" t="s">
        <v>5</v>
      </c>
      <c r="C1583" s="32" t="str">
        <f t="shared" ref="C1583:C1614" si="115">HYPERLINK("http://warehouse.orhideja.net//images/products/125-438_3.jpg","125-438")</f>
        <v>125-438</v>
      </c>
      <c r="D1583" s="32" t="s">
        <v>110</v>
      </c>
      <c r="E1583" s="32" t="s">
        <v>7</v>
      </c>
      <c r="F1583" s="32">
        <v>4381250120042</v>
      </c>
      <c r="G1583" s="32">
        <v>10</v>
      </c>
      <c r="H1583" s="34">
        <v>2037.8924999999999</v>
      </c>
      <c r="I1583" s="3"/>
      <c r="J1583" s="26">
        <f t="shared" si="113"/>
        <v>0</v>
      </c>
    </row>
    <row r="1584" spans="1:10" x14ac:dyDescent="0.25">
      <c r="A1584" s="36"/>
      <c r="B1584" s="32" t="s">
        <v>5</v>
      </c>
      <c r="C1584" s="32" t="str">
        <f t="shared" si="115"/>
        <v>125-438</v>
      </c>
      <c r="D1584" s="32" t="s">
        <v>110</v>
      </c>
      <c r="E1584" s="32" t="s">
        <v>56</v>
      </c>
      <c r="F1584" s="32">
        <v>4381252010044</v>
      </c>
      <c r="G1584" s="32">
        <v>2</v>
      </c>
      <c r="H1584" s="34">
        <v>2037.8924999999999</v>
      </c>
      <c r="I1584" s="3"/>
      <c r="J1584" s="26">
        <f t="shared" si="113"/>
        <v>0</v>
      </c>
    </row>
    <row r="1585" spans="1:10" x14ac:dyDescent="0.25">
      <c r="A1585" s="36"/>
      <c r="B1585" s="32" t="s">
        <v>5</v>
      </c>
      <c r="C1585" s="32" t="str">
        <f t="shared" si="115"/>
        <v>125-438</v>
      </c>
      <c r="D1585" s="32" t="s">
        <v>110</v>
      </c>
      <c r="E1585" s="32" t="s">
        <v>57</v>
      </c>
      <c r="F1585" s="32">
        <v>4381252020043</v>
      </c>
      <c r="G1585" s="32">
        <v>5</v>
      </c>
      <c r="H1585" s="34">
        <v>2037.8924999999999</v>
      </c>
      <c r="I1585" s="3"/>
      <c r="J1585" s="26">
        <f t="shared" si="113"/>
        <v>0</v>
      </c>
    </row>
    <row r="1586" spans="1:10" x14ac:dyDescent="0.25">
      <c r="A1586" s="36"/>
      <c r="B1586" s="32" t="s">
        <v>5</v>
      </c>
      <c r="C1586" s="32" t="str">
        <f t="shared" si="115"/>
        <v>125-438</v>
      </c>
      <c r="D1586" s="32" t="s">
        <v>110</v>
      </c>
      <c r="E1586" s="32" t="s">
        <v>58</v>
      </c>
      <c r="F1586" s="32">
        <v>4381252030042</v>
      </c>
      <c r="G1586" s="32">
        <v>4</v>
      </c>
      <c r="H1586" s="34">
        <v>2037.8924999999999</v>
      </c>
      <c r="I1586" s="3"/>
      <c r="J1586" s="26">
        <f t="shared" si="113"/>
        <v>0</v>
      </c>
    </row>
    <row r="1587" spans="1:10" x14ac:dyDescent="0.25">
      <c r="A1587" s="36"/>
      <c r="B1587" s="32" t="s">
        <v>5</v>
      </c>
      <c r="C1587" s="32" t="str">
        <f t="shared" si="115"/>
        <v>125-438</v>
      </c>
      <c r="D1587" s="32" t="s">
        <v>110</v>
      </c>
      <c r="E1587" s="32" t="s">
        <v>130</v>
      </c>
      <c r="F1587" s="32"/>
      <c r="G1587" s="32">
        <v>1</v>
      </c>
      <c r="H1587" s="34">
        <v>2037.8924999999999</v>
      </c>
      <c r="I1587" s="3"/>
      <c r="J1587" s="26">
        <f t="shared" si="113"/>
        <v>0</v>
      </c>
    </row>
    <row r="1588" spans="1:10" x14ac:dyDescent="0.25">
      <c r="A1588" s="36"/>
      <c r="B1588" s="32" t="s">
        <v>5</v>
      </c>
      <c r="C1588" s="32" t="str">
        <f t="shared" si="115"/>
        <v>125-438</v>
      </c>
      <c r="D1588" s="32" t="s">
        <v>110</v>
      </c>
      <c r="E1588" s="32" t="s">
        <v>10</v>
      </c>
      <c r="F1588" s="32">
        <v>4381250190045</v>
      </c>
      <c r="G1588" s="32">
        <v>13</v>
      </c>
      <c r="H1588" s="34">
        <v>2037.8924999999999</v>
      </c>
      <c r="I1588" s="3"/>
      <c r="J1588" s="26">
        <f t="shared" si="113"/>
        <v>0</v>
      </c>
    </row>
    <row r="1589" spans="1:10" x14ac:dyDescent="0.25">
      <c r="A1589" s="36"/>
      <c r="B1589" s="32" t="s">
        <v>5</v>
      </c>
      <c r="C1589" s="32" t="str">
        <f t="shared" si="115"/>
        <v>125-438</v>
      </c>
      <c r="D1589" s="32" t="s">
        <v>110</v>
      </c>
      <c r="E1589" s="32" t="s">
        <v>11</v>
      </c>
      <c r="F1589" s="32">
        <v>4381250200041</v>
      </c>
      <c r="G1589" s="32">
        <v>7</v>
      </c>
      <c r="H1589" s="34">
        <v>2037.8924999999999</v>
      </c>
      <c r="I1589" s="3"/>
      <c r="J1589" s="26">
        <f t="shared" si="113"/>
        <v>0</v>
      </c>
    </row>
    <row r="1590" spans="1:10" x14ac:dyDescent="0.25">
      <c r="A1590" s="36"/>
      <c r="B1590" s="32" t="s">
        <v>5</v>
      </c>
      <c r="C1590" s="32" t="str">
        <f t="shared" si="115"/>
        <v>125-438</v>
      </c>
      <c r="D1590" s="32" t="s">
        <v>110</v>
      </c>
      <c r="E1590" s="32" t="s">
        <v>25</v>
      </c>
      <c r="F1590" s="32">
        <v>4381250210040</v>
      </c>
      <c r="G1590" s="32">
        <v>9</v>
      </c>
      <c r="H1590" s="34">
        <v>2037.8924999999999</v>
      </c>
      <c r="I1590" s="3"/>
      <c r="J1590" s="26">
        <f t="shared" si="113"/>
        <v>0</v>
      </c>
    </row>
    <row r="1591" spans="1:10" x14ac:dyDescent="0.25">
      <c r="A1591" s="36"/>
      <c r="B1591" s="32" t="s">
        <v>5</v>
      </c>
      <c r="C1591" s="32" t="str">
        <f t="shared" si="115"/>
        <v>125-438</v>
      </c>
      <c r="D1591" s="32" t="s">
        <v>110</v>
      </c>
      <c r="E1591" s="32" t="s">
        <v>12</v>
      </c>
      <c r="F1591" s="32">
        <v>4381250220049</v>
      </c>
      <c r="G1591" s="32">
        <v>6</v>
      </c>
      <c r="H1591" s="34">
        <v>2037.8924999999999</v>
      </c>
      <c r="I1591" s="3"/>
      <c r="J1591" s="26">
        <f t="shared" si="113"/>
        <v>0</v>
      </c>
    </row>
    <row r="1592" spans="1:10" x14ac:dyDescent="0.25">
      <c r="A1592" s="36"/>
      <c r="B1592" s="32" t="s">
        <v>5</v>
      </c>
      <c r="C1592" s="32" t="str">
        <f t="shared" si="115"/>
        <v>125-438</v>
      </c>
      <c r="D1592" s="32" t="s">
        <v>110</v>
      </c>
      <c r="E1592" s="32" t="s">
        <v>13</v>
      </c>
      <c r="F1592" s="32">
        <v>4381250230048</v>
      </c>
      <c r="G1592" s="32">
        <v>6</v>
      </c>
      <c r="H1592" s="34">
        <v>2037.8924999999999</v>
      </c>
      <c r="I1592" s="3"/>
      <c r="J1592" s="26">
        <f t="shared" si="113"/>
        <v>0</v>
      </c>
    </row>
    <row r="1593" spans="1:10" x14ac:dyDescent="0.25">
      <c r="A1593" s="36"/>
      <c r="B1593" s="32" t="s">
        <v>5</v>
      </c>
      <c r="C1593" s="32" t="str">
        <f t="shared" si="115"/>
        <v>125-438</v>
      </c>
      <c r="D1593" s="32" t="s">
        <v>110</v>
      </c>
      <c r="E1593" s="32" t="s">
        <v>43</v>
      </c>
      <c r="F1593" s="32">
        <v>4381250240047</v>
      </c>
      <c r="G1593" s="32">
        <v>4</v>
      </c>
      <c r="H1593" s="34">
        <v>2037.8924999999999</v>
      </c>
      <c r="I1593" s="3"/>
      <c r="J1593" s="26">
        <f t="shared" si="113"/>
        <v>0</v>
      </c>
    </row>
    <row r="1594" spans="1:10" x14ac:dyDescent="0.25">
      <c r="A1594" s="36"/>
      <c r="B1594" s="32" t="s">
        <v>5</v>
      </c>
      <c r="C1594" s="32" t="str">
        <f t="shared" si="115"/>
        <v>125-438</v>
      </c>
      <c r="D1594" s="32" t="s">
        <v>110</v>
      </c>
      <c r="E1594" s="32" t="s">
        <v>44</v>
      </c>
      <c r="F1594" s="32">
        <v>4381250970043</v>
      </c>
      <c r="G1594" s="32">
        <v>1</v>
      </c>
      <c r="H1594" s="34">
        <v>2037.8924999999999</v>
      </c>
      <c r="I1594" s="3"/>
      <c r="J1594" s="26">
        <f t="shared" si="113"/>
        <v>0</v>
      </c>
    </row>
    <row r="1595" spans="1:10" x14ac:dyDescent="0.25">
      <c r="A1595" s="36"/>
      <c r="B1595" s="32" t="s">
        <v>5</v>
      </c>
      <c r="C1595" s="32" t="str">
        <f t="shared" si="115"/>
        <v>125-438</v>
      </c>
      <c r="D1595" s="32" t="s">
        <v>110</v>
      </c>
      <c r="E1595" s="32" t="s">
        <v>45</v>
      </c>
      <c r="F1595" s="32">
        <v>4381250980042</v>
      </c>
      <c r="G1595" s="32">
        <v>2</v>
      </c>
      <c r="H1595" s="34">
        <v>2037.8924999999999</v>
      </c>
      <c r="I1595" s="3"/>
      <c r="J1595" s="26">
        <f t="shared" si="113"/>
        <v>0</v>
      </c>
    </row>
    <row r="1596" spans="1:10" x14ac:dyDescent="0.25">
      <c r="A1596" s="36"/>
      <c r="B1596" s="32" t="s">
        <v>5</v>
      </c>
      <c r="C1596" s="32" t="str">
        <f t="shared" si="115"/>
        <v>125-438</v>
      </c>
      <c r="D1596" s="32" t="s">
        <v>110</v>
      </c>
      <c r="E1596" s="32" t="s">
        <v>111</v>
      </c>
      <c r="F1596" s="32"/>
      <c r="G1596" s="32">
        <v>1</v>
      </c>
      <c r="H1596" s="34">
        <v>2037.8924999999999</v>
      </c>
      <c r="I1596" s="3"/>
      <c r="J1596" s="26">
        <f t="shared" si="113"/>
        <v>0</v>
      </c>
    </row>
    <row r="1597" spans="1:10" x14ac:dyDescent="0.25">
      <c r="A1597" s="36"/>
      <c r="B1597" s="32" t="s">
        <v>5</v>
      </c>
      <c r="C1597" s="32" t="str">
        <f t="shared" si="115"/>
        <v>125-438</v>
      </c>
      <c r="D1597" s="32" t="s">
        <v>110</v>
      </c>
      <c r="E1597" s="32" t="s">
        <v>119</v>
      </c>
      <c r="F1597" s="32"/>
      <c r="G1597" s="32">
        <v>3</v>
      </c>
      <c r="H1597" s="34">
        <v>2037.8924999999999</v>
      </c>
      <c r="I1597" s="3"/>
      <c r="J1597" s="26">
        <f t="shared" si="113"/>
        <v>0</v>
      </c>
    </row>
    <row r="1598" spans="1:10" x14ac:dyDescent="0.25">
      <c r="A1598" s="36"/>
      <c r="B1598" s="32" t="s">
        <v>5</v>
      </c>
      <c r="C1598" s="32" t="str">
        <f t="shared" si="115"/>
        <v>125-438</v>
      </c>
      <c r="D1598" s="32" t="s">
        <v>110</v>
      </c>
      <c r="E1598" s="32" t="s">
        <v>15</v>
      </c>
      <c r="F1598" s="32">
        <v>4381250270044</v>
      </c>
      <c r="G1598" s="32">
        <v>10</v>
      </c>
      <c r="H1598" s="34">
        <v>2037.8924999999999</v>
      </c>
      <c r="I1598" s="3"/>
      <c r="J1598" s="26">
        <f t="shared" si="113"/>
        <v>0</v>
      </c>
    </row>
    <row r="1599" spans="1:10" x14ac:dyDescent="0.25">
      <c r="A1599" s="36"/>
      <c r="B1599" s="32" t="s">
        <v>5</v>
      </c>
      <c r="C1599" s="32" t="str">
        <f t="shared" si="115"/>
        <v>125-438</v>
      </c>
      <c r="D1599" s="32" t="s">
        <v>110</v>
      </c>
      <c r="E1599" s="32" t="s">
        <v>16</v>
      </c>
      <c r="F1599" s="32">
        <v>4381250280043</v>
      </c>
      <c r="G1599" s="32">
        <v>31</v>
      </c>
      <c r="H1599" s="34">
        <v>2037.8924999999999</v>
      </c>
      <c r="I1599" s="3"/>
      <c r="J1599" s="26">
        <f t="shared" si="113"/>
        <v>0</v>
      </c>
    </row>
    <row r="1600" spans="1:10" x14ac:dyDescent="0.25">
      <c r="A1600" s="36"/>
      <c r="B1600" s="32" t="s">
        <v>5</v>
      </c>
      <c r="C1600" s="32" t="str">
        <f t="shared" si="115"/>
        <v>125-438</v>
      </c>
      <c r="D1600" s="32" t="s">
        <v>110</v>
      </c>
      <c r="E1600" s="32" t="s">
        <v>17</v>
      </c>
      <c r="F1600" s="32">
        <v>4381250290042</v>
      </c>
      <c r="G1600" s="32">
        <v>22</v>
      </c>
      <c r="H1600" s="34">
        <v>2037.8924999999999</v>
      </c>
      <c r="I1600" s="3"/>
      <c r="J1600" s="26">
        <f t="shared" si="113"/>
        <v>0</v>
      </c>
    </row>
    <row r="1601" spans="1:10" x14ac:dyDescent="0.25">
      <c r="A1601" s="36"/>
      <c r="B1601" s="32" t="s">
        <v>5</v>
      </c>
      <c r="C1601" s="32" t="str">
        <f t="shared" si="115"/>
        <v>125-438</v>
      </c>
      <c r="D1601" s="32" t="s">
        <v>110</v>
      </c>
      <c r="E1601" s="32" t="s">
        <v>18</v>
      </c>
      <c r="F1601" s="32">
        <v>4381250300048</v>
      </c>
      <c r="G1601" s="32">
        <v>9</v>
      </c>
      <c r="H1601" s="34">
        <v>2037.8924999999999</v>
      </c>
      <c r="I1601" s="3"/>
      <c r="J1601" s="26">
        <f t="shared" si="113"/>
        <v>0</v>
      </c>
    </row>
    <row r="1602" spans="1:10" x14ac:dyDescent="0.25">
      <c r="A1602" s="36"/>
      <c r="B1602" s="32" t="s">
        <v>5</v>
      </c>
      <c r="C1602" s="32" t="str">
        <f t="shared" si="115"/>
        <v>125-438</v>
      </c>
      <c r="D1602" s="32" t="s">
        <v>110</v>
      </c>
      <c r="E1602" s="32" t="s">
        <v>26</v>
      </c>
      <c r="F1602" s="32">
        <v>4381250310047</v>
      </c>
      <c r="G1602" s="32">
        <v>6</v>
      </c>
      <c r="H1602" s="34">
        <v>2037.8924999999999</v>
      </c>
      <c r="I1602" s="3"/>
      <c r="J1602" s="26">
        <f t="shared" si="113"/>
        <v>0</v>
      </c>
    </row>
    <row r="1603" spans="1:10" x14ac:dyDescent="0.25">
      <c r="A1603" s="36"/>
      <c r="B1603" s="32" t="s">
        <v>5</v>
      </c>
      <c r="C1603" s="32" t="str">
        <f t="shared" si="115"/>
        <v>125-438</v>
      </c>
      <c r="D1603" s="32" t="s">
        <v>110</v>
      </c>
      <c r="E1603" s="32" t="s">
        <v>46</v>
      </c>
      <c r="F1603" s="32">
        <v>4381250320046</v>
      </c>
      <c r="G1603" s="32">
        <v>11</v>
      </c>
      <c r="H1603" s="34">
        <v>2037.8924999999999</v>
      </c>
      <c r="I1603" s="3"/>
      <c r="J1603" s="26">
        <f t="shared" si="113"/>
        <v>0</v>
      </c>
    </row>
    <row r="1604" spans="1:10" x14ac:dyDescent="0.25">
      <c r="A1604" s="36"/>
      <c r="B1604" s="32" t="s">
        <v>5</v>
      </c>
      <c r="C1604" s="32" t="str">
        <f t="shared" si="115"/>
        <v>125-438</v>
      </c>
      <c r="D1604" s="32" t="s">
        <v>110</v>
      </c>
      <c r="E1604" s="32" t="s">
        <v>47</v>
      </c>
      <c r="F1604" s="32">
        <v>4381250990041</v>
      </c>
      <c r="G1604" s="32">
        <v>14</v>
      </c>
      <c r="H1604" s="34">
        <v>2037.8924999999999</v>
      </c>
      <c r="I1604" s="3"/>
      <c r="J1604" s="26">
        <f t="shared" si="113"/>
        <v>0</v>
      </c>
    </row>
    <row r="1605" spans="1:10" x14ac:dyDescent="0.25">
      <c r="A1605" s="36"/>
      <c r="B1605" s="32" t="s">
        <v>5</v>
      </c>
      <c r="C1605" s="32" t="str">
        <f t="shared" si="115"/>
        <v>125-438</v>
      </c>
      <c r="D1605" s="32" t="s">
        <v>110</v>
      </c>
      <c r="E1605" s="32" t="s">
        <v>123</v>
      </c>
      <c r="F1605" s="32"/>
      <c r="G1605" s="32">
        <v>5</v>
      </c>
      <c r="H1605" s="34">
        <v>2037.8924999999999</v>
      </c>
      <c r="I1605" s="3"/>
      <c r="J1605" s="26">
        <f t="shared" si="113"/>
        <v>0</v>
      </c>
    </row>
    <row r="1606" spans="1:10" x14ac:dyDescent="0.25">
      <c r="A1606" s="36"/>
      <c r="B1606" s="32" t="s">
        <v>5</v>
      </c>
      <c r="C1606" s="32" t="str">
        <f t="shared" si="115"/>
        <v>125-438</v>
      </c>
      <c r="D1606" s="32" t="s">
        <v>110</v>
      </c>
      <c r="E1606" s="32" t="s">
        <v>20</v>
      </c>
      <c r="F1606" s="32">
        <v>4381250350043</v>
      </c>
      <c r="G1606" s="32">
        <v>11</v>
      </c>
      <c r="H1606" s="34">
        <v>2037.8924999999999</v>
      </c>
      <c r="I1606" s="3"/>
      <c r="J1606" s="26">
        <f t="shared" si="113"/>
        <v>0</v>
      </c>
    </row>
    <row r="1607" spans="1:10" x14ac:dyDescent="0.25">
      <c r="A1607" s="36"/>
      <c r="B1607" s="32" t="s">
        <v>5</v>
      </c>
      <c r="C1607" s="32" t="str">
        <f t="shared" si="115"/>
        <v>125-438</v>
      </c>
      <c r="D1607" s="32" t="s">
        <v>110</v>
      </c>
      <c r="E1607" s="32" t="s">
        <v>21</v>
      </c>
      <c r="F1607" s="32">
        <v>4381250360042</v>
      </c>
      <c r="G1607" s="32">
        <v>5</v>
      </c>
      <c r="H1607" s="34">
        <v>2037.8924999999999</v>
      </c>
      <c r="I1607" s="3"/>
      <c r="J1607" s="26">
        <f t="shared" si="113"/>
        <v>0</v>
      </c>
    </row>
    <row r="1608" spans="1:10" x14ac:dyDescent="0.25">
      <c r="A1608" s="36"/>
      <c r="B1608" s="32" t="s">
        <v>5</v>
      </c>
      <c r="C1608" s="32" t="str">
        <f t="shared" si="115"/>
        <v>125-438</v>
      </c>
      <c r="D1608" s="32" t="s">
        <v>110</v>
      </c>
      <c r="E1608" s="32" t="s">
        <v>22</v>
      </c>
      <c r="F1608" s="32">
        <v>4381250370041</v>
      </c>
      <c r="G1608" s="32">
        <v>21</v>
      </c>
      <c r="H1608" s="34">
        <v>2037.8924999999999</v>
      </c>
      <c r="I1608" s="3"/>
      <c r="J1608" s="26">
        <f t="shared" ref="J1608:J1671" si="116">H1608*I1608</f>
        <v>0</v>
      </c>
    </row>
    <row r="1609" spans="1:10" x14ac:dyDescent="0.25">
      <c r="A1609" s="36"/>
      <c r="B1609" s="32" t="s">
        <v>5</v>
      </c>
      <c r="C1609" s="32" t="str">
        <f t="shared" si="115"/>
        <v>125-438</v>
      </c>
      <c r="D1609" s="32" t="s">
        <v>110</v>
      </c>
      <c r="E1609" s="32" t="s">
        <v>34</v>
      </c>
      <c r="F1609" s="32">
        <v>4381250400045</v>
      </c>
      <c r="G1609" s="32">
        <v>11</v>
      </c>
      <c r="H1609" s="34">
        <v>2037.8924999999999</v>
      </c>
      <c r="I1609" s="3"/>
      <c r="J1609" s="26">
        <f t="shared" si="116"/>
        <v>0</v>
      </c>
    </row>
    <row r="1610" spans="1:10" x14ac:dyDescent="0.25">
      <c r="A1610" s="36"/>
      <c r="B1610" s="32" t="s">
        <v>5</v>
      </c>
      <c r="C1610" s="32" t="str">
        <f t="shared" si="115"/>
        <v>125-438</v>
      </c>
      <c r="D1610" s="32" t="s">
        <v>110</v>
      </c>
      <c r="E1610" s="32" t="s">
        <v>105</v>
      </c>
      <c r="F1610" s="32"/>
      <c r="G1610" s="32">
        <v>1</v>
      </c>
      <c r="H1610" s="34">
        <v>2037.8924999999999</v>
      </c>
      <c r="I1610" s="3"/>
      <c r="J1610" s="26">
        <f t="shared" si="116"/>
        <v>0</v>
      </c>
    </row>
    <row r="1611" spans="1:10" x14ac:dyDescent="0.25">
      <c r="A1611" s="36"/>
      <c r="B1611" s="32" t="s">
        <v>5</v>
      </c>
      <c r="C1611" s="32" t="str">
        <f t="shared" si="115"/>
        <v>125-438</v>
      </c>
      <c r="D1611" s="32" t="s">
        <v>110</v>
      </c>
      <c r="E1611" s="32" t="s">
        <v>113</v>
      </c>
      <c r="F1611" s="32"/>
      <c r="G1611" s="32">
        <v>4</v>
      </c>
      <c r="H1611" s="34">
        <v>2037.8924999999999</v>
      </c>
      <c r="I1611" s="3"/>
      <c r="J1611" s="26">
        <f t="shared" si="116"/>
        <v>0</v>
      </c>
    </row>
    <row r="1612" spans="1:10" x14ac:dyDescent="0.25">
      <c r="A1612" s="36"/>
      <c r="B1612" s="32" t="s">
        <v>5</v>
      </c>
      <c r="C1612" s="32" t="str">
        <f t="shared" si="115"/>
        <v>125-438</v>
      </c>
      <c r="D1612" s="32" t="s">
        <v>110</v>
      </c>
      <c r="E1612" s="32" t="s">
        <v>114</v>
      </c>
      <c r="F1612" s="32"/>
      <c r="G1612" s="32">
        <v>8</v>
      </c>
      <c r="H1612" s="34">
        <v>2037.8924999999999</v>
      </c>
      <c r="I1612" s="3"/>
      <c r="J1612" s="26">
        <f t="shared" si="116"/>
        <v>0</v>
      </c>
    </row>
    <row r="1613" spans="1:10" x14ac:dyDescent="0.25">
      <c r="A1613" s="36"/>
      <c r="B1613" s="32" t="s">
        <v>5</v>
      </c>
      <c r="C1613" s="32" t="str">
        <f t="shared" si="115"/>
        <v>125-438</v>
      </c>
      <c r="D1613" s="32" t="s">
        <v>110</v>
      </c>
      <c r="E1613" s="32" t="s">
        <v>28</v>
      </c>
      <c r="F1613" s="32">
        <v>4381250430042</v>
      </c>
      <c r="G1613" s="32">
        <v>13</v>
      </c>
      <c r="H1613" s="34">
        <v>2037.8924999999999</v>
      </c>
      <c r="I1613" s="3"/>
      <c r="J1613" s="26">
        <f t="shared" si="116"/>
        <v>0</v>
      </c>
    </row>
    <row r="1614" spans="1:10" x14ac:dyDescent="0.25">
      <c r="A1614" s="36"/>
      <c r="B1614" s="32" t="s">
        <v>5</v>
      </c>
      <c r="C1614" s="32" t="str">
        <f t="shared" si="115"/>
        <v>125-438</v>
      </c>
      <c r="D1614" s="32" t="s">
        <v>110</v>
      </c>
      <c r="E1614" s="32" t="s">
        <v>29</v>
      </c>
      <c r="F1614" s="32">
        <v>4381250440041</v>
      </c>
      <c r="G1614" s="32">
        <v>18</v>
      </c>
      <c r="H1614" s="34">
        <v>2037.8924999999999</v>
      </c>
      <c r="I1614" s="3"/>
      <c r="J1614" s="26">
        <f t="shared" si="116"/>
        <v>0</v>
      </c>
    </row>
    <row r="1615" spans="1:10" x14ac:dyDescent="0.25">
      <c r="A1615" s="36"/>
      <c r="B1615" s="32" t="s">
        <v>5</v>
      </c>
      <c r="C1615" s="32" t="str">
        <f t="shared" ref="C1615:C1640" si="117">HYPERLINK("http://warehouse.orhideja.net//images/products/125-438_3.jpg","125-438")</f>
        <v>125-438</v>
      </c>
      <c r="D1615" s="32" t="s">
        <v>110</v>
      </c>
      <c r="E1615" s="32" t="s">
        <v>30</v>
      </c>
      <c r="F1615" s="32">
        <v>4381250450040</v>
      </c>
      <c r="G1615" s="32">
        <v>15</v>
      </c>
      <c r="H1615" s="34">
        <v>2037.8924999999999</v>
      </c>
      <c r="I1615" s="3"/>
      <c r="J1615" s="26">
        <f t="shared" si="116"/>
        <v>0</v>
      </c>
    </row>
    <row r="1616" spans="1:10" x14ac:dyDescent="0.25">
      <c r="A1616" s="36"/>
      <c r="B1616" s="32" t="s">
        <v>5</v>
      </c>
      <c r="C1616" s="32" t="str">
        <f t="shared" si="117"/>
        <v>125-438</v>
      </c>
      <c r="D1616" s="32" t="s">
        <v>110</v>
      </c>
      <c r="E1616" s="32" t="s">
        <v>48</v>
      </c>
      <c r="F1616" s="32">
        <v>4381250460049</v>
      </c>
      <c r="G1616" s="32">
        <v>21</v>
      </c>
      <c r="H1616" s="34">
        <v>2037.8924999999999</v>
      </c>
      <c r="I1616" s="3"/>
      <c r="J1616" s="26">
        <f t="shared" si="116"/>
        <v>0</v>
      </c>
    </row>
    <row r="1617" spans="1:10" x14ac:dyDescent="0.25">
      <c r="A1617" s="36"/>
      <c r="B1617" s="32" t="s">
        <v>5</v>
      </c>
      <c r="C1617" s="32" t="str">
        <f t="shared" si="117"/>
        <v>125-438</v>
      </c>
      <c r="D1617" s="32" t="s">
        <v>110</v>
      </c>
      <c r="E1617" s="32" t="s">
        <v>35</v>
      </c>
      <c r="F1617" s="32">
        <v>4381250470048</v>
      </c>
      <c r="G1617" s="32">
        <v>23</v>
      </c>
      <c r="H1617" s="34">
        <v>2037.8924999999999</v>
      </c>
      <c r="I1617" s="3"/>
      <c r="J1617" s="26">
        <f t="shared" si="116"/>
        <v>0</v>
      </c>
    </row>
    <row r="1618" spans="1:10" x14ac:dyDescent="0.25">
      <c r="A1618" s="36"/>
      <c r="B1618" s="32" t="s">
        <v>5</v>
      </c>
      <c r="C1618" s="32" t="str">
        <f t="shared" si="117"/>
        <v>125-438</v>
      </c>
      <c r="D1618" s="32" t="s">
        <v>110</v>
      </c>
      <c r="E1618" s="32" t="s">
        <v>102</v>
      </c>
      <c r="F1618" s="32"/>
      <c r="G1618" s="32">
        <v>2</v>
      </c>
      <c r="H1618" s="34">
        <v>2037.8924999999999</v>
      </c>
      <c r="I1618" s="3"/>
      <c r="J1618" s="26">
        <f t="shared" si="116"/>
        <v>0</v>
      </c>
    </row>
    <row r="1619" spans="1:10" x14ac:dyDescent="0.25">
      <c r="A1619" s="36"/>
      <c r="B1619" s="32" t="s">
        <v>5</v>
      </c>
      <c r="C1619" s="32" t="str">
        <f t="shared" si="117"/>
        <v>125-438</v>
      </c>
      <c r="D1619" s="32" t="s">
        <v>110</v>
      </c>
      <c r="E1619" s="32" t="s">
        <v>115</v>
      </c>
      <c r="F1619" s="32"/>
      <c r="G1619" s="32">
        <v>7</v>
      </c>
      <c r="H1619" s="34">
        <v>2037.8924999999999</v>
      </c>
      <c r="I1619" s="3"/>
      <c r="J1619" s="26">
        <f t="shared" si="116"/>
        <v>0</v>
      </c>
    </row>
    <row r="1620" spans="1:10" x14ac:dyDescent="0.25">
      <c r="A1620" s="36"/>
      <c r="B1620" s="32" t="s">
        <v>5</v>
      </c>
      <c r="C1620" s="32" t="str">
        <f t="shared" si="117"/>
        <v>125-438</v>
      </c>
      <c r="D1620" s="32" t="s">
        <v>110</v>
      </c>
      <c r="E1620" s="32" t="s">
        <v>117</v>
      </c>
      <c r="F1620" s="32"/>
      <c r="G1620" s="32">
        <v>7</v>
      </c>
      <c r="H1620" s="34">
        <v>2037.8924999999999</v>
      </c>
      <c r="I1620" s="3"/>
      <c r="J1620" s="26">
        <f t="shared" si="116"/>
        <v>0</v>
      </c>
    </row>
    <row r="1621" spans="1:10" x14ac:dyDescent="0.25">
      <c r="A1621" s="36"/>
      <c r="B1621" s="32" t="s">
        <v>5</v>
      </c>
      <c r="C1621" s="32" t="str">
        <f t="shared" si="117"/>
        <v>125-438</v>
      </c>
      <c r="D1621" s="32" t="s">
        <v>110</v>
      </c>
      <c r="E1621" s="32" t="s">
        <v>36</v>
      </c>
      <c r="F1621" s="32">
        <v>4381250510041</v>
      </c>
      <c r="G1621" s="32">
        <v>11</v>
      </c>
      <c r="H1621" s="34">
        <v>2037.8924999999999</v>
      </c>
      <c r="I1621" s="3"/>
      <c r="J1621" s="26">
        <f t="shared" si="116"/>
        <v>0</v>
      </c>
    </row>
    <row r="1622" spans="1:10" x14ac:dyDescent="0.25">
      <c r="A1622" s="36"/>
      <c r="B1622" s="32" t="s">
        <v>5</v>
      </c>
      <c r="C1622" s="32" t="str">
        <f t="shared" si="117"/>
        <v>125-438</v>
      </c>
      <c r="D1622" s="32" t="s">
        <v>110</v>
      </c>
      <c r="E1622" s="32" t="s">
        <v>37</v>
      </c>
      <c r="F1622" s="32">
        <v>4381250520040</v>
      </c>
      <c r="G1622" s="32">
        <v>11</v>
      </c>
      <c r="H1622" s="34">
        <v>2037.8924999999999</v>
      </c>
      <c r="I1622" s="3"/>
      <c r="J1622" s="26">
        <f t="shared" si="116"/>
        <v>0</v>
      </c>
    </row>
    <row r="1623" spans="1:10" x14ac:dyDescent="0.25">
      <c r="A1623" s="36"/>
      <c r="B1623" s="32" t="s">
        <v>5</v>
      </c>
      <c r="C1623" s="32" t="str">
        <f t="shared" si="117"/>
        <v>125-438</v>
      </c>
      <c r="D1623" s="32" t="s">
        <v>110</v>
      </c>
      <c r="E1623" s="32" t="s">
        <v>38</v>
      </c>
      <c r="F1623" s="32">
        <v>4381250530049</v>
      </c>
      <c r="G1623" s="32">
        <v>22</v>
      </c>
      <c r="H1623" s="34">
        <v>2037.8924999999999</v>
      </c>
      <c r="I1623" s="3"/>
      <c r="J1623" s="26">
        <f t="shared" si="116"/>
        <v>0</v>
      </c>
    </row>
    <row r="1624" spans="1:10" x14ac:dyDescent="0.25">
      <c r="A1624" s="36"/>
      <c r="B1624" s="32" t="s">
        <v>5</v>
      </c>
      <c r="C1624" s="32" t="str">
        <f t="shared" si="117"/>
        <v>125-438</v>
      </c>
      <c r="D1624" s="32" t="s">
        <v>110</v>
      </c>
      <c r="E1624" s="32" t="s">
        <v>49</v>
      </c>
      <c r="F1624" s="32">
        <v>4381250540048</v>
      </c>
      <c r="G1624" s="32">
        <v>5</v>
      </c>
      <c r="H1624" s="34">
        <v>2037.8924999999999</v>
      </c>
      <c r="I1624" s="3"/>
      <c r="J1624" s="26">
        <f t="shared" si="116"/>
        <v>0</v>
      </c>
    </row>
    <row r="1625" spans="1:10" x14ac:dyDescent="0.25">
      <c r="A1625" s="36"/>
      <c r="B1625" s="32" t="s">
        <v>5</v>
      </c>
      <c r="C1625" s="32" t="str">
        <f t="shared" si="117"/>
        <v>125-438</v>
      </c>
      <c r="D1625" s="32" t="s">
        <v>110</v>
      </c>
      <c r="E1625" s="32" t="s">
        <v>125</v>
      </c>
      <c r="F1625" s="32"/>
      <c r="G1625" s="32">
        <v>3</v>
      </c>
      <c r="H1625" s="34">
        <v>2037.8924999999999</v>
      </c>
      <c r="I1625" s="3"/>
      <c r="J1625" s="26">
        <f t="shared" si="116"/>
        <v>0</v>
      </c>
    </row>
    <row r="1626" spans="1:10" x14ac:dyDescent="0.25">
      <c r="A1626" s="36"/>
      <c r="B1626" s="32" t="s">
        <v>5</v>
      </c>
      <c r="C1626" s="32" t="str">
        <f t="shared" si="117"/>
        <v>125-438</v>
      </c>
      <c r="D1626" s="32" t="s">
        <v>110</v>
      </c>
      <c r="E1626" s="32" t="s">
        <v>39</v>
      </c>
      <c r="F1626" s="32">
        <v>4381250590043</v>
      </c>
      <c r="G1626" s="32">
        <v>25</v>
      </c>
      <c r="H1626" s="34">
        <v>2037.8924999999999</v>
      </c>
      <c r="I1626" s="3"/>
      <c r="J1626" s="26">
        <f t="shared" si="116"/>
        <v>0</v>
      </c>
    </row>
    <row r="1627" spans="1:10" x14ac:dyDescent="0.25">
      <c r="A1627" s="36"/>
      <c r="B1627" s="32" t="s">
        <v>5</v>
      </c>
      <c r="C1627" s="32" t="str">
        <f t="shared" si="117"/>
        <v>125-438</v>
      </c>
      <c r="D1627" s="32" t="s">
        <v>110</v>
      </c>
      <c r="E1627" s="32" t="s">
        <v>40</v>
      </c>
      <c r="F1627" s="32">
        <v>4381250600049</v>
      </c>
      <c r="G1627" s="32">
        <v>31</v>
      </c>
      <c r="H1627" s="34">
        <v>2037.8924999999999</v>
      </c>
      <c r="I1627" s="3"/>
      <c r="J1627" s="26">
        <f t="shared" si="116"/>
        <v>0</v>
      </c>
    </row>
    <row r="1628" spans="1:10" x14ac:dyDescent="0.25">
      <c r="A1628" s="36"/>
      <c r="B1628" s="32" t="s">
        <v>5</v>
      </c>
      <c r="C1628" s="32" t="str">
        <f t="shared" si="117"/>
        <v>125-438</v>
      </c>
      <c r="D1628" s="32" t="s">
        <v>110</v>
      </c>
      <c r="E1628" s="32" t="s">
        <v>41</v>
      </c>
      <c r="F1628" s="32">
        <v>4381250610048</v>
      </c>
      <c r="G1628" s="32">
        <v>17</v>
      </c>
      <c r="H1628" s="34">
        <v>2037.8924999999999</v>
      </c>
      <c r="I1628" s="3"/>
      <c r="J1628" s="26">
        <f t="shared" si="116"/>
        <v>0</v>
      </c>
    </row>
    <row r="1629" spans="1:10" x14ac:dyDescent="0.25">
      <c r="A1629" s="36"/>
      <c r="B1629" s="32" t="s">
        <v>5</v>
      </c>
      <c r="C1629" s="32" t="str">
        <f t="shared" si="117"/>
        <v>125-438</v>
      </c>
      <c r="D1629" s="32" t="s">
        <v>110</v>
      </c>
      <c r="E1629" s="32" t="s">
        <v>107</v>
      </c>
      <c r="F1629" s="32"/>
      <c r="G1629" s="32">
        <v>10</v>
      </c>
      <c r="H1629" s="34">
        <v>2037.8924999999999</v>
      </c>
      <c r="I1629" s="3"/>
      <c r="J1629" s="26">
        <f t="shared" si="116"/>
        <v>0</v>
      </c>
    </row>
    <row r="1630" spans="1:10" x14ac:dyDescent="0.25">
      <c r="A1630" s="36"/>
      <c r="B1630" s="32" t="s">
        <v>5</v>
      </c>
      <c r="C1630" s="32" t="str">
        <f t="shared" si="117"/>
        <v>125-438</v>
      </c>
      <c r="D1630" s="32" t="s">
        <v>110</v>
      </c>
      <c r="E1630" s="32" t="s">
        <v>120</v>
      </c>
      <c r="F1630" s="32"/>
      <c r="G1630" s="32">
        <v>6</v>
      </c>
      <c r="H1630" s="34">
        <v>2037.8924999999999</v>
      </c>
      <c r="I1630" s="3"/>
      <c r="J1630" s="26">
        <f t="shared" si="116"/>
        <v>0</v>
      </c>
    </row>
    <row r="1631" spans="1:10" x14ac:dyDescent="0.25">
      <c r="A1631" s="36"/>
      <c r="B1631" s="32" t="s">
        <v>5</v>
      </c>
      <c r="C1631" s="32" t="str">
        <f t="shared" si="117"/>
        <v>125-438</v>
      </c>
      <c r="D1631" s="32" t="s">
        <v>110</v>
      </c>
      <c r="E1631" s="32" t="s">
        <v>121</v>
      </c>
      <c r="F1631" s="32"/>
      <c r="G1631" s="32">
        <v>12</v>
      </c>
      <c r="H1631" s="34">
        <v>2037.8924999999999</v>
      </c>
      <c r="I1631" s="3"/>
      <c r="J1631" s="26">
        <f t="shared" si="116"/>
        <v>0</v>
      </c>
    </row>
    <row r="1632" spans="1:10" x14ac:dyDescent="0.25">
      <c r="A1632" s="36"/>
      <c r="B1632" s="32" t="s">
        <v>5</v>
      </c>
      <c r="C1632" s="32" t="str">
        <f t="shared" si="117"/>
        <v>125-438</v>
      </c>
      <c r="D1632" s="32" t="s">
        <v>110</v>
      </c>
      <c r="E1632" s="32" t="s">
        <v>129</v>
      </c>
      <c r="F1632" s="32"/>
      <c r="G1632" s="32">
        <v>11</v>
      </c>
      <c r="H1632" s="34">
        <v>2037.8924999999999</v>
      </c>
      <c r="I1632" s="3"/>
      <c r="J1632" s="26">
        <f t="shared" si="116"/>
        <v>0</v>
      </c>
    </row>
    <row r="1633" spans="1:10" x14ac:dyDescent="0.25">
      <c r="A1633" s="36"/>
      <c r="B1633" s="32" t="s">
        <v>5</v>
      </c>
      <c r="C1633" s="32" t="str">
        <f t="shared" si="117"/>
        <v>125-438</v>
      </c>
      <c r="D1633" s="32" t="s">
        <v>110</v>
      </c>
      <c r="E1633" s="32" t="s">
        <v>131</v>
      </c>
      <c r="F1633" s="32">
        <v>4381250670042</v>
      </c>
      <c r="G1633" s="32">
        <v>10</v>
      </c>
      <c r="H1633" s="34">
        <v>2037.8924999999999</v>
      </c>
      <c r="I1633" s="3"/>
      <c r="J1633" s="26">
        <f t="shared" si="116"/>
        <v>0</v>
      </c>
    </row>
    <row r="1634" spans="1:10" x14ac:dyDescent="0.25">
      <c r="A1634" s="36"/>
      <c r="B1634" s="32" t="s">
        <v>5</v>
      </c>
      <c r="C1634" s="32" t="str">
        <f t="shared" si="117"/>
        <v>125-438</v>
      </c>
      <c r="D1634" s="32" t="s">
        <v>110</v>
      </c>
      <c r="E1634" s="32" t="s">
        <v>132</v>
      </c>
      <c r="F1634" s="32">
        <v>4381250680041</v>
      </c>
      <c r="G1634" s="32">
        <v>14</v>
      </c>
      <c r="H1634" s="34">
        <v>2037.8924999999999</v>
      </c>
      <c r="I1634" s="3"/>
      <c r="J1634" s="26">
        <f t="shared" si="116"/>
        <v>0</v>
      </c>
    </row>
    <row r="1635" spans="1:10" x14ac:dyDescent="0.25">
      <c r="A1635" s="36"/>
      <c r="B1635" s="32" t="s">
        <v>5</v>
      </c>
      <c r="C1635" s="32" t="str">
        <f t="shared" si="117"/>
        <v>125-438</v>
      </c>
      <c r="D1635" s="32" t="s">
        <v>110</v>
      </c>
      <c r="E1635" s="32" t="s">
        <v>133</v>
      </c>
      <c r="F1635" s="32"/>
      <c r="G1635" s="32">
        <v>1</v>
      </c>
      <c r="H1635" s="34">
        <v>2037.8924999999999</v>
      </c>
      <c r="I1635" s="3"/>
      <c r="J1635" s="26">
        <f t="shared" si="116"/>
        <v>0</v>
      </c>
    </row>
    <row r="1636" spans="1:10" x14ac:dyDescent="0.25">
      <c r="A1636" s="36"/>
      <c r="B1636" s="32" t="s">
        <v>5</v>
      </c>
      <c r="C1636" s="32" t="str">
        <f t="shared" si="117"/>
        <v>125-438</v>
      </c>
      <c r="D1636" s="32" t="s">
        <v>110</v>
      </c>
      <c r="E1636" s="32" t="s">
        <v>134</v>
      </c>
      <c r="F1636" s="32"/>
      <c r="G1636" s="32">
        <v>1</v>
      </c>
      <c r="H1636" s="34">
        <v>2037.8924999999999</v>
      </c>
      <c r="I1636" s="3"/>
      <c r="J1636" s="26">
        <f t="shared" si="116"/>
        <v>0</v>
      </c>
    </row>
    <row r="1637" spans="1:10" x14ac:dyDescent="0.25">
      <c r="A1637" s="36"/>
      <c r="B1637" s="32" t="s">
        <v>5</v>
      </c>
      <c r="C1637" s="32" t="str">
        <f t="shared" si="117"/>
        <v>125-438</v>
      </c>
      <c r="D1637" s="32" t="s">
        <v>110</v>
      </c>
      <c r="E1637" s="32" t="s">
        <v>135</v>
      </c>
      <c r="F1637" s="32"/>
      <c r="G1637" s="32">
        <v>1</v>
      </c>
      <c r="H1637" s="34">
        <v>2037.8924999999999</v>
      </c>
      <c r="I1637" s="3"/>
      <c r="J1637" s="26">
        <f t="shared" si="116"/>
        <v>0</v>
      </c>
    </row>
    <row r="1638" spans="1:10" x14ac:dyDescent="0.25">
      <c r="A1638" s="36"/>
      <c r="B1638" s="32" t="s">
        <v>5</v>
      </c>
      <c r="C1638" s="32" t="str">
        <f t="shared" si="117"/>
        <v>125-438</v>
      </c>
      <c r="D1638" s="32" t="s">
        <v>110</v>
      </c>
      <c r="E1638" s="32" t="s">
        <v>136</v>
      </c>
      <c r="F1638" s="32">
        <v>4381250750041</v>
      </c>
      <c r="G1638" s="32">
        <v>11</v>
      </c>
      <c r="H1638" s="34">
        <v>2037.8924999999999</v>
      </c>
      <c r="I1638" s="3"/>
      <c r="J1638" s="26">
        <f t="shared" si="116"/>
        <v>0</v>
      </c>
    </row>
    <row r="1639" spans="1:10" x14ac:dyDescent="0.25">
      <c r="A1639" s="36"/>
      <c r="B1639" s="32" t="s">
        <v>5</v>
      </c>
      <c r="C1639" s="32" t="str">
        <f t="shared" si="117"/>
        <v>125-438</v>
      </c>
      <c r="D1639" s="32" t="s">
        <v>110</v>
      </c>
      <c r="E1639" s="32" t="s">
        <v>137</v>
      </c>
      <c r="F1639" s="32"/>
      <c r="G1639" s="32">
        <v>6</v>
      </c>
      <c r="H1639" s="34">
        <v>2037.8924999999999</v>
      </c>
      <c r="I1639" s="3"/>
      <c r="J1639" s="26">
        <f t="shared" si="116"/>
        <v>0</v>
      </c>
    </row>
    <row r="1640" spans="1:10" x14ac:dyDescent="0.25">
      <c r="A1640" s="37"/>
      <c r="B1640" s="32" t="s">
        <v>5</v>
      </c>
      <c r="C1640" s="32" t="str">
        <f t="shared" si="117"/>
        <v>125-438</v>
      </c>
      <c r="D1640" s="32" t="s">
        <v>110</v>
      </c>
      <c r="E1640" s="32" t="s">
        <v>138</v>
      </c>
      <c r="F1640" s="32"/>
      <c r="G1640" s="32">
        <v>2</v>
      </c>
      <c r="H1640" s="34">
        <v>2037.8924999999999</v>
      </c>
      <c r="I1640" s="3"/>
      <c r="J1640" s="26">
        <f t="shared" si="116"/>
        <v>0</v>
      </c>
    </row>
    <row r="1641" spans="1:10" ht="19.5" customHeight="1" x14ac:dyDescent="0.25">
      <c r="A1641" s="35"/>
      <c r="B1641" s="32" t="s">
        <v>72</v>
      </c>
      <c r="C1641" s="32" t="str">
        <f t="shared" ref="C1641:C1653" si="118">HYPERLINK("http://warehouse.orhideja.net//images/products/557-438, 646-438 ivory.jpg","557-438")</f>
        <v>557-438</v>
      </c>
      <c r="D1641" s="32" t="s">
        <v>110</v>
      </c>
      <c r="E1641" s="32" t="s">
        <v>70</v>
      </c>
      <c r="F1641" s="32">
        <v>4385570110042</v>
      </c>
      <c r="G1641" s="32">
        <v>6</v>
      </c>
      <c r="H1641" s="34">
        <v>1562.0849999999998</v>
      </c>
      <c r="I1641" s="3"/>
      <c r="J1641" s="26">
        <f t="shared" si="116"/>
        <v>0</v>
      </c>
    </row>
    <row r="1642" spans="1:10" ht="19.5" customHeight="1" x14ac:dyDescent="0.25">
      <c r="A1642" s="36"/>
      <c r="B1642" s="32" t="s">
        <v>72</v>
      </c>
      <c r="C1642" s="32" t="str">
        <f t="shared" si="118"/>
        <v>557-438</v>
      </c>
      <c r="D1642" s="32" t="s">
        <v>110</v>
      </c>
      <c r="E1642" s="32" t="s">
        <v>10</v>
      </c>
      <c r="F1642" s="32">
        <v>4385570190044</v>
      </c>
      <c r="G1642" s="32">
        <v>4</v>
      </c>
      <c r="H1642" s="34">
        <v>1562.0849999999998</v>
      </c>
      <c r="I1642" s="3"/>
      <c r="J1642" s="26">
        <f t="shared" si="116"/>
        <v>0</v>
      </c>
    </row>
    <row r="1643" spans="1:10" ht="19.5" customHeight="1" x14ac:dyDescent="0.25">
      <c r="A1643" s="36"/>
      <c r="B1643" s="32" t="s">
        <v>72</v>
      </c>
      <c r="C1643" s="32" t="str">
        <f t="shared" si="118"/>
        <v>557-438</v>
      </c>
      <c r="D1643" s="32" t="s">
        <v>110</v>
      </c>
      <c r="E1643" s="32" t="s">
        <v>11</v>
      </c>
      <c r="F1643" s="32">
        <v>4385570200040</v>
      </c>
      <c r="G1643" s="32">
        <v>10</v>
      </c>
      <c r="H1643" s="34">
        <v>1562.0849999999998</v>
      </c>
      <c r="I1643" s="3"/>
      <c r="J1643" s="26">
        <f t="shared" si="116"/>
        <v>0</v>
      </c>
    </row>
    <row r="1644" spans="1:10" ht="19.5" customHeight="1" x14ac:dyDescent="0.25">
      <c r="A1644" s="36"/>
      <c r="B1644" s="32" t="s">
        <v>72</v>
      </c>
      <c r="C1644" s="32" t="str">
        <f t="shared" si="118"/>
        <v>557-438</v>
      </c>
      <c r="D1644" s="32" t="s">
        <v>110</v>
      </c>
      <c r="E1644" s="32" t="s">
        <v>25</v>
      </c>
      <c r="F1644" s="32">
        <v>4385570210049</v>
      </c>
      <c r="G1644" s="32">
        <v>2</v>
      </c>
      <c r="H1644" s="34">
        <v>1562.0849999999998</v>
      </c>
      <c r="I1644" s="3"/>
      <c r="J1644" s="26">
        <f t="shared" si="116"/>
        <v>0</v>
      </c>
    </row>
    <row r="1645" spans="1:10" ht="19.5" customHeight="1" x14ac:dyDescent="0.25">
      <c r="A1645" s="36"/>
      <c r="B1645" s="32" t="s">
        <v>72</v>
      </c>
      <c r="C1645" s="32" t="str">
        <f t="shared" si="118"/>
        <v>557-438</v>
      </c>
      <c r="D1645" s="32" t="s">
        <v>110</v>
      </c>
      <c r="E1645" s="32" t="s">
        <v>12</v>
      </c>
      <c r="F1645" s="32">
        <v>4385570220048</v>
      </c>
      <c r="G1645" s="32">
        <v>4</v>
      </c>
      <c r="H1645" s="34">
        <v>1562.0849999999998</v>
      </c>
      <c r="I1645" s="3"/>
      <c r="J1645" s="26">
        <f t="shared" si="116"/>
        <v>0</v>
      </c>
    </row>
    <row r="1646" spans="1:10" ht="19.5" customHeight="1" x14ac:dyDescent="0.25">
      <c r="A1646" s="36"/>
      <c r="B1646" s="32" t="s">
        <v>72</v>
      </c>
      <c r="C1646" s="32" t="str">
        <f t="shared" si="118"/>
        <v>557-438</v>
      </c>
      <c r="D1646" s="32" t="s">
        <v>110</v>
      </c>
      <c r="E1646" s="32" t="s">
        <v>71</v>
      </c>
      <c r="F1646" s="32">
        <v>4385570250045</v>
      </c>
      <c r="G1646" s="32">
        <v>8</v>
      </c>
      <c r="H1646" s="34">
        <v>1562.0849999999998</v>
      </c>
      <c r="I1646" s="3"/>
      <c r="J1646" s="26">
        <f t="shared" si="116"/>
        <v>0</v>
      </c>
    </row>
    <row r="1647" spans="1:10" ht="19.5" customHeight="1" x14ac:dyDescent="0.25">
      <c r="A1647" s="36"/>
      <c r="B1647" s="32" t="s">
        <v>72</v>
      </c>
      <c r="C1647" s="32" t="str">
        <f t="shared" si="118"/>
        <v>557-438</v>
      </c>
      <c r="D1647" s="32" t="s">
        <v>110</v>
      </c>
      <c r="E1647" s="32" t="s">
        <v>16</v>
      </c>
      <c r="F1647" s="32">
        <v>4385570280042</v>
      </c>
      <c r="G1647" s="32">
        <v>1</v>
      </c>
      <c r="H1647" s="34">
        <v>1562.0849999999998</v>
      </c>
      <c r="I1647" s="3"/>
      <c r="J1647" s="26">
        <f t="shared" si="116"/>
        <v>0</v>
      </c>
    </row>
    <row r="1648" spans="1:10" ht="19.5" customHeight="1" x14ac:dyDescent="0.25">
      <c r="A1648" s="36"/>
      <c r="B1648" s="32" t="s">
        <v>72</v>
      </c>
      <c r="C1648" s="32" t="str">
        <f t="shared" si="118"/>
        <v>557-438</v>
      </c>
      <c r="D1648" s="32" t="s">
        <v>110</v>
      </c>
      <c r="E1648" s="32" t="s">
        <v>17</v>
      </c>
      <c r="F1648" s="32">
        <v>4385570290041</v>
      </c>
      <c r="G1648" s="32">
        <v>12</v>
      </c>
      <c r="H1648" s="34">
        <v>1562.0849999999998</v>
      </c>
      <c r="I1648" s="3"/>
      <c r="J1648" s="26">
        <f t="shared" si="116"/>
        <v>0</v>
      </c>
    </row>
    <row r="1649" spans="1:10" ht="19.5" customHeight="1" x14ac:dyDescent="0.25">
      <c r="A1649" s="36"/>
      <c r="B1649" s="32" t="s">
        <v>72</v>
      </c>
      <c r="C1649" s="32" t="str">
        <f t="shared" si="118"/>
        <v>557-438</v>
      </c>
      <c r="D1649" s="32" t="s">
        <v>110</v>
      </c>
      <c r="E1649" s="32" t="s">
        <v>79</v>
      </c>
      <c r="F1649" s="32">
        <v>4385570330044</v>
      </c>
      <c r="G1649" s="32">
        <v>4</v>
      </c>
      <c r="H1649" s="34">
        <v>1562.0849999999998</v>
      </c>
      <c r="I1649" s="3"/>
      <c r="J1649" s="26">
        <f t="shared" si="116"/>
        <v>0</v>
      </c>
    </row>
    <row r="1650" spans="1:10" ht="19.5" customHeight="1" x14ac:dyDescent="0.25">
      <c r="A1650" s="36"/>
      <c r="B1650" s="32" t="s">
        <v>72</v>
      </c>
      <c r="C1650" s="32" t="str">
        <f t="shared" si="118"/>
        <v>557-438</v>
      </c>
      <c r="D1650" s="32" t="s">
        <v>110</v>
      </c>
      <c r="E1650" s="32" t="s">
        <v>81</v>
      </c>
      <c r="F1650" s="32">
        <v>4385570410043</v>
      </c>
      <c r="G1650" s="32">
        <v>1</v>
      </c>
      <c r="H1650" s="34">
        <v>1562.0849999999998</v>
      </c>
      <c r="I1650" s="3"/>
      <c r="J1650" s="26">
        <f t="shared" si="116"/>
        <v>0</v>
      </c>
    </row>
    <row r="1651" spans="1:10" ht="19.5" customHeight="1" x14ac:dyDescent="0.25">
      <c r="A1651" s="36"/>
      <c r="B1651" s="32" t="s">
        <v>72</v>
      </c>
      <c r="C1651" s="32" t="str">
        <f t="shared" si="118"/>
        <v>557-438</v>
      </c>
      <c r="D1651" s="32" t="s">
        <v>110</v>
      </c>
      <c r="E1651" s="32" t="s">
        <v>73</v>
      </c>
      <c r="F1651" s="32">
        <v>4385570420042</v>
      </c>
      <c r="G1651" s="32">
        <v>7</v>
      </c>
      <c r="H1651" s="34">
        <v>1562.0849999999998</v>
      </c>
      <c r="I1651" s="3"/>
      <c r="J1651" s="26">
        <f t="shared" si="116"/>
        <v>0</v>
      </c>
    </row>
    <row r="1652" spans="1:10" ht="19.5" customHeight="1" x14ac:dyDescent="0.25">
      <c r="A1652" s="36"/>
      <c r="B1652" s="32" t="s">
        <v>72</v>
      </c>
      <c r="C1652" s="32" t="str">
        <f t="shared" si="118"/>
        <v>557-438</v>
      </c>
      <c r="D1652" s="32" t="s">
        <v>110</v>
      </c>
      <c r="E1652" s="32" t="s">
        <v>28</v>
      </c>
      <c r="F1652" s="32">
        <v>4385570430041</v>
      </c>
      <c r="G1652" s="32">
        <v>11</v>
      </c>
      <c r="H1652" s="34">
        <v>1562.0849999999998</v>
      </c>
      <c r="I1652" s="3"/>
      <c r="J1652" s="26">
        <f t="shared" si="116"/>
        <v>0</v>
      </c>
    </row>
    <row r="1653" spans="1:10" ht="19.5" customHeight="1" x14ac:dyDescent="0.25">
      <c r="A1653" s="37"/>
      <c r="B1653" s="32" t="s">
        <v>72</v>
      </c>
      <c r="C1653" s="32" t="str">
        <f t="shared" si="118"/>
        <v>557-438</v>
      </c>
      <c r="D1653" s="32" t="s">
        <v>110</v>
      </c>
      <c r="E1653" s="32" t="s">
        <v>82</v>
      </c>
      <c r="F1653" s="32">
        <v>4385570490045</v>
      </c>
      <c r="G1653" s="32">
        <v>4</v>
      </c>
      <c r="H1653" s="34">
        <v>1562.0849999999998</v>
      </c>
      <c r="I1653" s="3"/>
      <c r="J1653" s="26">
        <f t="shared" si="116"/>
        <v>0</v>
      </c>
    </row>
    <row r="1654" spans="1:10" ht="18" customHeight="1" x14ac:dyDescent="0.25">
      <c r="A1654" s="35"/>
      <c r="B1654" s="32" t="s">
        <v>139</v>
      </c>
      <c r="C1654" s="32" t="str">
        <f t="shared" ref="C1654:C1670" si="119">HYPERLINK("http://warehouse.orhideja.net//images/products/810-438-ivory_1.jpg","810-438")</f>
        <v>810-438</v>
      </c>
      <c r="D1654" s="32" t="s">
        <v>110</v>
      </c>
      <c r="E1654" s="32" t="s">
        <v>12</v>
      </c>
      <c r="F1654" s="32">
        <v>4388100220044</v>
      </c>
      <c r="G1654" s="32">
        <v>5</v>
      </c>
      <c r="H1654" s="34">
        <v>3582.0225</v>
      </c>
      <c r="I1654" s="3"/>
      <c r="J1654" s="26">
        <f t="shared" si="116"/>
        <v>0</v>
      </c>
    </row>
    <row r="1655" spans="1:10" ht="18" customHeight="1" x14ac:dyDescent="0.25">
      <c r="A1655" s="36"/>
      <c r="B1655" s="32" t="s">
        <v>139</v>
      </c>
      <c r="C1655" s="32" t="str">
        <f t="shared" si="119"/>
        <v>810-438</v>
      </c>
      <c r="D1655" s="32" t="s">
        <v>110</v>
      </c>
      <c r="E1655" s="32" t="s">
        <v>13</v>
      </c>
      <c r="F1655" s="32">
        <v>4388100230043</v>
      </c>
      <c r="G1655" s="32">
        <v>5</v>
      </c>
      <c r="H1655" s="34">
        <v>3582.0225</v>
      </c>
      <c r="I1655" s="3"/>
      <c r="J1655" s="26">
        <f t="shared" si="116"/>
        <v>0</v>
      </c>
    </row>
    <row r="1656" spans="1:10" ht="18" customHeight="1" x14ac:dyDescent="0.25">
      <c r="A1656" s="36"/>
      <c r="B1656" s="32" t="s">
        <v>139</v>
      </c>
      <c r="C1656" s="32" t="str">
        <f t="shared" si="119"/>
        <v>810-438</v>
      </c>
      <c r="D1656" s="32" t="s">
        <v>110</v>
      </c>
      <c r="E1656" s="32" t="s">
        <v>43</v>
      </c>
      <c r="F1656" s="32">
        <v>4388100240042</v>
      </c>
      <c r="G1656" s="32">
        <v>5</v>
      </c>
      <c r="H1656" s="34">
        <v>3582.0225</v>
      </c>
      <c r="I1656" s="3"/>
      <c r="J1656" s="26">
        <f t="shared" si="116"/>
        <v>0</v>
      </c>
    </row>
    <row r="1657" spans="1:10" ht="18" customHeight="1" x14ac:dyDescent="0.25">
      <c r="A1657" s="36"/>
      <c r="B1657" s="32" t="s">
        <v>139</v>
      </c>
      <c r="C1657" s="32" t="str">
        <f t="shared" si="119"/>
        <v>810-438</v>
      </c>
      <c r="D1657" s="32" t="s">
        <v>110</v>
      </c>
      <c r="E1657" s="32" t="s">
        <v>18</v>
      </c>
      <c r="F1657" s="32">
        <v>4388100300043</v>
      </c>
      <c r="G1657" s="32">
        <v>5</v>
      </c>
      <c r="H1657" s="34">
        <v>3582.0225</v>
      </c>
      <c r="I1657" s="3"/>
      <c r="J1657" s="26">
        <f t="shared" si="116"/>
        <v>0</v>
      </c>
    </row>
    <row r="1658" spans="1:10" ht="18" customHeight="1" x14ac:dyDescent="0.25">
      <c r="A1658" s="36"/>
      <c r="B1658" s="32" t="s">
        <v>139</v>
      </c>
      <c r="C1658" s="32" t="str">
        <f t="shared" si="119"/>
        <v>810-438</v>
      </c>
      <c r="D1658" s="32" t="s">
        <v>110</v>
      </c>
      <c r="E1658" s="32" t="s">
        <v>26</v>
      </c>
      <c r="F1658" s="32">
        <v>4388100310042</v>
      </c>
      <c r="G1658" s="32">
        <v>5</v>
      </c>
      <c r="H1658" s="34">
        <v>3582.0225</v>
      </c>
      <c r="I1658" s="3"/>
      <c r="J1658" s="26">
        <f t="shared" si="116"/>
        <v>0</v>
      </c>
    </row>
    <row r="1659" spans="1:10" ht="18" customHeight="1" x14ac:dyDescent="0.25">
      <c r="A1659" s="36"/>
      <c r="B1659" s="32" t="s">
        <v>139</v>
      </c>
      <c r="C1659" s="32" t="str">
        <f t="shared" si="119"/>
        <v>810-438</v>
      </c>
      <c r="D1659" s="32" t="s">
        <v>110</v>
      </c>
      <c r="E1659" s="32" t="s">
        <v>46</v>
      </c>
      <c r="F1659" s="32">
        <v>4388100320041</v>
      </c>
      <c r="G1659" s="32">
        <v>5</v>
      </c>
      <c r="H1659" s="34">
        <v>3582.0225</v>
      </c>
      <c r="I1659" s="3"/>
      <c r="J1659" s="26">
        <f t="shared" si="116"/>
        <v>0</v>
      </c>
    </row>
    <row r="1660" spans="1:10" ht="18" customHeight="1" x14ac:dyDescent="0.25">
      <c r="A1660" s="36"/>
      <c r="B1660" s="32" t="s">
        <v>139</v>
      </c>
      <c r="C1660" s="32" t="str">
        <f t="shared" si="119"/>
        <v>810-438</v>
      </c>
      <c r="D1660" s="32" t="s">
        <v>110</v>
      </c>
      <c r="E1660" s="32" t="s">
        <v>22</v>
      </c>
      <c r="F1660" s="32">
        <v>4388100370046</v>
      </c>
      <c r="G1660" s="32">
        <v>5</v>
      </c>
      <c r="H1660" s="34">
        <v>3582.0225</v>
      </c>
      <c r="I1660" s="3"/>
      <c r="J1660" s="26">
        <f t="shared" si="116"/>
        <v>0</v>
      </c>
    </row>
    <row r="1661" spans="1:10" ht="18" customHeight="1" x14ac:dyDescent="0.25">
      <c r="A1661" s="36"/>
      <c r="B1661" s="32" t="s">
        <v>139</v>
      </c>
      <c r="C1661" s="32" t="str">
        <f t="shared" si="119"/>
        <v>810-438</v>
      </c>
      <c r="D1661" s="32" t="s">
        <v>110</v>
      </c>
      <c r="E1661" s="32" t="s">
        <v>23</v>
      </c>
      <c r="F1661" s="32">
        <v>4388100380045</v>
      </c>
      <c r="G1661" s="32">
        <v>5</v>
      </c>
      <c r="H1661" s="34">
        <v>3582.0225</v>
      </c>
      <c r="I1661" s="3"/>
      <c r="J1661" s="26">
        <f t="shared" si="116"/>
        <v>0</v>
      </c>
    </row>
    <row r="1662" spans="1:10" ht="18" customHeight="1" x14ac:dyDescent="0.25">
      <c r="A1662" s="36"/>
      <c r="B1662" s="32" t="s">
        <v>139</v>
      </c>
      <c r="C1662" s="32" t="str">
        <f t="shared" si="119"/>
        <v>810-438</v>
      </c>
      <c r="D1662" s="32" t="s">
        <v>110</v>
      </c>
      <c r="E1662" s="32" t="s">
        <v>27</v>
      </c>
      <c r="F1662" s="32">
        <v>4388100390044</v>
      </c>
      <c r="G1662" s="32">
        <v>5</v>
      </c>
      <c r="H1662" s="34">
        <v>3582.0225</v>
      </c>
      <c r="I1662" s="3"/>
      <c r="J1662" s="26">
        <f t="shared" si="116"/>
        <v>0</v>
      </c>
    </row>
    <row r="1663" spans="1:10" ht="18" customHeight="1" x14ac:dyDescent="0.25">
      <c r="A1663" s="36"/>
      <c r="B1663" s="32" t="s">
        <v>139</v>
      </c>
      <c r="C1663" s="32" t="str">
        <f t="shared" si="119"/>
        <v>810-438</v>
      </c>
      <c r="D1663" s="32" t="s">
        <v>110</v>
      </c>
      <c r="E1663" s="32" t="s">
        <v>34</v>
      </c>
      <c r="F1663" s="32">
        <v>4388100400040</v>
      </c>
      <c r="G1663" s="32">
        <v>5</v>
      </c>
      <c r="H1663" s="34">
        <v>3582.0225</v>
      </c>
      <c r="I1663" s="3"/>
      <c r="J1663" s="26">
        <f t="shared" si="116"/>
        <v>0</v>
      </c>
    </row>
    <row r="1664" spans="1:10" ht="18" customHeight="1" x14ac:dyDescent="0.25">
      <c r="A1664" s="36"/>
      <c r="B1664" s="32" t="s">
        <v>139</v>
      </c>
      <c r="C1664" s="32" t="str">
        <f t="shared" si="119"/>
        <v>810-438</v>
      </c>
      <c r="D1664" s="32" t="s">
        <v>110</v>
      </c>
      <c r="E1664" s="32" t="s">
        <v>30</v>
      </c>
      <c r="F1664" s="32">
        <v>4388100450045</v>
      </c>
      <c r="G1664" s="32">
        <v>5</v>
      </c>
      <c r="H1664" s="34">
        <v>3582.0225</v>
      </c>
      <c r="I1664" s="3"/>
      <c r="J1664" s="26">
        <f t="shared" si="116"/>
        <v>0</v>
      </c>
    </row>
    <row r="1665" spans="1:10" ht="18" customHeight="1" x14ac:dyDescent="0.25">
      <c r="A1665" s="36"/>
      <c r="B1665" s="32" t="s">
        <v>139</v>
      </c>
      <c r="C1665" s="32" t="str">
        <f t="shared" si="119"/>
        <v>810-438</v>
      </c>
      <c r="D1665" s="32" t="s">
        <v>110</v>
      </c>
      <c r="E1665" s="32" t="s">
        <v>48</v>
      </c>
      <c r="F1665" s="32">
        <v>4388100460044</v>
      </c>
      <c r="G1665" s="32">
        <v>5</v>
      </c>
      <c r="H1665" s="34">
        <v>3582.0225</v>
      </c>
      <c r="I1665" s="3"/>
      <c r="J1665" s="26">
        <f t="shared" si="116"/>
        <v>0</v>
      </c>
    </row>
    <row r="1666" spans="1:10" ht="18" customHeight="1" x14ac:dyDescent="0.25">
      <c r="A1666" s="36"/>
      <c r="B1666" s="32" t="s">
        <v>139</v>
      </c>
      <c r="C1666" s="32" t="str">
        <f t="shared" si="119"/>
        <v>810-438</v>
      </c>
      <c r="D1666" s="32" t="s">
        <v>110</v>
      </c>
      <c r="E1666" s="32" t="s">
        <v>35</v>
      </c>
      <c r="F1666" s="32">
        <v>4388100470043</v>
      </c>
      <c r="G1666" s="32">
        <v>5</v>
      </c>
      <c r="H1666" s="34">
        <v>3582.0225</v>
      </c>
      <c r="I1666" s="3"/>
      <c r="J1666" s="26">
        <f t="shared" si="116"/>
        <v>0</v>
      </c>
    </row>
    <row r="1667" spans="1:10" ht="18" customHeight="1" x14ac:dyDescent="0.25">
      <c r="A1667" s="36"/>
      <c r="B1667" s="32" t="s">
        <v>139</v>
      </c>
      <c r="C1667" s="32" t="str">
        <f t="shared" si="119"/>
        <v>810-438</v>
      </c>
      <c r="D1667" s="32" t="s">
        <v>110</v>
      </c>
      <c r="E1667" s="32" t="s">
        <v>36</v>
      </c>
      <c r="F1667" s="32">
        <v>4388100510046</v>
      </c>
      <c r="G1667" s="32">
        <v>5</v>
      </c>
      <c r="H1667" s="34">
        <v>3582.0225</v>
      </c>
      <c r="I1667" s="3"/>
      <c r="J1667" s="26">
        <f t="shared" si="116"/>
        <v>0</v>
      </c>
    </row>
    <row r="1668" spans="1:10" ht="18" customHeight="1" x14ac:dyDescent="0.25">
      <c r="A1668" s="36"/>
      <c r="B1668" s="32" t="s">
        <v>139</v>
      </c>
      <c r="C1668" s="32" t="str">
        <f t="shared" si="119"/>
        <v>810-438</v>
      </c>
      <c r="D1668" s="32" t="s">
        <v>110</v>
      </c>
      <c r="E1668" s="32" t="s">
        <v>37</v>
      </c>
      <c r="F1668" s="32">
        <v>4388100520045</v>
      </c>
      <c r="G1668" s="32">
        <v>5</v>
      </c>
      <c r="H1668" s="34">
        <v>3582.0225</v>
      </c>
      <c r="I1668" s="3"/>
      <c r="J1668" s="26">
        <f t="shared" si="116"/>
        <v>0</v>
      </c>
    </row>
    <row r="1669" spans="1:10" ht="18" customHeight="1" x14ac:dyDescent="0.25">
      <c r="A1669" s="36"/>
      <c r="B1669" s="32" t="s">
        <v>139</v>
      </c>
      <c r="C1669" s="32" t="str">
        <f t="shared" si="119"/>
        <v>810-438</v>
      </c>
      <c r="D1669" s="32" t="s">
        <v>110</v>
      </c>
      <c r="E1669" s="32" t="s">
        <v>38</v>
      </c>
      <c r="F1669" s="32">
        <v>4388100530044</v>
      </c>
      <c r="G1669" s="32">
        <v>5</v>
      </c>
      <c r="H1669" s="34">
        <v>3582.0225</v>
      </c>
      <c r="I1669" s="3"/>
      <c r="J1669" s="26">
        <f t="shared" si="116"/>
        <v>0</v>
      </c>
    </row>
    <row r="1670" spans="1:10" ht="18" customHeight="1" x14ac:dyDescent="0.25">
      <c r="A1670" s="37"/>
      <c r="B1670" s="32" t="s">
        <v>139</v>
      </c>
      <c r="C1670" s="32" t="str">
        <f t="shared" si="119"/>
        <v>810-438</v>
      </c>
      <c r="D1670" s="32" t="s">
        <v>110</v>
      </c>
      <c r="E1670" s="32" t="s">
        <v>49</v>
      </c>
      <c r="F1670" s="32">
        <v>4388100540043</v>
      </c>
      <c r="G1670" s="32">
        <v>5</v>
      </c>
      <c r="H1670" s="34">
        <v>3582.0225</v>
      </c>
      <c r="I1670" s="3"/>
      <c r="J1670" s="26">
        <f t="shared" si="116"/>
        <v>0</v>
      </c>
    </row>
    <row r="1671" spans="1:10" ht="45.75" customHeight="1" x14ac:dyDescent="0.25">
      <c r="A1671" s="38"/>
      <c r="B1671" s="32" t="s">
        <v>31</v>
      </c>
      <c r="C1671" s="32" t="str">
        <f>HYPERLINK("http://warehouse.orhideja.net//images/products/210-438-moloko.jpg","210-438")</f>
        <v>210-438</v>
      </c>
      <c r="D1671" s="32" t="s">
        <v>110</v>
      </c>
      <c r="E1671" s="32">
        <v>36</v>
      </c>
      <c r="F1671" s="32">
        <v>4382101060043</v>
      </c>
      <c r="G1671" s="32">
        <v>9</v>
      </c>
      <c r="H1671" s="34">
        <v>888.77249999999992</v>
      </c>
      <c r="I1671" s="3"/>
      <c r="J1671" s="26">
        <f t="shared" si="116"/>
        <v>0</v>
      </c>
    </row>
    <row r="1672" spans="1:10" ht="45.75" customHeight="1" x14ac:dyDescent="0.25">
      <c r="A1672" s="39"/>
      <c r="B1672" s="32" t="s">
        <v>31</v>
      </c>
      <c r="C1672" s="32" t="str">
        <f>HYPERLINK("http://warehouse.orhideja.net//images/products/210-438-moloko.jpg","210-438")</f>
        <v>210-438</v>
      </c>
      <c r="D1672" s="32" t="s">
        <v>110</v>
      </c>
      <c r="E1672" s="32">
        <v>38</v>
      </c>
      <c r="F1672" s="32">
        <v>4382101070042</v>
      </c>
      <c r="G1672" s="32">
        <v>16</v>
      </c>
      <c r="H1672" s="34">
        <v>888.77249999999992</v>
      </c>
      <c r="I1672" s="3"/>
      <c r="J1672" s="26">
        <f t="shared" ref="J1672:J1735" si="120">H1672*I1672</f>
        <v>0</v>
      </c>
    </row>
    <row r="1673" spans="1:10" ht="45.75" customHeight="1" x14ac:dyDescent="0.25">
      <c r="A1673" s="39"/>
      <c r="B1673" s="32" t="s">
        <v>31</v>
      </c>
      <c r="C1673" s="32" t="str">
        <f>HYPERLINK("http://warehouse.orhideja.net//images/products/210-438-moloko.jpg","210-438")</f>
        <v>210-438</v>
      </c>
      <c r="D1673" s="32" t="s">
        <v>110</v>
      </c>
      <c r="E1673" s="32">
        <v>40</v>
      </c>
      <c r="F1673" s="32">
        <v>4382101080041</v>
      </c>
      <c r="G1673" s="32">
        <v>6</v>
      </c>
      <c r="H1673" s="34">
        <v>888.77249999999992</v>
      </c>
      <c r="I1673" s="3"/>
      <c r="J1673" s="26">
        <f t="shared" si="120"/>
        <v>0</v>
      </c>
    </row>
    <row r="1674" spans="1:10" ht="45.75" customHeight="1" x14ac:dyDescent="0.25">
      <c r="A1674" s="39"/>
      <c r="B1674" s="32" t="s">
        <v>31</v>
      </c>
      <c r="C1674" s="32" t="str">
        <f>HYPERLINK("http://warehouse.orhideja.net//images/products/210-438-moloko.jpg","210-438")</f>
        <v>210-438</v>
      </c>
      <c r="D1674" s="32" t="s">
        <v>110</v>
      </c>
      <c r="E1674" s="32">
        <v>42</v>
      </c>
      <c r="F1674" s="32">
        <v>4382101090040</v>
      </c>
      <c r="G1674" s="32">
        <v>8</v>
      </c>
      <c r="H1674" s="34">
        <v>888.77249999999992</v>
      </c>
      <c r="I1674" s="3"/>
      <c r="J1674" s="26">
        <f t="shared" si="120"/>
        <v>0</v>
      </c>
    </row>
    <row r="1675" spans="1:10" ht="45.75" customHeight="1" x14ac:dyDescent="0.25">
      <c r="A1675" s="39"/>
      <c r="B1675" s="32" t="s">
        <v>31</v>
      </c>
      <c r="C1675" s="32" t="str">
        <f>HYPERLINK("http://warehouse.orhideja.net//images/products/210-438-moloko.jpg","210-438")</f>
        <v>210-438</v>
      </c>
      <c r="D1675" s="32" t="s">
        <v>110</v>
      </c>
      <c r="E1675" s="32">
        <v>44</v>
      </c>
      <c r="F1675" s="32">
        <v>4382101100046</v>
      </c>
      <c r="G1675" s="32">
        <v>2</v>
      </c>
      <c r="H1675" s="34">
        <v>888.77249999999992</v>
      </c>
      <c r="I1675" s="3"/>
      <c r="J1675" s="26">
        <f t="shared" si="120"/>
        <v>0</v>
      </c>
    </row>
    <row r="1676" spans="1:10" ht="56.25" customHeight="1" x14ac:dyDescent="0.25">
      <c r="A1676" s="35"/>
      <c r="B1676" s="32" t="s">
        <v>84</v>
      </c>
      <c r="C1676" s="32" t="str">
        <f>HYPERLINK("http://warehouse.orhideja.net//images/products/263-438 moloko.jpg","263-438")</f>
        <v>263-438</v>
      </c>
      <c r="D1676" s="32" t="s">
        <v>110</v>
      </c>
      <c r="E1676" s="32">
        <v>36</v>
      </c>
      <c r="F1676" s="32">
        <v>4382631060049</v>
      </c>
      <c r="G1676" s="32">
        <v>15</v>
      </c>
      <c r="H1676" s="34">
        <v>852.86250000000007</v>
      </c>
      <c r="I1676" s="3"/>
      <c r="J1676" s="26">
        <f t="shared" si="120"/>
        <v>0</v>
      </c>
    </row>
    <row r="1677" spans="1:10" ht="56.25" customHeight="1" x14ac:dyDescent="0.25">
      <c r="A1677" s="36"/>
      <c r="B1677" s="32" t="s">
        <v>84</v>
      </c>
      <c r="C1677" s="32" t="str">
        <f>HYPERLINK("http://warehouse.orhideja.net//images/products/263-438 moloko.jpg","263-438")</f>
        <v>263-438</v>
      </c>
      <c r="D1677" s="32" t="s">
        <v>110</v>
      </c>
      <c r="E1677" s="32">
        <v>40</v>
      </c>
      <c r="F1677" s="32">
        <v>4382631080047</v>
      </c>
      <c r="G1677" s="32">
        <v>6</v>
      </c>
      <c r="H1677" s="34">
        <v>852.86250000000007</v>
      </c>
      <c r="I1677" s="3"/>
      <c r="J1677" s="26">
        <f t="shared" si="120"/>
        <v>0</v>
      </c>
    </row>
    <row r="1678" spans="1:10" ht="56.25" customHeight="1" x14ac:dyDescent="0.25">
      <c r="A1678" s="36"/>
      <c r="B1678" s="32" t="s">
        <v>84</v>
      </c>
      <c r="C1678" s="32" t="str">
        <f>HYPERLINK("http://warehouse.orhideja.net//images/products/263-438 moloko.jpg","263-438")</f>
        <v>263-438</v>
      </c>
      <c r="D1678" s="32" t="s">
        <v>110</v>
      </c>
      <c r="E1678" s="32">
        <v>42</v>
      </c>
      <c r="F1678" s="32">
        <v>4382631090046</v>
      </c>
      <c r="G1678" s="32">
        <v>3</v>
      </c>
      <c r="H1678" s="34">
        <v>852.86250000000007</v>
      </c>
      <c r="I1678" s="3"/>
      <c r="J1678" s="26">
        <f t="shared" si="120"/>
        <v>0</v>
      </c>
    </row>
    <row r="1679" spans="1:10" ht="56.25" customHeight="1" x14ac:dyDescent="0.25">
      <c r="A1679" s="37"/>
      <c r="B1679" s="32" t="s">
        <v>84</v>
      </c>
      <c r="C1679" s="32" t="str">
        <f>HYPERLINK("http://warehouse.orhideja.net//images/products/263-438 moloko.jpg","263-438")</f>
        <v>263-438</v>
      </c>
      <c r="D1679" s="32" t="s">
        <v>110</v>
      </c>
      <c r="E1679" s="32">
        <v>44</v>
      </c>
      <c r="F1679" s="32">
        <v>4382631100042</v>
      </c>
      <c r="G1679" s="32">
        <v>1</v>
      </c>
      <c r="H1679" s="34">
        <v>852.86250000000007</v>
      </c>
      <c r="I1679" s="3"/>
      <c r="J1679" s="26">
        <f t="shared" si="120"/>
        <v>0</v>
      </c>
    </row>
    <row r="1680" spans="1:10" ht="32.25" customHeight="1" x14ac:dyDescent="0.25">
      <c r="A1680" s="35"/>
      <c r="B1680" s="32" t="s">
        <v>51</v>
      </c>
      <c r="C1680" s="32" t="str">
        <f t="shared" ref="C1680:C1686" si="121">HYPERLINK("http://warehouse.orhideja.net//images/products/646-438 ivory.jpg","646-438")</f>
        <v>646-438</v>
      </c>
      <c r="D1680" s="32" t="s">
        <v>110</v>
      </c>
      <c r="E1680" s="32">
        <v>38</v>
      </c>
      <c r="F1680" s="32">
        <v>4386461070049</v>
      </c>
      <c r="G1680" s="32">
        <v>8</v>
      </c>
      <c r="H1680" s="34">
        <v>1041.3899999999999</v>
      </c>
      <c r="I1680" s="3"/>
      <c r="J1680" s="26">
        <f t="shared" si="120"/>
        <v>0</v>
      </c>
    </row>
    <row r="1681" spans="1:10" ht="32.25" customHeight="1" x14ac:dyDescent="0.25">
      <c r="A1681" s="36"/>
      <c r="B1681" s="32" t="s">
        <v>51</v>
      </c>
      <c r="C1681" s="32" t="str">
        <f t="shared" si="121"/>
        <v>646-438</v>
      </c>
      <c r="D1681" s="32" t="s">
        <v>110</v>
      </c>
      <c r="E1681" s="32">
        <v>40</v>
      </c>
      <c r="F1681" s="32">
        <v>4386461080048</v>
      </c>
      <c r="G1681" s="32">
        <v>13</v>
      </c>
      <c r="H1681" s="34">
        <v>1041.3899999999999</v>
      </c>
      <c r="I1681" s="3"/>
      <c r="J1681" s="26">
        <f t="shared" si="120"/>
        <v>0</v>
      </c>
    </row>
    <row r="1682" spans="1:10" ht="32.25" customHeight="1" x14ac:dyDescent="0.25">
      <c r="A1682" s="36"/>
      <c r="B1682" s="32" t="s">
        <v>51</v>
      </c>
      <c r="C1682" s="32" t="str">
        <f t="shared" si="121"/>
        <v>646-438</v>
      </c>
      <c r="D1682" s="32" t="s">
        <v>110</v>
      </c>
      <c r="E1682" s="32">
        <v>42</v>
      </c>
      <c r="F1682" s="32">
        <v>4386461090047</v>
      </c>
      <c r="G1682" s="32">
        <v>60</v>
      </c>
      <c r="H1682" s="34">
        <v>1041.3899999999999</v>
      </c>
      <c r="I1682" s="3"/>
      <c r="J1682" s="26">
        <f t="shared" si="120"/>
        <v>0</v>
      </c>
    </row>
    <row r="1683" spans="1:10" ht="32.25" customHeight="1" x14ac:dyDescent="0.25">
      <c r="A1683" s="36"/>
      <c r="B1683" s="32" t="s">
        <v>51</v>
      </c>
      <c r="C1683" s="32" t="str">
        <f t="shared" si="121"/>
        <v>646-438</v>
      </c>
      <c r="D1683" s="32" t="s">
        <v>110</v>
      </c>
      <c r="E1683" s="32">
        <v>44</v>
      </c>
      <c r="F1683" s="32">
        <v>4386461100043</v>
      </c>
      <c r="G1683" s="32">
        <v>65</v>
      </c>
      <c r="H1683" s="34">
        <v>1041.3899999999999</v>
      </c>
      <c r="I1683" s="3"/>
      <c r="J1683" s="26">
        <f t="shared" si="120"/>
        <v>0</v>
      </c>
    </row>
    <row r="1684" spans="1:10" ht="32.25" customHeight="1" x14ac:dyDescent="0.25">
      <c r="A1684" s="36"/>
      <c r="B1684" s="32" t="s">
        <v>51</v>
      </c>
      <c r="C1684" s="32" t="str">
        <f t="shared" si="121"/>
        <v>646-438</v>
      </c>
      <c r="D1684" s="32" t="s">
        <v>110</v>
      </c>
      <c r="E1684" s="32">
        <v>46</v>
      </c>
      <c r="F1684" s="32">
        <v>4386461110042</v>
      </c>
      <c r="G1684" s="32">
        <v>29</v>
      </c>
      <c r="H1684" s="34">
        <v>1041.3899999999999</v>
      </c>
      <c r="I1684" s="3"/>
      <c r="J1684" s="26">
        <f t="shared" si="120"/>
        <v>0</v>
      </c>
    </row>
    <row r="1685" spans="1:10" ht="32.25" customHeight="1" x14ac:dyDescent="0.25">
      <c r="A1685" s="36"/>
      <c r="B1685" s="32" t="s">
        <v>51</v>
      </c>
      <c r="C1685" s="32" t="str">
        <f t="shared" si="121"/>
        <v>646-438</v>
      </c>
      <c r="D1685" s="32" t="s">
        <v>110</v>
      </c>
      <c r="E1685" s="32">
        <v>48</v>
      </c>
      <c r="F1685" s="32">
        <v>4386461120041</v>
      </c>
      <c r="G1685" s="32">
        <v>33</v>
      </c>
      <c r="H1685" s="34">
        <v>1041.3899999999999</v>
      </c>
      <c r="I1685" s="3"/>
      <c r="J1685" s="26">
        <f t="shared" si="120"/>
        <v>0</v>
      </c>
    </row>
    <row r="1686" spans="1:10" ht="32.25" customHeight="1" x14ac:dyDescent="0.25">
      <c r="A1686" s="37"/>
      <c r="B1686" s="32" t="s">
        <v>51</v>
      </c>
      <c r="C1686" s="32" t="str">
        <f t="shared" si="121"/>
        <v>646-438</v>
      </c>
      <c r="D1686" s="32" t="s">
        <v>110</v>
      </c>
      <c r="E1686" s="32">
        <v>50</v>
      </c>
      <c r="F1686" s="32">
        <v>4386461130040</v>
      </c>
      <c r="G1686" s="32">
        <v>31</v>
      </c>
      <c r="H1686" s="34">
        <v>1041.3899999999999</v>
      </c>
      <c r="I1686" s="3"/>
      <c r="J1686" s="26">
        <f t="shared" si="120"/>
        <v>0</v>
      </c>
    </row>
    <row r="1687" spans="1:10" ht="27.75" customHeight="1" x14ac:dyDescent="0.25">
      <c r="A1687" s="35"/>
      <c r="B1687" s="32" t="s">
        <v>32</v>
      </c>
      <c r="C1687" s="32" t="str">
        <f t="shared" ref="C1687:C1693" si="122">HYPERLINK("http://warehouse.orhideja.net//images/products/673-438 ivory.jpg","673-438")</f>
        <v>673-438</v>
      </c>
      <c r="D1687" s="32" t="s">
        <v>110</v>
      </c>
      <c r="E1687" s="32">
        <v>38</v>
      </c>
      <c r="F1687" s="32"/>
      <c r="G1687" s="32">
        <v>7</v>
      </c>
      <c r="H1687" s="34">
        <v>888.77249999999992</v>
      </c>
      <c r="I1687" s="3"/>
      <c r="J1687" s="26">
        <f t="shared" si="120"/>
        <v>0</v>
      </c>
    </row>
    <row r="1688" spans="1:10" ht="27.75" customHeight="1" x14ac:dyDescent="0.25">
      <c r="A1688" s="36"/>
      <c r="B1688" s="32" t="s">
        <v>32</v>
      </c>
      <c r="C1688" s="32" t="str">
        <f t="shared" si="122"/>
        <v>673-438</v>
      </c>
      <c r="D1688" s="32" t="s">
        <v>110</v>
      </c>
      <c r="E1688" s="32">
        <v>40</v>
      </c>
      <c r="F1688" s="32"/>
      <c r="G1688" s="32">
        <v>6</v>
      </c>
      <c r="H1688" s="34">
        <v>888.77249999999992</v>
      </c>
      <c r="I1688" s="3"/>
      <c r="J1688" s="26">
        <f t="shared" si="120"/>
        <v>0</v>
      </c>
    </row>
    <row r="1689" spans="1:10" ht="27.75" customHeight="1" x14ac:dyDescent="0.25">
      <c r="A1689" s="36"/>
      <c r="B1689" s="32" t="s">
        <v>32</v>
      </c>
      <c r="C1689" s="32" t="str">
        <f t="shared" si="122"/>
        <v>673-438</v>
      </c>
      <c r="D1689" s="32" t="s">
        <v>110</v>
      </c>
      <c r="E1689" s="32">
        <v>42</v>
      </c>
      <c r="F1689" s="32"/>
      <c r="G1689" s="32">
        <v>17</v>
      </c>
      <c r="H1689" s="34">
        <v>888.77249999999992</v>
      </c>
      <c r="I1689" s="3"/>
      <c r="J1689" s="26">
        <f t="shared" si="120"/>
        <v>0</v>
      </c>
    </row>
    <row r="1690" spans="1:10" ht="27.75" customHeight="1" x14ac:dyDescent="0.25">
      <c r="A1690" s="36"/>
      <c r="B1690" s="32" t="s">
        <v>32</v>
      </c>
      <c r="C1690" s="32" t="str">
        <f t="shared" si="122"/>
        <v>673-438</v>
      </c>
      <c r="D1690" s="32" t="s">
        <v>110</v>
      </c>
      <c r="E1690" s="32">
        <v>44</v>
      </c>
      <c r="F1690" s="32"/>
      <c r="G1690" s="32">
        <v>25</v>
      </c>
      <c r="H1690" s="34">
        <v>888.77249999999992</v>
      </c>
      <c r="I1690" s="3"/>
      <c r="J1690" s="26">
        <f t="shared" si="120"/>
        <v>0</v>
      </c>
    </row>
    <row r="1691" spans="1:10" ht="27.75" customHeight="1" x14ac:dyDescent="0.25">
      <c r="A1691" s="36"/>
      <c r="B1691" s="32" t="s">
        <v>32</v>
      </c>
      <c r="C1691" s="32" t="str">
        <f t="shared" si="122"/>
        <v>673-438</v>
      </c>
      <c r="D1691" s="32" t="s">
        <v>110</v>
      </c>
      <c r="E1691" s="32">
        <v>46</v>
      </c>
      <c r="F1691" s="32"/>
      <c r="G1691" s="32">
        <v>16</v>
      </c>
      <c r="H1691" s="34">
        <v>888.77249999999992</v>
      </c>
      <c r="I1691" s="3"/>
      <c r="J1691" s="26">
        <f t="shared" si="120"/>
        <v>0</v>
      </c>
    </row>
    <row r="1692" spans="1:10" ht="27.75" customHeight="1" x14ac:dyDescent="0.25">
      <c r="A1692" s="36"/>
      <c r="B1692" s="32" t="s">
        <v>32</v>
      </c>
      <c r="C1692" s="32" t="str">
        <f t="shared" si="122"/>
        <v>673-438</v>
      </c>
      <c r="D1692" s="32" t="s">
        <v>110</v>
      </c>
      <c r="E1692" s="32">
        <v>48</v>
      </c>
      <c r="F1692" s="32"/>
      <c r="G1692" s="32">
        <v>11</v>
      </c>
      <c r="H1692" s="34">
        <v>888.77249999999992</v>
      </c>
      <c r="I1692" s="3"/>
      <c r="J1692" s="26">
        <f t="shared" si="120"/>
        <v>0</v>
      </c>
    </row>
    <row r="1693" spans="1:10" ht="27.75" customHeight="1" x14ac:dyDescent="0.25">
      <c r="A1693" s="37"/>
      <c r="B1693" s="32" t="s">
        <v>32</v>
      </c>
      <c r="C1693" s="32" t="str">
        <f t="shared" si="122"/>
        <v>673-438</v>
      </c>
      <c r="D1693" s="32" t="s">
        <v>110</v>
      </c>
      <c r="E1693" s="32">
        <v>50</v>
      </c>
      <c r="F1693" s="32"/>
      <c r="G1693" s="32">
        <v>11</v>
      </c>
      <c r="H1693" s="34">
        <v>888.77249999999992</v>
      </c>
      <c r="I1693" s="3"/>
      <c r="J1693" s="26">
        <f t="shared" si="120"/>
        <v>0</v>
      </c>
    </row>
    <row r="1694" spans="1:10" x14ac:dyDescent="0.25">
      <c r="A1694" s="35"/>
      <c r="B1694" s="32" t="s">
        <v>5</v>
      </c>
      <c r="C1694" s="32" t="str">
        <f t="shared" ref="C1694:C1715" si="123">HYPERLINK("http://warehouse.orhideja.net//images/products/125-438 grape wine NEW.jpg","125-438")</f>
        <v>125-438</v>
      </c>
      <c r="D1694" s="32" t="s">
        <v>101</v>
      </c>
      <c r="E1694" s="32" t="s">
        <v>25</v>
      </c>
      <c r="F1694" s="32">
        <v>4381250219272</v>
      </c>
      <c r="G1694" s="32">
        <v>1</v>
      </c>
      <c r="H1694" s="34">
        <v>2037.8924999999999</v>
      </c>
      <c r="I1694" s="3"/>
      <c r="J1694" s="26">
        <f t="shared" si="120"/>
        <v>0</v>
      </c>
    </row>
    <row r="1695" spans="1:10" x14ac:dyDescent="0.25">
      <c r="A1695" s="36"/>
      <c r="B1695" s="32" t="s">
        <v>5</v>
      </c>
      <c r="C1695" s="32" t="str">
        <f t="shared" si="123"/>
        <v>125-438</v>
      </c>
      <c r="D1695" s="32" t="s">
        <v>101</v>
      </c>
      <c r="E1695" s="32" t="s">
        <v>12</v>
      </c>
      <c r="F1695" s="32">
        <v>4381250229271</v>
      </c>
      <c r="G1695" s="32">
        <v>6</v>
      </c>
      <c r="H1695" s="34">
        <v>2037.8924999999999</v>
      </c>
      <c r="I1695" s="3"/>
      <c r="J1695" s="26">
        <f t="shared" si="120"/>
        <v>0</v>
      </c>
    </row>
    <row r="1696" spans="1:10" x14ac:dyDescent="0.25">
      <c r="A1696" s="36"/>
      <c r="B1696" s="32" t="s">
        <v>5</v>
      </c>
      <c r="C1696" s="32" t="str">
        <f t="shared" si="123"/>
        <v>125-438</v>
      </c>
      <c r="D1696" s="32" t="s">
        <v>101</v>
      </c>
      <c r="E1696" s="32" t="s">
        <v>13</v>
      </c>
      <c r="F1696" s="32">
        <v>4381250239270</v>
      </c>
      <c r="G1696" s="32">
        <v>3</v>
      </c>
      <c r="H1696" s="34">
        <v>2037.8924999999999</v>
      </c>
      <c r="I1696" s="3"/>
      <c r="J1696" s="26">
        <f t="shared" si="120"/>
        <v>0</v>
      </c>
    </row>
    <row r="1697" spans="1:10" x14ac:dyDescent="0.25">
      <c r="A1697" s="36"/>
      <c r="B1697" s="32" t="s">
        <v>5</v>
      </c>
      <c r="C1697" s="32" t="str">
        <f t="shared" si="123"/>
        <v>125-438</v>
      </c>
      <c r="D1697" s="32" t="s">
        <v>101</v>
      </c>
      <c r="E1697" s="32" t="s">
        <v>44</v>
      </c>
      <c r="F1697" s="32">
        <v>4381250979275</v>
      </c>
      <c r="G1697" s="32">
        <v>2</v>
      </c>
      <c r="H1697" s="34">
        <v>2037.8924999999999</v>
      </c>
      <c r="I1697" s="3"/>
      <c r="J1697" s="26">
        <f t="shared" si="120"/>
        <v>0</v>
      </c>
    </row>
    <row r="1698" spans="1:10" x14ac:dyDescent="0.25">
      <c r="A1698" s="36"/>
      <c r="B1698" s="32" t="s">
        <v>5</v>
      </c>
      <c r="C1698" s="32" t="str">
        <f t="shared" si="123"/>
        <v>125-438</v>
      </c>
      <c r="D1698" s="32" t="s">
        <v>101</v>
      </c>
      <c r="E1698" s="32" t="s">
        <v>16</v>
      </c>
      <c r="F1698" s="32">
        <v>4381250289275</v>
      </c>
      <c r="G1698" s="32">
        <v>16</v>
      </c>
      <c r="H1698" s="34">
        <v>2037.8924999999999</v>
      </c>
      <c r="I1698" s="3"/>
      <c r="J1698" s="26">
        <f t="shared" si="120"/>
        <v>0</v>
      </c>
    </row>
    <row r="1699" spans="1:10" x14ac:dyDescent="0.25">
      <c r="A1699" s="36"/>
      <c r="B1699" s="32" t="s">
        <v>5</v>
      </c>
      <c r="C1699" s="32" t="str">
        <f t="shared" si="123"/>
        <v>125-438</v>
      </c>
      <c r="D1699" s="32" t="s">
        <v>101</v>
      </c>
      <c r="E1699" s="32" t="s">
        <v>17</v>
      </c>
      <c r="F1699" s="32">
        <v>4381250299274</v>
      </c>
      <c r="G1699" s="32">
        <v>17</v>
      </c>
      <c r="H1699" s="34">
        <v>2037.8924999999999</v>
      </c>
      <c r="I1699" s="3"/>
      <c r="J1699" s="26">
        <f t="shared" si="120"/>
        <v>0</v>
      </c>
    </row>
    <row r="1700" spans="1:10" x14ac:dyDescent="0.25">
      <c r="A1700" s="36"/>
      <c r="B1700" s="32" t="s">
        <v>5</v>
      </c>
      <c r="C1700" s="32" t="str">
        <f t="shared" si="123"/>
        <v>125-438</v>
      </c>
      <c r="D1700" s="32" t="s">
        <v>101</v>
      </c>
      <c r="E1700" s="32" t="s">
        <v>18</v>
      </c>
      <c r="F1700" s="32">
        <v>4381250309270</v>
      </c>
      <c r="G1700" s="32">
        <v>11</v>
      </c>
      <c r="H1700" s="34">
        <v>2037.8924999999999</v>
      </c>
      <c r="I1700" s="3"/>
      <c r="J1700" s="26">
        <f t="shared" si="120"/>
        <v>0</v>
      </c>
    </row>
    <row r="1701" spans="1:10" x14ac:dyDescent="0.25">
      <c r="A1701" s="36"/>
      <c r="B1701" s="32" t="s">
        <v>5</v>
      </c>
      <c r="C1701" s="32" t="str">
        <f t="shared" si="123"/>
        <v>125-438</v>
      </c>
      <c r="D1701" s="32" t="s">
        <v>101</v>
      </c>
      <c r="E1701" s="32" t="s">
        <v>26</v>
      </c>
      <c r="F1701" s="32">
        <v>4381250319279</v>
      </c>
      <c r="G1701" s="32">
        <v>7</v>
      </c>
      <c r="H1701" s="34">
        <v>2037.8924999999999</v>
      </c>
      <c r="I1701" s="3"/>
      <c r="J1701" s="26">
        <f t="shared" si="120"/>
        <v>0</v>
      </c>
    </row>
    <row r="1702" spans="1:10" x14ac:dyDescent="0.25">
      <c r="A1702" s="36"/>
      <c r="B1702" s="32" t="s">
        <v>5</v>
      </c>
      <c r="C1702" s="32" t="str">
        <f t="shared" si="123"/>
        <v>125-438</v>
      </c>
      <c r="D1702" s="32" t="s">
        <v>101</v>
      </c>
      <c r="E1702" s="32" t="s">
        <v>46</v>
      </c>
      <c r="F1702" s="32">
        <v>4381250329278</v>
      </c>
      <c r="G1702" s="32">
        <v>3</v>
      </c>
      <c r="H1702" s="34">
        <v>2037.8924999999999</v>
      </c>
      <c r="I1702" s="3"/>
      <c r="J1702" s="26">
        <f t="shared" si="120"/>
        <v>0</v>
      </c>
    </row>
    <row r="1703" spans="1:10" x14ac:dyDescent="0.25">
      <c r="A1703" s="36"/>
      <c r="B1703" s="32" t="s">
        <v>5</v>
      </c>
      <c r="C1703" s="32" t="str">
        <f t="shared" si="123"/>
        <v>125-438</v>
      </c>
      <c r="D1703" s="32" t="s">
        <v>101</v>
      </c>
      <c r="E1703" s="32" t="s">
        <v>47</v>
      </c>
      <c r="F1703" s="32">
        <v>4381250999273</v>
      </c>
      <c r="G1703" s="32">
        <v>9</v>
      </c>
      <c r="H1703" s="34">
        <v>2037.8924999999999</v>
      </c>
      <c r="I1703" s="3"/>
      <c r="J1703" s="26">
        <f t="shared" si="120"/>
        <v>0</v>
      </c>
    </row>
    <row r="1704" spans="1:10" x14ac:dyDescent="0.25">
      <c r="A1704" s="36"/>
      <c r="B1704" s="32" t="s">
        <v>5</v>
      </c>
      <c r="C1704" s="32" t="str">
        <f t="shared" si="123"/>
        <v>125-438</v>
      </c>
      <c r="D1704" s="32" t="s">
        <v>101</v>
      </c>
      <c r="E1704" s="32" t="s">
        <v>20</v>
      </c>
      <c r="F1704" s="32">
        <v>4381250359275</v>
      </c>
      <c r="G1704" s="32">
        <v>4</v>
      </c>
      <c r="H1704" s="34">
        <v>2037.8924999999999</v>
      </c>
      <c r="I1704" s="3"/>
      <c r="J1704" s="26">
        <f t="shared" si="120"/>
        <v>0</v>
      </c>
    </row>
    <row r="1705" spans="1:10" x14ac:dyDescent="0.25">
      <c r="A1705" s="36"/>
      <c r="B1705" s="32" t="s">
        <v>5</v>
      </c>
      <c r="C1705" s="32" t="str">
        <f t="shared" si="123"/>
        <v>125-438</v>
      </c>
      <c r="D1705" s="32" t="s">
        <v>101</v>
      </c>
      <c r="E1705" s="32" t="s">
        <v>21</v>
      </c>
      <c r="F1705" s="32">
        <v>4381250369274</v>
      </c>
      <c r="G1705" s="32">
        <v>13</v>
      </c>
      <c r="H1705" s="34">
        <v>2037.8924999999999</v>
      </c>
      <c r="I1705" s="3"/>
      <c r="J1705" s="26">
        <f t="shared" si="120"/>
        <v>0</v>
      </c>
    </row>
    <row r="1706" spans="1:10" x14ac:dyDescent="0.25">
      <c r="A1706" s="36"/>
      <c r="B1706" s="32" t="s">
        <v>5</v>
      </c>
      <c r="C1706" s="32" t="str">
        <f t="shared" si="123"/>
        <v>125-438</v>
      </c>
      <c r="D1706" s="32" t="s">
        <v>101</v>
      </c>
      <c r="E1706" s="32" t="s">
        <v>22</v>
      </c>
      <c r="F1706" s="32">
        <v>4381250379273</v>
      </c>
      <c r="G1706" s="32">
        <v>14</v>
      </c>
      <c r="H1706" s="34">
        <v>2037.8924999999999</v>
      </c>
      <c r="I1706" s="3"/>
      <c r="J1706" s="26">
        <f t="shared" si="120"/>
        <v>0</v>
      </c>
    </row>
    <row r="1707" spans="1:10" x14ac:dyDescent="0.25">
      <c r="A1707" s="36"/>
      <c r="B1707" s="32" t="s">
        <v>5</v>
      </c>
      <c r="C1707" s="32" t="str">
        <f t="shared" si="123"/>
        <v>125-438</v>
      </c>
      <c r="D1707" s="32" t="s">
        <v>101</v>
      </c>
      <c r="E1707" s="32" t="s">
        <v>23</v>
      </c>
      <c r="F1707" s="32">
        <v>4381250389272</v>
      </c>
      <c r="G1707" s="32">
        <v>14</v>
      </c>
      <c r="H1707" s="34">
        <v>2037.8924999999999</v>
      </c>
      <c r="I1707" s="3"/>
      <c r="J1707" s="26">
        <f t="shared" si="120"/>
        <v>0</v>
      </c>
    </row>
    <row r="1708" spans="1:10" x14ac:dyDescent="0.25">
      <c r="A1708" s="36"/>
      <c r="B1708" s="32" t="s">
        <v>5</v>
      </c>
      <c r="C1708" s="32" t="str">
        <f t="shared" si="123"/>
        <v>125-438</v>
      </c>
      <c r="D1708" s="32" t="s">
        <v>101</v>
      </c>
      <c r="E1708" s="32" t="s">
        <v>28</v>
      </c>
      <c r="F1708" s="32">
        <v>4381250439274</v>
      </c>
      <c r="G1708" s="32">
        <v>5</v>
      </c>
      <c r="H1708" s="34">
        <v>2037.8924999999999</v>
      </c>
      <c r="I1708" s="3"/>
      <c r="J1708" s="26">
        <f t="shared" si="120"/>
        <v>0</v>
      </c>
    </row>
    <row r="1709" spans="1:10" x14ac:dyDescent="0.25">
      <c r="A1709" s="36"/>
      <c r="B1709" s="32" t="s">
        <v>5</v>
      </c>
      <c r="C1709" s="32" t="str">
        <f t="shared" si="123"/>
        <v>125-438</v>
      </c>
      <c r="D1709" s="32" t="s">
        <v>101</v>
      </c>
      <c r="E1709" s="32" t="s">
        <v>29</v>
      </c>
      <c r="F1709" s="32">
        <v>4381250449273</v>
      </c>
      <c r="G1709" s="32">
        <v>14</v>
      </c>
      <c r="H1709" s="34">
        <v>2037.8924999999999</v>
      </c>
      <c r="I1709" s="3"/>
      <c r="J1709" s="26">
        <f t="shared" si="120"/>
        <v>0</v>
      </c>
    </row>
    <row r="1710" spans="1:10" x14ac:dyDescent="0.25">
      <c r="A1710" s="36"/>
      <c r="B1710" s="32" t="s">
        <v>5</v>
      </c>
      <c r="C1710" s="32" t="str">
        <f t="shared" si="123"/>
        <v>125-438</v>
      </c>
      <c r="D1710" s="32" t="s">
        <v>101</v>
      </c>
      <c r="E1710" s="32" t="s">
        <v>30</v>
      </c>
      <c r="F1710" s="32">
        <v>4381250459272</v>
      </c>
      <c r="G1710" s="32">
        <v>14</v>
      </c>
      <c r="H1710" s="34">
        <v>2037.8924999999999</v>
      </c>
      <c r="I1710" s="3"/>
      <c r="J1710" s="26">
        <f t="shared" si="120"/>
        <v>0</v>
      </c>
    </row>
    <row r="1711" spans="1:10" x14ac:dyDescent="0.25">
      <c r="A1711" s="36"/>
      <c r="B1711" s="32" t="s">
        <v>5</v>
      </c>
      <c r="C1711" s="32" t="str">
        <f t="shared" si="123"/>
        <v>125-438</v>
      </c>
      <c r="D1711" s="32" t="s">
        <v>101</v>
      </c>
      <c r="E1711" s="32" t="s">
        <v>48</v>
      </c>
      <c r="F1711" s="32">
        <v>4381250469271</v>
      </c>
      <c r="G1711" s="32">
        <v>19</v>
      </c>
      <c r="H1711" s="34">
        <v>2037.8924999999999</v>
      </c>
      <c r="I1711" s="3"/>
      <c r="J1711" s="26">
        <f t="shared" si="120"/>
        <v>0</v>
      </c>
    </row>
    <row r="1712" spans="1:10" x14ac:dyDescent="0.25">
      <c r="A1712" s="36"/>
      <c r="B1712" s="32" t="s">
        <v>5</v>
      </c>
      <c r="C1712" s="32" t="str">
        <f t="shared" si="123"/>
        <v>125-438</v>
      </c>
      <c r="D1712" s="32" t="s">
        <v>101</v>
      </c>
      <c r="E1712" s="32" t="s">
        <v>35</v>
      </c>
      <c r="F1712" s="32">
        <v>4381250479270</v>
      </c>
      <c r="G1712" s="32">
        <v>11</v>
      </c>
      <c r="H1712" s="34">
        <v>2037.8924999999999</v>
      </c>
      <c r="I1712" s="3"/>
      <c r="J1712" s="26">
        <f t="shared" si="120"/>
        <v>0</v>
      </c>
    </row>
    <row r="1713" spans="1:10" x14ac:dyDescent="0.25">
      <c r="A1713" s="36"/>
      <c r="B1713" s="32" t="s">
        <v>5</v>
      </c>
      <c r="C1713" s="32" t="str">
        <f t="shared" si="123"/>
        <v>125-438</v>
      </c>
      <c r="D1713" s="32" t="s">
        <v>101</v>
      </c>
      <c r="E1713" s="32" t="s">
        <v>37</v>
      </c>
      <c r="F1713" s="32">
        <v>4381250529272</v>
      </c>
      <c r="G1713" s="32">
        <v>7</v>
      </c>
      <c r="H1713" s="34">
        <v>2037.8924999999999</v>
      </c>
      <c r="I1713" s="3"/>
      <c r="J1713" s="26">
        <f t="shared" si="120"/>
        <v>0</v>
      </c>
    </row>
    <row r="1714" spans="1:10" x14ac:dyDescent="0.25">
      <c r="A1714" s="36"/>
      <c r="B1714" s="32" t="s">
        <v>5</v>
      </c>
      <c r="C1714" s="32" t="str">
        <f t="shared" si="123"/>
        <v>125-438</v>
      </c>
      <c r="D1714" s="32" t="s">
        <v>101</v>
      </c>
      <c r="E1714" s="32" t="s">
        <v>38</v>
      </c>
      <c r="F1714" s="32">
        <v>4381250539271</v>
      </c>
      <c r="G1714" s="32">
        <v>12</v>
      </c>
      <c r="H1714" s="34">
        <v>2037.8924999999999</v>
      </c>
      <c r="I1714" s="3"/>
      <c r="J1714" s="26">
        <f t="shared" si="120"/>
        <v>0</v>
      </c>
    </row>
    <row r="1715" spans="1:10" x14ac:dyDescent="0.25">
      <c r="A1715" s="37"/>
      <c r="B1715" s="32" t="s">
        <v>5</v>
      </c>
      <c r="C1715" s="32" t="str">
        <f t="shared" si="123"/>
        <v>125-438</v>
      </c>
      <c r="D1715" s="32" t="s">
        <v>101</v>
      </c>
      <c r="E1715" s="32" t="s">
        <v>49</v>
      </c>
      <c r="F1715" s="32">
        <v>4381250549270</v>
      </c>
      <c r="G1715" s="32">
        <v>6</v>
      </c>
      <c r="H1715" s="34">
        <v>2037.8924999999999</v>
      </c>
      <c r="I1715" s="3"/>
      <c r="J1715" s="26">
        <f t="shared" si="120"/>
        <v>0</v>
      </c>
    </row>
    <row r="1716" spans="1:10" x14ac:dyDescent="0.25">
      <c r="A1716" s="35"/>
      <c r="B1716" s="32" t="s">
        <v>72</v>
      </c>
      <c r="C1716" s="32" t="str">
        <f t="shared" ref="C1716:C1737" si="124">HYPERLINK("http://warehouse.orhideja.net//images/products/557-438-vinograd-pion,-210-438-vinograd_1.jpg","557-438")</f>
        <v>557-438</v>
      </c>
      <c r="D1716" s="32" t="s">
        <v>101</v>
      </c>
      <c r="E1716" s="32" t="s">
        <v>70</v>
      </c>
      <c r="F1716" s="32">
        <v>4385570119274</v>
      </c>
      <c r="G1716" s="32">
        <v>2</v>
      </c>
      <c r="H1716" s="34">
        <v>1562.0849999999998</v>
      </c>
      <c r="I1716" s="3"/>
      <c r="J1716" s="26">
        <f t="shared" si="120"/>
        <v>0</v>
      </c>
    </row>
    <row r="1717" spans="1:10" x14ac:dyDescent="0.25">
      <c r="A1717" s="36"/>
      <c r="B1717" s="32" t="s">
        <v>72</v>
      </c>
      <c r="C1717" s="32" t="str">
        <f t="shared" si="124"/>
        <v>557-438</v>
      </c>
      <c r="D1717" s="32" t="s">
        <v>101</v>
      </c>
      <c r="E1717" s="32" t="s">
        <v>7</v>
      </c>
      <c r="F1717" s="32">
        <v>4385570129273</v>
      </c>
      <c r="G1717" s="32">
        <v>1</v>
      </c>
      <c r="H1717" s="34">
        <v>1562.0849999999998</v>
      </c>
      <c r="I1717" s="3"/>
      <c r="J1717" s="26">
        <f t="shared" si="120"/>
        <v>0</v>
      </c>
    </row>
    <row r="1718" spans="1:10" x14ac:dyDescent="0.25">
      <c r="A1718" s="36"/>
      <c r="B1718" s="32" t="s">
        <v>72</v>
      </c>
      <c r="C1718" s="32" t="str">
        <f t="shared" si="124"/>
        <v>557-438</v>
      </c>
      <c r="D1718" s="32" t="s">
        <v>101</v>
      </c>
      <c r="E1718" s="32" t="s">
        <v>54</v>
      </c>
      <c r="F1718" s="32">
        <v>4385570149271</v>
      </c>
      <c r="G1718" s="32">
        <v>1</v>
      </c>
      <c r="H1718" s="34">
        <v>1562.0849999999998</v>
      </c>
      <c r="I1718" s="3"/>
      <c r="J1718" s="26">
        <f t="shared" si="120"/>
        <v>0</v>
      </c>
    </row>
    <row r="1719" spans="1:10" x14ac:dyDescent="0.25">
      <c r="A1719" s="36"/>
      <c r="B1719" s="32" t="s">
        <v>72</v>
      </c>
      <c r="C1719" s="32" t="str">
        <f t="shared" si="124"/>
        <v>557-438</v>
      </c>
      <c r="D1719" s="32" t="s">
        <v>101</v>
      </c>
      <c r="E1719" s="32" t="s">
        <v>9</v>
      </c>
      <c r="F1719" s="32">
        <v>4385570189277</v>
      </c>
      <c r="G1719" s="32">
        <v>3</v>
      </c>
      <c r="H1719" s="34">
        <v>1562.0849999999998</v>
      </c>
      <c r="I1719" s="3"/>
      <c r="J1719" s="26">
        <f t="shared" si="120"/>
        <v>0</v>
      </c>
    </row>
    <row r="1720" spans="1:10" x14ac:dyDescent="0.25">
      <c r="A1720" s="36"/>
      <c r="B1720" s="32" t="s">
        <v>72</v>
      </c>
      <c r="C1720" s="32" t="str">
        <f t="shared" si="124"/>
        <v>557-438</v>
      </c>
      <c r="D1720" s="32" t="s">
        <v>101</v>
      </c>
      <c r="E1720" s="32" t="s">
        <v>10</v>
      </c>
      <c r="F1720" s="32">
        <v>4385570199276</v>
      </c>
      <c r="G1720" s="32">
        <v>14</v>
      </c>
      <c r="H1720" s="34">
        <v>1562.0849999999998</v>
      </c>
      <c r="I1720" s="3"/>
      <c r="J1720" s="26">
        <f t="shared" si="120"/>
        <v>0</v>
      </c>
    </row>
    <row r="1721" spans="1:10" x14ac:dyDescent="0.25">
      <c r="A1721" s="36"/>
      <c r="B1721" s="32" t="s">
        <v>72</v>
      </c>
      <c r="C1721" s="32" t="str">
        <f t="shared" si="124"/>
        <v>557-438</v>
      </c>
      <c r="D1721" s="32" t="s">
        <v>101</v>
      </c>
      <c r="E1721" s="32" t="s">
        <v>11</v>
      </c>
      <c r="F1721" s="32">
        <v>4385570209272</v>
      </c>
      <c r="G1721" s="32">
        <v>24</v>
      </c>
      <c r="H1721" s="34">
        <v>1562.0849999999998</v>
      </c>
      <c r="I1721" s="3"/>
      <c r="J1721" s="26">
        <f t="shared" si="120"/>
        <v>0</v>
      </c>
    </row>
    <row r="1722" spans="1:10" x14ac:dyDescent="0.25">
      <c r="A1722" s="36"/>
      <c r="B1722" s="32" t="s">
        <v>72</v>
      </c>
      <c r="C1722" s="32" t="str">
        <f t="shared" si="124"/>
        <v>557-438</v>
      </c>
      <c r="D1722" s="32" t="s">
        <v>101</v>
      </c>
      <c r="E1722" s="32" t="s">
        <v>25</v>
      </c>
      <c r="F1722" s="32">
        <v>4385570219271</v>
      </c>
      <c r="G1722" s="32">
        <v>23</v>
      </c>
      <c r="H1722" s="34">
        <v>1562.0849999999998</v>
      </c>
      <c r="I1722" s="3"/>
      <c r="J1722" s="26">
        <f t="shared" si="120"/>
        <v>0</v>
      </c>
    </row>
    <row r="1723" spans="1:10" x14ac:dyDescent="0.25">
      <c r="A1723" s="36"/>
      <c r="B1723" s="32" t="s">
        <v>72</v>
      </c>
      <c r="C1723" s="32" t="str">
        <f t="shared" si="124"/>
        <v>557-438</v>
      </c>
      <c r="D1723" s="32" t="s">
        <v>101</v>
      </c>
      <c r="E1723" s="32" t="s">
        <v>12</v>
      </c>
      <c r="F1723" s="32">
        <v>4385570229270</v>
      </c>
      <c r="G1723" s="32">
        <v>4</v>
      </c>
      <c r="H1723" s="34">
        <v>1562.0849999999998</v>
      </c>
      <c r="I1723" s="3"/>
      <c r="J1723" s="26">
        <f t="shared" si="120"/>
        <v>0</v>
      </c>
    </row>
    <row r="1724" spans="1:10" x14ac:dyDescent="0.25">
      <c r="A1724" s="36"/>
      <c r="B1724" s="32" t="s">
        <v>72</v>
      </c>
      <c r="C1724" s="32" t="str">
        <f t="shared" si="124"/>
        <v>557-438</v>
      </c>
      <c r="D1724" s="32" t="s">
        <v>101</v>
      </c>
      <c r="E1724" s="32" t="s">
        <v>71</v>
      </c>
      <c r="F1724" s="32">
        <v>4385570259277</v>
      </c>
      <c r="G1724" s="32">
        <v>8</v>
      </c>
      <c r="H1724" s="34">
        <v>1562.0849999999998</v>
      </c>
      <c r="I1724" s="3"/>
      <c r="J1724" s="26">
        <f t="shared" si="120"/>
        <v>0</v>
      </c>
    </row>
    <row r="1725" spans="1:10" x14ac:dyDescent="0.25">
      <c r="A1725" s="36"/>
      <c r="B1725" s="32" t="s">
        <v>72</v>
      </c>
      <c r="C1725" s="32" t="str">
        <f t="shared" si="124"/>
        <v>557-438</v>
      </c>
      <c r="D1725" s="32" t="s">
        <v>101</v>
      </c>
      <c r="E1725" s="32" t="s">
        <v>14</v>
      </c>
      <c r="F1725" s="32">
        <v>4385570269276</v>
      </c>
      <c r="G1725" s="32">
        <v>5</v>
      </c>
      <c r="H1725" s="34">
        <v>1562.0849999999998</v>
      </c>
      <c r="I1725" s="3"/>
      <c r="J1725" s="26">
        <f t="shared" si="120"/>
        <v>0</v>
      </c>
    </row>
    <row r="1726" spans="1:10" x14ac:dyDescent="0.25">
      <c r="A1726" s="36"/>
      <c r="B1726" s="32" t="s">
        <v>72</v>
      </c>
      <c r="C1726" s="32" t="str">
        <f t="shared" si="124"/>
        <v>557-438</v>
      </c>
      <c r="D1726" s="32" t="s">
        <v>101</v>
      </c>
      <c r="E1726" s="32" t="s">
        <v>15</v>
      </c>
      <c r="F1726" s="32">
        <v>4385570279275</v>
      </c>
      <c r="G1726" s="32">
        <v>18</v>
      </c>
      <c r="H1726" s="34">
        <v>1562.0849999999998</v>
      </c>
      <c r="I1726" s="3"/>
      <c r="J1726" s="26">
        <f t="shared" si="120"/>
        <v>0</v>
      </c>
    </row>
    <row r="1727" spans="1:10" x14ac:dyDescent="0.25">
      <c r="A1727" s="36"/>
      <c r="B1727" s="32" t="s">
        <v>72</v>
      </c>
      <c r="C1727" s="32" t="str">
        <f t="shared" si="124"/>
        <v>557-438</v>
      </c>
      <c r="D1727" s="32" t="s">
        <v>101</v>
      </c>
      <c r="E1727" s="32" t="s">
        <v>16</v>
      </c>
      <c r="F1727" s="32">
        <v>4385570289274</v>
      </c>
      <c r="G1727" s="32">
        <v>12</v>
      </c>
      <c r="H1727" s="34">
        <v>1562.0849999999998</v>
      </c>
      <c r="I1727" s="3"/>
      <c r="J1727" s="26">
        <f t="shared" si="120"/>
        <v>0</v>
      </c>
    </row>
    <row r="1728" spans="1:10" x14ac:dyDescent="0.25">
      <c r="A1728" s="36"/>
      <c r="B1728" s="32" t="s">
        <v>72</v>
      </c>
      <c r="C1728" s="32" t="str">
        <f t="shared" si="124"/>
        <v>557-438</v>
      </c>
      <c r="D1728" s="32" t="s">
        <v>101</v>
      </c>
      <c r="E1728" s="32" t="s">
        <v>17</v>
      </c>
      <c r="F1728" s="32">
        <v>4385570299273</v>
      </c>
      <c r="G1728" s="32">
        <v>6</v>
      </c>
      <c r="H1728" s="34">
        <v>1562.0849999999998</v>
      </c>
      <c r="I1728" s="3"/>
      <c r="J1728" s="26">
        <f t="shared" si="120"/>
        <v>0</v>
      </c>
    </row>
    <row r="1729" spans="1:10" x14ac:dyDescent="0.25">
      <c r="A1729" s="36"/>
      <c r="B1729" s="32" t="s">
        <v>72</v>
      </c>
      <c r="C1729" s="32" t="str">
        <f t="shared" si="124"/>
        <v>557-438</v>
      </c>
      <c r="D1729" s="32" t="s">
        <v>101</v>
      </c>
      <c r="E1729" s="32" t="s">
        <v>79</v>
      </c>
      <c r="F1729" s="32">
        <v>4385570339276</v>
      </c>
      <c r="G1729" s="32">
        <v>3</v>
      </c>
      <c r="H1729" s="34">
        <v>1562.0849999999998</v>
      </c>
      <c r="I1729" s="3"/>
      <c r="J1729" s="26">
        <f t="shared" si="120"/>
        <v>0</v>
      </c>
    </row>
    <row r="1730" spans="1:10" x14ac:dyDescent="0.25">
      <c r="A1730" s="36"/>
      <c r="B1730" s="32" t="s">
        <v>72</v>
      </c>
      <c r="C1730" s="32" t="str">
        <f t="shared" si="124"/>
        <v>557-438</v>
      </c>
      <c r="D1730" s="32" t="s">
        <v>101</v>
      </c>
      <c r="E1730" s="32" t="s">
        <v>20</v>
      </c>
      <c r="F1730" s="32">
        <v>4385570359274</v>
      </c>
      <c r="G1730" s="32">
        <v>4</v>
      </c>
      <c r="H1730" s="34">
        <v>1562.0849999999998</v>
      </c>
      <c r="I1730" s="3"/>
      <c r="J1730" s="26">
        <f t="shared" si="120"/>
        <v>0</v>
      </c>
    </row>
    <row r="1731" spans="1:10" x14ac:dyDescent="0.25">
      <c r="A1731" s="36"/>
      <c r="B1731" s="32" t="s">
        <v>72</v>
      </c>
      <c r="C1731" s="32" t="str">
        <f t="shared" si="124"/>
        <v>557-438</v>
      </c>
      <c r="D1731" s="32" t="s">
        <v>101</v>
      </c>
      <c r="E1731" s="32" t="s">
        <v>21</v>
      </c>
      <c r="F1731" s="32">
        <v>4385570369273</v>
      </c>
      <c r="G1731" s="32">
        <v>22</v>
      </c>
      <c r="H1731" s="34">
        <v>1562.0849999999998</v>
      </c>
      <c r="I1731" s="3"/>
      <c r="J1731" s="26">
        <f t="shared" si="120"/>
        <v>0</v>
      </c>
    </row>
    <row r="1732" spans="1:10" x14ac:dyDescent="0.25">
      <c r="A1732" s="36"/>
      <c r="B1732" s="32" t="s">
        <v>72</v>
      </c>
      <c r="C1732" s="32" t="str">
        <f t="shared" si="124"/>
        <v>557-438</v>
      </c>
      <c r="D1732" s="32" t="s">
        <v>101</v>
      </c>
      <c r="E1732" s="32" t="s">
        <v>81</v>
      </c>
      <c r="F1732" s="32">
        <v>4385570419275</v>
      </c>
      <c r="G1732" s="32">
        <v>4</v>
      </c>
      <c r="H1732" s="34">
        <v>1562.0849999999998</v>
      </c>
      <c r="I1732" s="3"/>
      <c r="J1732" s="26">
        <f t="shared" si="120"/>
        <v>0</v>
      </c>
    </row>
    <row r="1733" spans="1:10" x14ac:dyDescent="0.25">
      <c r="A1733" s="36"/>
      <c r="B1733" s="32" t="s">
        <v>72</v>
      </c>
      <c r="C1733" s="32" t="str">
        <f t="shared" si="124"/>
        <v>557-438</v>
      </c>
      <c r="D1733" s="32" t="s">
        <v>101</v>
      </c>
      <c r="E1733" s="32" t="s">
        <v>73</v>
      </c>
      <c r="F1733" s="32">
        <v>4385570429274</v>
      </c>
      <c r="G1733" s="32">
        <v>5</v>
      </c>
      <c r="H1733" s="34">
        <v>1562.0849999999998</v>
      </c>
      <c r="I1733" s="3"/>
      <c r="J1733" s="26">
        <f t="shared" si="120"/>
        <v>0</v>
      </c>
    </row>
    <row r="1734" spans="1:10" x14ac:dyDescent="0.25">
      <c r="A1734" s="36"/>
      <c r="B1734" s="32" t="s">
        <v>72</v>
      </c>
      <c r="C1734" s="32" t="str">
        <f t="shared" si="124"/>
        <v>557-438</v>
      </c>
      <c r="D1734" s="32" t="s">
        <v>101</v>
      </c>
      <c r="E1734" s="32" t="s">
        <v>28</v>
      </c>
      <c r="F1734" s="32">
        <v>4385570439273</v>
      </c>
      <c r="G1734" s="32">
        <v>5</v>
      </c>
      <c r="H1734" s="34">
        <v>1562.0849999999998</v>
      </c>
      <c r="I1734" s="3"/>
      <c r="J1734" s="26">
        <f t="shared" si="120"/>
        <v>0</v>
      </c>
    </row>
    <row r="1735" spans="1:10" x14ac:dyDescent="0.25">
      <c r="A1735" s="36"/>
      <c r="B1735" s="32" t="s">
        <v>72</v>
      </c>
      <c r="C1735" s="32" t="str">
        <f t="shared" si="124"/>
        <v>557-438</v>
      </c>
      <c r="D1735" s="32" t="s">
        <v>101</v>
      </c>
      <c r="E1735" s="32" t="s">
        <v>29</v>
      </c>
      <c r="F1735" s="32">
        <v>4385570449272</v>
      </c>
      <c r="G1735" s="32">
        <v>1</v>
      </c>
      <c r="H1735" s="34">
        <v>1562.0849999999998</v>
      </c>
      <c r="I1735" s="3"/>
      <c r="J1735" s="26">
        <f t="shared" si="120"/>
        <v>0</v>
      </c>
    </row>
    <row r="1736" spans="1:10" x14ac:dyDescent="0.25">
      <c r="A1736" s="36"/>
      <c r="B1736" s="32" t="s">
        <v>72</v>
      </c>
      <c r="C1736" s="32" t="str">
        <f t="shared" si="124"/>
        <v>557-438</v>
      </c>
      <c r="D1736" s="32" t="s">
        <v>101</v>
      </c>
      <c r="E1736" s="32" t="s">
        <v>82</v>
      </c>
      <c r="F1736" s="32">
        <v>4385570499277</v>
      </c>
      <c r="G1736" s="32">
        <v>4</v>
      </c>
      <c r="H1736" s="34">
        <v>1562.0849999999998</v>
      </c>
      <c r="I1736" s="3"/>
      <c r="J1736" s="26">
        <f t="shared" ref="J1736:J1799" si="125">H1736*I1736</f>
        <v>0</v>
      </c>
    </row>
    <row r="1737" spans="1:10" x14ac:dyDescent="0.25">
      <c r="A1737" s="37"/>
      <c r="B1737" s="32" t="s">
        <v>72</v>
      </c>
      <c r="C1737" s="32" t="str">
        <f t="shared" si="124"/>
        <v>557-438</v>
      </c>
      <c r="D1737" s="32" t="s">
        <v>101</v>
      </c>
      <c r="E1737" s="32" t="s">
        <v>74</v>
      </c>
      <c r="F1737" s="32">
        <v>4385570509273</v>
      </c>
      <c r="G1737" s="32">
        <v>4</v>
      </c>
      <c r="H1737" s="34">
        <v>1562.0849999999998</v>
      </c>
      <c r="I1737" s="3"/>
      <c r="J1737" s="26">
        <f t="shared" si="125"/>
        <v>0</v>
      </c>
    </row>
    <row r="1738" spans="1:10" ht="30" customHeight="1" x14ac:dyDescent="0.25">
      <c r="A1738" s="35"/>
      <c r="B1738" s="32" t="s">
        <v>51</v>
      </c>
      <c r="C1738" s="32" t="str">
        <f t="shared" ref="C1738:C1743" si="126">HYPERLINK("http://warehouse.orhideja.net//images/products/125-438-646-438-_6.jpg","646-438")</f>
        <v>646-438</v>
      </c>
      <c r="D1738" s="32" t="s">
        <v>101</v>
      </c>
      <c r="E1738" s="32">
        <v>38</v>
      </c>
      <c r="F1738" s="32">
        <v>4386461079271</v>
      </c>
      <c r="G1738" s="32">
        <v>8</v>
      </c>
      <c r="H1738" s="34">
        <v>1041.3899999999999</v>
      </c>
      <c r="I1738" s="3"/>
      <c r="J1738" s="26">
        <f t="shared" si="125"/>
        <v>0</v>
      </c>
    </row>
    <row r="1739" spans="1:10" ht="30" customHeight="1" x14ac:dyDescent="0.25">
      <c r="A1739" s="36"/>
      <c r="B1739" s="32" t="s">
        <v>51</v>
      </c>
      <c r="C1739" s="32" t="str">
        <f t="shared" si="126"/>
        <v>646-438</v>
      </c>
      <c r="D1739" s="32" t="s">
        <v>101</v>
      </c>
      <c r="E1739" s="32">
        <v>40</v>
      </c>
      <c r="F1739" s="32">
        <v>4386461089270</v>
      </c>
      <c r="G1739" s="32">
        <v>46</v>
      </c>
      <c r="H1739" s="34">
        <v>1041.3899999999999</v>
      </c>
      <c r="I1739" s="3"/>
      <c r="J1739" s="26">
        <f t="shared" si="125"/>
        <v>0</v>
      </c>
    </row>
    <row r="1740" spans="1:10" ht="30" customHeight="1" x14ac:dyDescent="0.25">
      <c r="A1740" s="36"/>
      <c r="B1740" s="32" t="s">
        <v>51</v>
      </c>
      <c r="C1740" s="32" t="str">
        <f t="shared" si="126"/>
        <v>646-438</v>
      </c>
      <c r="D1740" s="32" t="s">
        <v>101</v>
      </c>
      <c r="E1740" s="32">
        <v>42</v>
      </c>
      <c r="F1740" s="32">
        <v>4386461099279</v>
      </c>
      <c r="G1740" s="32">
        <v>52</v>
      </c>
      <c r="H1740" s="34">
        <v>1041.3899999999999</v>
      </c>
      <c r="I1740" s="3"/>
      <c r="J1740" s="26">
        <f t="shared" si="125"/>
        <v>0</v>
      </c>
    </row>
    <row r="1741" spans="1:10" ht="30" customHeight="1" x14ac:dyDescent="0.25">
      <c r="A1741" s="36"/>
      <c r="B1741" s="32" t="s">
        <v>51</v>
      </c>
      <c r="C1741" s="32" t="str">
        <f t="shared" si="126"/>
        <v>646-438</v>
      </c>
      <c r="D1741" s="32" t="s">
        <v>101</v>
      </c>
      <c r="E1741" s="32">
        <v>44</v>
      </c>
      <c r="F1741" s="32">
        <v>4386461109275</v>
      </c>
      <c r="G1741" s="32">
        <v>24</v>
      </c>
      <c r="H1741" s="34">
        <v>1041.3899999999999</v>
      </c>
      <c r="I1741" s="3"/>
      <c r="J1741" s="26">
        <f t="shared" si="125"/>
        <v>0</v>
      </c>
    </row>
    <row r="1742" spans="1:10" ht="30" customHeight="1" x14ac:dyDescent="0.25">
      <c r="A1742" s="36"/>
      <c r="B1742" s="32" t="s">
        <v>51</v>
      </c>
      <c r="C1742" s="32" t="str">
        <f t="shared" si="126"/>
        <v>646-438</v>
      </c>
      <c r="D1742" s="32" t="s">
        <v>101</v>
      </c>
      <c r="E1742" s="32">
        <v>46</v>
      </c>
      <c r="F1742" s="32">
        <v>4386461119274</v>
      </c>
      <c r="G1742" s="32">
        <v>24</v>
      </c>
      <c r="H1742" s="34">
        <v>1041.3899999999999</v>
      </c>
      <c r="I1742" s="3"/>
      <c r="J1742" s="26">
        <f t="shared" si="125"/>
        <v>0</v>
      </c>
    </row>
    <row r="1743" spans="1:10" ht="30" customHeight="1" x14ac:dyDescent="0.25">
      <c r="A1743" s="37"/>
      <c r="B1743" s="32" t="s">
        <v>51</v>
      </c>
      <c r="C1743" s="32" t="str">
        <f t="shared" si="126"/>
        <v>646-438</v>
      </c>
      <c r="D1743" s="32" t="s">
        <v>101</v>
      </c>
      <c r="E1743" s="32">
        <v>48</v>
      </c>
      <c r="F1743" s="32">
        <v>4386461129273</v>
      </c>
      <c r="G1743" s="32">
        <v>25</v>
      </c>
      <c r="H1743" s="34">
        <v>1041.3899999999999</v>
      </c>
      <c r="I1743" s="3"/>
      <c r="J1743" s="26">
        <f t="shared" si="125"/>
        <v>0</v>
      </c>
    </row>
    <row r="1744" spans="1:10" ht="54" customHeight="1" x14ac:dyDescent="0.25">
      <c r="A1744" s="38"/>
      <c r="B1744" s="32" t="s">
        <v>31</v>
      </c>
      <c r="C1744" s="32" t="str">
        <f>HYPERLINK("http://warehouse.orhideja.net//images/products/557-438-vinograd-pion,-210-438-vinograd_6.jpg","210-438")</f>
        <v>210-438</v>
      </c>
      <c r="D1744" s="32" t="s">
        <v>140</v>
      </c>
      <c r="E1744" s="32">
        <v>38</v>
      </c>
      <c r="F1744" s="32">
        <v>4382101079267</v>
      </c>
      <c r="G1744" s="32">
        <v>73</v>
      </c>
      <c r="H1744" s="34">
        <v>888.77249999999992</v>
      </c>
      <c r="I1744" s="3"/>
      <c r="J1744" s="26">
        <f t="shared" si="125"/>
        <v>0</v>
      </c>
    </row>
    <row r="1745" spans="1:10" ht="54" customHeight="1" x14ac:dyDescent="0.25">
      <c r="A1745" s="39"/>
      <c r="B1745" s="32" t="s">
        <v>31</v>
      </c>
      <c r="C1745" s="32" t="str">
        <f>HYPERLINK("http://warehouse.orhideja.net//images/products/557-438-vinograd-pion,-210-438-vinograd_6.jpg","210-438")</f>
        <v>210-438</v>
      </c>
      <c r="D1745" s="32" t="s">
        <v>140</v>
      </c>
      <c r="E1745" s="32">
        <v>40</v>
      </c>
      <c r="F1745" s="32">
        <v>4382101089266</v>
      </c>
      <c r="G1745" s="32">
        <v>63</v>
      </c>
      <c r="H1745" s="34">
        <v>888.77249999999992</v>
      </c>
      <c r="I1745" s="3"/>
      <c r="J1745" s="26">
        <f t="shared" si="125"/>
        <v>0</v>
      </c>
    </row>
    <row r="1746" spans="1:10" ht="54" customHeight="1" x14ac:dyDescent="0.25">
      <c r="A1746" s="39"/>
      <c r="B1746" s="32" t="s">
        <v>31</v>
      </c>
      <c r="C1746" s="32" t="str">
        <f>HYPERLINK("http://warehouse.orhideja.net//images/products/557-438-vinograd-pion,-210-438-vinograd_6.jpg","210-438")</f>
        <v>210-438</v>
      </c>
      <c r="D1746" s="32" t="s">
        <v>140</v>
      </c>
      <c r="E1746" s="32">
        <v>42</v>
      </c>
      <c r="F1746" s="32">
        <v>4382101099265</v>
      </c>
      <c r="G1746" s="32">
        <v>2</v>
      </c>
      <c r="H1746" s="34">
        <v>888.77249999999992</v>
      </c>
      <c r="I1746" s="3"/>
      <c r="J1746" s="26">
        <f t="shared" si="125"/>
        <v>0</v>
      </c>
    </row>
    <row r="1747" spans="1:10" ht="54" customHeight="1" x14ac:dyDescent="0.25">
      <c r="A1747" s="39"/>
      <c r="B1747" s="32" t="s">
        <v>31</v>
      </c>
      <c r="C1747" s="32" t="str">
        <f>HYPERLINK("http://warehouse.orhideja.net//images/products/557-438-vinograd-pion,-210-438-vinograd_6.jpg","210-438")</f>
        <v>210-438</v>
      </c>
      <c r="D1747" s="32" t="s">
        <v>140</v>
      </c>
      <c r="E1747" s="32">
        <v>44</v>
      </c>
      <c r="F1747" s="32">
        <v>4382101109261</v>
      </c>
      <c r="G1747" s="32">
        <v>7</v>
      </c>
      <c r="H1747" s="34">
        <v>888.77249999999992</v>
      </c>
      <c r="I1747" s="3"/>
      <c r="J1747" s="26">
        <f t="shared" si="125"/>
        <v>0</v>
      </c>
    </row>
    <row r="1748" spans="1:10" ht="45.75" customHeight="1" x14ac:dyDescent="0.25">
      <c r="A1748" s="35"/>
      <c r="B1748" s="32" t="s">
        <v>84</v>
      </c>
      <c r="C1748" s="32" t="str">
        <f>HYPERLINK("http://warehouse.orhideja.net//images/products/125-438-vonograd.-nud,-263-438-vinograd_6.jpg","263-438")</f>
        <v>263-438</v>
      </c>
      <c r="D1748" s="32" t="s">
        <v>140</v>
      </c>
      <c r="E1748" s="32">
        <v>38</v>
      </c>
      <c r="F1748" s="32">
        <v>4382631079263</v>
      </c>
      <c r="G1748" s="32">
        <v>3</v>
      </c>
      <c r="H1748" s="34">
        <v>852.86250000000007</v>
      </c>
      <c r="I1748" s="3"/>
      <c r="J1748" s="26">
        <f t="shared" si="125"/>
        <v>0</v>
      </c>
    </row>
    <row r="1749" spans="1:10" ht="45.75" customHeight="1" x14ac:dyDescent="0.25">
      <c r="A1749" s="36"/>
      <c r="B1749" s="32" t="s">
        <v>84</v>
      </c>
      <c r="C1749" s="32" t="str">
        <f>HYPERLINK("http://warehouse.orhideja.net//images/products/125-438-vonograd.-nud,-263-438-vinograd_6.jpg","263-438")</f>
        <v>263-438</v>
      </c>
      <c r="D1749" s="32" t="s">
        <v>140</v>
      </c>
      <c r="E1749" s="32">
        <v>40</v>
      </c>
      <c r="F1749" s="32">
        <v>4382631089262</v>
      </c>
      <c r="G1749" s="32">
        <v>6</v>
      </c>
      <c r="H1749" s="34">
        <v>852.86250000000007</v>
      </c>
      <c r="I1749" s="3"/>
      <c r="J1749" s="26">
        <f t="shared" si="125"/>
        <v>0</v>
      </c>
    </row>
    <row r="1750" spans="1:10" ht="45.75" customHeight="1" x14ac:dyDescent="0.25">
      <c r="A1750" s="36"/>
      <c r="B1750" s="32" t="s">
        <v>84</v>
      </c>
      <c r="C1750" s="32" t="str">
        <f>HYPERLINK("http://warehouse.orhideja.net//images/products/125-438-vonograd.-nud,-263-438-vinograd_6.jpg","263-438")</f>
        <v>263-438</v>
      </c>
      <c r="D1750" s="32" t="s">
        <v>140</v>
      </c>
      <c r="E1750" s="32">
        <v>42</v>
      </c>
      <c r="F1750" s="32">
        <v>4382631099261</v>
      </c>
      <c r="G1750" s="32">
        <v>5</v>
      </c>
      <c r="H1750" s="34">
        <v>852.86250000000007</v>
      </c>
      <c r="I1750" s="3"/>
      <c r="J1750" s="26">
        <f t="shared" si="125"/>
        <v>0</v>
      </c>
    </row>
    <row r="1751" spans="1:10" ht="45.75" customHeight="1" x14ac:dyDescent="0.25">
      <c r="A1751" s="37"/>
      <c r="B1751" s="32" t="s">
        <v>84</v>
      </c>
      <c r="C1751" s="32" t="str">
        <f>HYPERLINK("http://warehouse.orhideja.net//images/products/125-438-vonograd.-nud,-263-438-vinograd_6.jpg","263-438")</f>
        <v>263-438</v>
      </c>
      <c r="D1751" s="32" t="s">
        <v>140</v>
      </c>
      <c r="E1751" s="32">
        <v>44</v>
      </c>
      <c r="F1751" s="32">
        <v>4382631109267</v>
      </c>
      <c r="G1751" s="32">
        <v>3</v>
      </c>
      <c r="H1751" s="34">
        <v>852.86250000000007</v>
      </c>
      <c r="I1751" s="3"/>
      <c r="J1751" s="26">
        <f t="shared" si="125"/>
        <v>0</v>
      </c>
    </row>
    <row r="1752" spans="1:10" ht="29.25" customHeight="1" x14ac:dyDescent="0.25">
      <c r="A1752" s="35"/>
      <c r="B1752" s="32" t="s">
        <v>51</v>
      </c>
      <c r="C1752" s="32" t="str">
        <f t="shared" ref="C1752:C1757" si="127">HYPERLINK("http://warehouse.orhideja.net//images/products/652-438 vinograd.jpg","652-438")</f>
        <v>652-438</v>
      </c>
      <c r="D1752" s="32" t="s">
        <v>140</v>
      </c>
      <c r="E1752" s="32">
        <v>38</v>
      </c>
      <c r="F1752" s="32"/>
      <c r="G1752" s="32">
        <v>7</v>
      </c>
      <c r="H1752" s="34">
        <v>978.54750000000001</v>
      </c>
      <c r="I1752" s="3"/>
      <c r="J1752" s="26">
        <f t="shared" si="125"/>
        <v>0</v>
      </c>
    </row>
    <row r="1753" spans="1:10" ht="29.25" customHeight="1" x14ac:dyDescent="0.25">
      <c r="A1753" s="40"/>
      <c r="B1753" s="32" t="s">
        <v>51</v>
      </c>
      <c r="C1753" s="32" t="str">
        <f t="shared" si="127"/>
        <v>652-438</v>
      </c>
      <c r="D1753" s="32" t="s">
        <v>140</v>
      </c>
      <c r="E1753" s="32">
        <v>40</v>
      </c>
      <c r="F1753" s="32"/>
      <c r="G1753" s="32">
        <v>31</v>
      </c>
      <c r="H1753" s="34">
        <v>978.54750000000001</v>
      </c>
      <c r="I1753" s="3"/>
      <c r="J1753" s="26">
        <f t="shared" si="125"/>
        <v>0</v>
      </c>
    </row>
    <row r="1754" spans="1:10" ht="29.25" customHeight="1" x14ac:dyDescent="0.25">
      <c r="A1754" s="40"/>
      <c r="B1754" s="32" t="s">
        <v>51</v>
      </c>
      <c r="C1754" s="32" t="str">
        <f t="shared" si="127"/>
        <v>652-438</v>
      </c>
      <c r="D1754" s="32" t="s">
        <v>140</v>
      </c>
      <c r="E1754" s="32">
        <v>42</v>
      </c>
      <c r="F1754" s="32"/>
      <c r="G1754" s="32">
        <v>54</v>
      </c>
      <c r="H1754" s="34">
        <v>978.54750000000001</v>
      </c>
      <c r="I1754" s="3"/>
      <c r="J1754" s="26">
        <f t="shared" si="125"/>
        <v>0</v>
      </c>
    </row>
    <row r="1755" spans="1:10" ht="29.25" customHeight="1" x14ac:dyDescent="0.25">
      <c r="A1755" s="40"/>
      <c r="B1755" s="32" t="s">
        <v>51</v>
      </c>
      <c r="C1755" s="32" t="str">
        <f t="shared" si="127"/>
        <v>652-438</v>
      </c>
      <c r="D1755" s="32" t="s">
        <v>140</v>
      </c>
      <c r="E1755" s="32">
        <v>44</v>
      </c>
      <c r="F1755" s="32"/>
      <c r="G1755" s="32">
        <v>32</v>
      </c>
      <c r="H1755" s="34">
        <v>978.54750000000001</v>
      </c>
      <c r="I1755" s="3"/>
      <c r="J1755" s="26">
        <f t="shared" si="125"/>
        <v>0</v>
      </c>
    </row>
    <row r="1756" spans="1:10" ht="29.25" customHeight="1" x14ac:dyDescent="0.25">
      <c r="A1756" s="40"/>
      <c r="B1756" s="32" t="s">
        <v>51</v>
      </c>
      <c r="C1756" s="32" t="str">
        <f t="shared" si="127"/>
        <v>652-438</v>
      </c>
      <c r="D1756" s="32" t="s">
        <v>140</v>
      </c>
      <c r="E1756" s="32">
        <v>46</v>
      </c>
      <c r="F1756" s="32"/>
      <c r="G1756" s="32">
        <v>37</v>
      </c>
      <c r="H1756" s="34">
        <v>978.54750000000001</v>
      </c>
      <c r="I1756" s="3"/>
      <c r="J1756" s="26">
        <f t="shared" si="125"/>
        <v>0</v>
      </c>
    </row>
    <row r="1757" spans="1:10" ht="29.25" customHeight="1" x14ac:dyDescent="0.25">
      <c r="A1757" s="41"/>
      <c r="B1757" s="32" t="s">
        <v>51</v>
      </c>
      <c r="C1757" s="32" t="str">
        <f t="shared" si="127"/>
        <v>652-438</v>
      </c>
      <c r="D1757" s="32" t="s">
        <v>140</v>
      </c>
      <c r="E1757" s="32">
        <v>48</v>
      </c>
      <c r="F1757" s="32"/>
      <c r="G1757" s="32">
        <v>35</v>
      </c>
      <c r="H1757" s="34">
        <v>978.54750000000001</v>
      </c>
      <c r="I1757" s="3"/>
      <c r="J1757" s="26">
        <f t="shared" si="125"/>
        <v>0</v>
      </c>
    </row>
    <row r="1758" spans="1:10" ht="20.25" customHeight="1" x14ac:dyDescent="0.25">
      <c r="A1758" s="35"/>
      <c r="B1758" s="32" t="s">
        <v>72</v>
      </c>
      <c r="C1758" s="32" t="str">
        <f t="shared" ref="C1758:C1768" si="128">HYPERLINK("http://warehouse.orhideja.net//images/products/557-438,-210-438-t-sinij_1.jpg","557-438")</f>
        <v>557-438</v>
      </c>
      <c r="D1758" s="32" t="s">
        <v>141</v>
      </c>
      <c r="E1758" s="32" t="s">
        <v>10</v>
      </c>
      <c r="F1758" s="32">
        <v>4385570190617</v>
      </c>
      <c r="G1758" s="32">
        <v>2</v>
      </c>
      <c r="H1758" s="34">
        <v>1562.0849999999998</v>
      </c>
      <c r="I1758" s="3"/>
      <c r="J1758" s="26">
        <f t="shared" si="125"/>
        <v>0</v>
      </c>
    </row>
    <row r="1759" spans="1:10" ht="20.25" customHeight="1" x14ac:dyDescent="0.25">
      <c r="A1759" s="36"/>
      <c r="B1759" s="32" t="s">
        <v>72</v>
      </c>
      <c r="C1759" s="32" t="str">
        <f t="shared" si="128"/>
        <v>557-438</v>
      </c>
      <c r="D1759" s="32" t="s">
        <v>141</v>
      </c>
      <c r="E1759" s="32" t="s">
        <v>11</v>
      </c>
      <c r="F1759" s="32">
        <v>4385570200613</v>
      </c>
      <c r="G1759" s="32">
        <v>9</v>
      </c>
      <c r="H1759" s="34">
        <v>1562.0849999999998</v>
      </c>
      <c r="I1759" s="3"/>
      <c r="J1759" s="26">
        <f t="shared" si="125"/>
        <v>0</v>
      </c>
    </row>
    <row r="1760" spans="1:10" ht="20.25" customHeight="1" x14ac:dyDescent="0.25">
      <c r="A1760" s="36"/>
      <c r="B1760" s="32" t="s">
        <v>72</v>
      </c>
      <c r="C1760" s="32" t="str">
        <f t="shared" si="128"/>
        <v>557-438</v>
      </c>
      <c r="D1760" s="32" t="s">
        <v>141</v>
      </c>
      <c r="E1760" s="32" t="s">
        <v>25</v>
      </c>
      <c r="F1760" s="32">
        <v>4385570210612</v>
      </c>
      <c r="G1760" s="32">
        <v>5</v>
      </c>
      <c r="H1760" s="34">
        <v>1562.0849999999998</v>
      </c>
      <c r="I1760" s="3"/>
      <c r="J1760" s="26">
        <f t="shared" si="125"/>
        <v>0</v>
      </c>
    </row>
    <row r="1761" spans="1:10" ht="20.25" customHeight="1" x14ac:dyDescent="0.25">
      <c r="A1761" s="36"/>
      <c r="B1761" s="32" t="s">
        <v>72</v>
      </c>
      <c r="C1761" s="32" t="str">
        <f t="shared" si="128"/>
        <v>557-438</v>
      </c>
      <c r="D1761" s="32" t="s">
        <v>141</v>
      </c>
      <c r="E1761" s="32" t="s">
        <v>12</v>
      </c>
      <c r="F1761" s="32">
        <v>4385570220611</v>
      </c>
      <c r="G1761" s="32">
        <v>2</v>
      </c>
      <c r="H1761" s="34">
        <v>1562.0849999999998</v>
      </c>
      <c r="I1761" s="3"/>
      <c r="J1761" s="26">
        <f t="shared" si="125"/>
        <v>0</v>
      </c>
    </row>
    <row r="1762" spans="1:10" ht="20.25" customHeight="1" x14ac:dyDescent="0.25">
      <c r="A1762" s="36"/>
      <c r="B1762" s="32" t="s">
        <v>72</v>
      </c>
      <c r="C1762" s="32" t="str">
        <f t="shared" si="128"/>
        <v>557-438</v>
      </c>
      <c r="D1762" s="32" t="s">
        <v>141</v>
      </c>
      <c r="E1762" s="32" t="s">
        <v>15</v>
      </c>
      <c r="F1762" s="32">
        <v>4385570270616</v>
      </c>
      <c r="G1762" s="32">
        <v>6</v>
      </c>
      <c r="H1762" s="34">
        <v>1562.0849999999998</v>
      </c>
      <c r="I1762" s="3"/>
      <c r="J1762" s="26">
        <f t="shared" si="125"/>
        <v>0</v>
      </c>
    </row>
    <row r="1763" spans="1:10" ht="20.25" customHeight="1" x14ac:dyDescent="0.25">
      <c r="A1763" s="36"/>
      <c r="B1763" s="32" t="s">
        <v>72</v>
      </c>
      <c r="C1763" s="32" t="str">
        <f t="shared" si="128"/>
        <v>557-438</v>
      </c>
      <c r="D1763" s="32" t="s">
        <v>141</v>
      </c>
      <c r="E1763" s="32" t="s">
        <v>19</v>
      </c>
      <c r="F1763" s="32">
        <v>4385570340616</v>
      </c>
      <c r="G1763" s="32">
        <v>5</v>
      </c>
      <c r="H1763" s="34">
        <v>1562.0849999999998</v>
      </c>
      <c r="I1763" s="3"/>
      <c r="J1763" s="26">
        <f t="shared" si="125"/>
        <v>0</v>
      </c>
    </row>
    <row r="1764" spans="1:10" ht="20.25" customHeight="1" x14ac:dyDescent="0.25">
      <c r="A1764" s="36"/>
      <c r="B1764" s="32" t="s">
        <v>72</v>
      </c>
      <c r="C1764" s="32" t="str">
        <f t="shared" si="128"/>
        <v>557-438</v>
      </c>
      <c r="D1764" s="32" t="s">
        <v>141</v>
      </c>
      <c r="E1764" s="32" t="s">
        <v>20</v>
      </c>
      <c r="F1764" s="32">
        <v>4385570350615</v>
      </c>
      <c r="G1764" s="32">
        <v>1</v>
      </c>
      <c r="H1764" s="34">
        <v>1562.0849999999998</v>
      </c>
      <c r="I1764" s="3"/>
      <c r="J1764" s="26">
        <f t="shared" si="125"/>
        <v>0</v>
      </c>
    </row>
    <row r="1765" spans="1:10" ht="20.25" customHeight="1" x14ac:dyDescent="0.25">
      <c r="A1765" s="36"/>
      <c r="B1765" s="32" t="s">
        <v>72</v>
      </c>
      <c r="C1765" s="32" t="str">
        <f t="shared" si="128"/>
        <v>557-438</v>
      </c>
      <c r="D1765" s="32" t="s">
        <v>141</v>
      </c>
      <c r="E1765" s="32" t="s">
        <v>21</v>
      </c>
      <c r="F1765" s="32">
        <v>4385570360614</v>
      </c>
      <c r="G1765" s="32">
        <v>4</v>
      </c>
      <c r="H1765" s="34">
        <v>1562.0849999999998</v>
      </c>
      <c r="I1765" s="3"/>
      <c r="J1765" s="26">
        <f t="shared" si="125"/>
        <v>0</v>
      </c>
    </row>
    <row r="1766" spans="1:10" ht="20.25" customHeight="1" x14ac:dyDescent="0.25">
      <c r="A1766" s="36"/>
      <c r="B1766" s="32" t="s">
        <v>72</v>
      </c>
      <c r="C1766" s="32" t="str">
        <f t="shared" si="128"/>
        <v>557-438</v>
      </c>
      <c r="D1766" s="32" t="s">
        <v>141</v>
      </c>
      <c r="E1766" s="32" t="s">
        <v>73</v>
      </c>
      <c r="F1766" s="32">
        <v>4385570420615</v>
      </c>
      <c r="G1766" s="32">
        <v>7</v>
      </c>
      <c r="H1766" s="34">
        <v>1562.0849999999998</v>
      </c>
      <c r="I1766" s="3"/>
      <c r="J1766" s="26">
        <f t="shared" si="125"/>
        <v>0</v>
      </c>
    </row>
    <row r="1767" spans="1:10" ht="20.25" customHeight="1" x14ac:dyDescent="0.25">
      <c r="A1767" s="36"/>
      <c r="B1767" s="32" t="s">
        <v>72</v>
      </c>
      <c r="C1767" s="32" t="str">
        <f t="shared" si="128"/>
        <v>557-438</v>
      </c>
      <c r="D1767" s="32" t="s">
        <v>141</v>
      </c>
      <c r="E1767" s="32" t="s">
        <v>28</v>
      </c>
      <c r="F1767" s="32">
        <v>4385570430614</v>
      </c>
      <c r="G1767" s="32">
        <v>7</v>
      </c>
      <c r="H1767" s="34">
        <v>1562.0849999999998</v>
      </c>
      <c r="I1767" s="3"/>
      <c r="J1767" s="26">
        <f t="shared" si="125"/>
        <v>0</v>
      </c>
    </row>
    <row r="1768" spans="1:10" ht="20.25" customHeight="1" x14ac:dyDescent="0.25">
      <c r="A1768" s="37"/>
      <c r="B1768" s="32" t="s">
        <v>72</v>
      </c>
      <c r="C1768" s="32" t="str">
        <f t="shared" si="128"/>
        <v>557-438</v>
      </c>
      <c r="D1768" s="32" t="s">
        <v>141</v>
      </c>
      <c r="E1768" s="32" t="s">
        <v>74</v>
      </c>
      <c r="F1768" s="32">
        <v>4385570500614</v>
      </c>
      <c r="G1768" s="32">
        <v>6</v>
      </c>
      <c r="H1768" s="34">
        <v>1562.0849999999998</v>
      </c>
      <c r="I1768" s="3"/>
      <c r="J1768" s="26">
        <f t="shared" si="125"/>
        <v>0</v>
      </c>
    </row>
    <row r="1769" spans="1:10" ht="48" customHeight="1" x14ac:dyDescent="0.25">
      <c r="A1769" s="35"/>
      <c r="B1769" s="32" t="s">
        <v>31</v>
      </c>
      <c r="C1769" s="32" t="str">
        <f>HYPERLINK("http://warehouse.orhideja.net//images/products/557-438,-210-438-t-sinij_6.jpg","210-438")</f>
        <v>210-438</v>
      </c>
      <c r="D1769" s="32" t="s">
        <v>141</v>
      </c>
      <c r="E1769" s="32">
        <v>40</v>
      </c>
      <c r="F1769" s="32">
        <v>4382101080614</v>
      </c>
      <c r="G1769" s="32">
        <v>18</v>
      </c>
      <c r="H1769" s="34">
        <v>888.77249999999992</v>
      </c>
      <c r="I1769" s="3"/>
      <c r="J1769" s="26">
        <f t="shared" si="125"/>
        <v>0</v>
      </c>
    </row>
    <row r="1770" spans="1:10" ht="48" customHeight="1" x14ac:dyDescent="0.25">
      <c r="A1770" s="36"/>
      <c r="B1770" s="32" t="s">
        <v>31</v>
      </c>
      <c r="C1770" s="32" t="str">
        <f>HYPERLINK("http://warehouse.orhideja.net//images/products/557-438,-210-438-t-sinij_6.jpg","210-438")</f>
        <v>210-438</v>
      </c>
      <c r="D1770" s="32" t="s">
        <v>141</v>
      </c>
      <c r="E1770" s="32">
        <v>42</v>
      </c>
      <c r="F1770" s="32">
        <v>4382101090613</v>
      </c>
      <c r="G1770" s="32">
        <v>17</v>
      </c>
      <c r="H1770" s="34">
        <v>888.77249999999992</v>
      </c>
      <c r="I1770" s="3"/>
      <c r="J1770" s="26">
        <f t="shared" si="125"/>
        <v>0</v>
      </c>
    </row>
    <row r="1771" spans="1:10" ht="48" customHeight="1" x14ac:dyDescent="0.25">
      <c r="A1771" s="36"/>
      <c r="B1771" s="32" t="s">
        <v>31</v>
      </c>
      <c r="C1771" s="32" t="str">
        <f>HYPERLINK("http://warehouse.orhideja.net//images/products/557-438,-210-438-t-sinij_6.jpg","210-438")</f>
        <v>210-438</v>
      </c>
      <c r="D1771" s="32" t="s">
        <v>141</v>
      </c>
      <c r="E1771" s="32">
        <v>44</v>
      </c>
      <c r="F1771" s="32">
        <v>4382101100619</v>
      </c>
      <c r="G1771" s="32">
        <v>20</v>
      </c>
      <c r="H1771" s="34">
        <v>888.77249999999992</v>
      </c>
      <c r="I1771" s="3"/>
      <c r="J1771" s="26">
        <f t="shared" si="125"/>
        <v>0</v>
      </c>
    </row>
    <row r="1772" spans="1:10" ht="48" customHeight="1" x14ac:dyDescent="0.25">
      <c r="A1772" s="37"/>
      <c r="B1772" s="32" t="s">
        <v>31</v>
      </c>
      <c r="C1772" s="32" t="str">
        <f>HYPERLINK("http://warehouse.orhideja.net//images/products/557-438,-210-438-t-sinij_6.jpg","210-438")</f>
        <v>210-438</v>
      </c>
      <c r="D1772" s="32" t="s">
        <v>141</v>
      </c>
      <c r="E1772" s="32">
        <v>46</v>
      </c>
      <c r="F1772" s="32">
        <v>4382101110618</v>
      </c>
      <c r="G1772" s="32">
        <v>14</v>
      </c>
      <c r="H1772" s="34">
        <v>888.77249999999992</v>
      </c>
      <c r="I1772" s="3"/>
      <c r="J1772" s="26">
        <f t="shared" si="125"/>
        <v>0</v>
      </c>
    </row>
    <row r="1773" spans="1:10" ht="62.25" customHeight="1" x14ac:dyDescent="0.25">
      <c r="A1773" s="35"/>
      <c r="B1773" s="32" t="s">
        <v>84</v>
      </c>
      <c r="C1773" s="32" t="str">
        <f>HYPERLINK("http://warehouse.orhideja.net//images/products/263-438 t.-sinij.jpg","263-438")</f>
        <v>263-438</v>
      </c>
      <c r="D1773" s="32" t="s">
        <v>141</v>
      </c>
      <c r="E1773" s="32">
        <v>40</v>
      </c>
      <c r="F1773" s="32">
        <v>4382631080610</v>
      </c>
      <c r="G1773" s="32">
        <v>6</v>
      </c>
      <c r="H1773" s="34">
        <v>852.86250000000007</v>
      </c>
      <c r="I1773" s="3"/>
      <c r="J1773" s="26">
        <f t="shared" si="125"/>
        <v>0</v>
      </c>
    </row>
    <row r="1774" spans="1:10" ht="62.25" customHeight="1" x14ac:dyDescent="0.25">
      <c r="A1774" s="36"/>
      <c r="B1774" s="32" t="s">
        <v>84</v>
      </c>
      <c r="C1774" s="32" t="str">
        <f>HYPERLINK("http://warehouse.orhideja.net//images/products/263-438 t.-sinij.jpg","263-438")</f>
        <v>263-438</v>
      </c>
      <c r="D1774" s="32" t="s">
        <v>141</v>
      </c>
      <c r="E1774" s="32">
        <v>42</v>
      </c>
      <c r="F1774" s="32">
        <v>4382631090619</v>
      </c>
      <c r="G1774" s="32">
        <v>8</v>
      </c>
      <c r="H1774" s="34">
        <v>852.86250000000007</v>
      </c>
      <c r="I1774" s="3"/>
      <c r="J1774" s="26">
        <f t="shared" si="125"/>
        <v>0</v>
      </c>
    </row>
    <row r="1775" spans="1:10" ht="62.25" customHeight="1" x14ac:dyDescent="0.25">
      <c r="A1775" s="37"/>
      <c r="B1775" s="32" t="s">
        <v>84</v>
      </c>
      <c r="C1775" s="32" t="str">
        <f>HYPERLINK("http://warehouse.orhideja.net//images/products/263-438 t.-sinij.jpg","263-438")</f>
        <v>263-438</v>
      </c>
      <c r="D1775" s="32" t="s">
        <v>141</v>
      </c>
      <c r="E1775" s="32">
        <v>44</v>
      </c>
      <c r="F1775" s="32">
        <v>4382631100615</v>
      </c>
      <c r="G1775" s="32">
        <v>6</v>
      </c>
      <c r="H1775" s="34">
        <v>852.86250000000007</v>
      </c>
      <c r="I1775" s="3"/>
      <c r="J1775" s="26">
        <f t="shared" si="125"/>
        <v>0</v>
      </c>
    </row>
    <row r="1776" spans="1:10" ht="19.5" customHeight="1" x14ac:dyDescent="0.25">
      <c r="A1776" s="35"/>
      <c r="B1776" s="32" t="s">
        <v>72</v>
      </c>
      <c r="C1776" s="32" t="str">
        <f t="shared" ref="C1776:C1791" si="129">HYPERLINK("http://warehouse.orhideja.net//images/products/557-438-FIN.jpg","557-438")</f>
        <v>557-438</v>
      </c>
      <c r="D1776" s="32" t="s">
        <v>83</v>
      </c>
      <c r="E1776" s="32" t="s">
        <v>9</v>
      </c>
      <c r="F1776" s="32">
        <v>4385570189123</v>
      </c>
      <c r="G1776" s="32">
        <v>9</v>
      </c>
      <c r="H1776" s="34">
        <v>1562.0849999999998</v>
      </c>
      <c r="I1776" s="3"/>
      <c r="J1776" s="26">
        <f t="shared" si="125"/>
        <v>0</v>
      </c>
    </row>
    <row r="1777" spans="1:10" ht="19.5" customHeight="1" x14ac:dyDescent="0.25">
      <c r="A1777" s="36"/>
      <c r="B1777" s="32" t="s">
        <v>72</v>
      </c>
      <c r="C1777" s="32" t="str">
        <f t="shared" si="129"/>
        <v>557-438</v>
      </c>
      <c r="D1777" s="32" t="s">
        <v>83</v>
      </c>
      <c r="E1777" s="32" t="s">
        <v>10</v>
      </c>
      <c r="F1777" s="32">
        <v>4385570199122</v>
      </c>
      <c r="G1777" s="32">
        <v>16</v>
      </c>
      <c r="H1777" s="34">
        <v>1562.0849999999998</v>
      </c>
      <c r="I1777" s="3"/>
      <c r="J1777" s="26">
        <f t="shared" si="125"/>
        <v>0</v>
      </c>
    </row>
    <row r="1778" spans="1:10" ht="19.5" customHeight="1" x14ac:dyDescent="0.25">
      <c r="A1778" s="36"/>
      <c r="B1778" s="32" t="s">
        <v>72</v>
      </c>
      <c r="C1778" s="32" t="str">
        <f t="shared" si="129"/>
        <v>557-438</v>
      </c>
      <c r="D1778" s="32" t="s">
        <v>83</v>
      </c>
      <c r="E1778" s="32" t="s">
        <v>11</v>
      </c>
      <c r="F1778" s="32">
        <v>4385570209128</v>
      </c>
      <c r="G1778" s="32">
        <v>13</v>
      </c>
      <c r="H1778" s="34">
        <v>1562.0849999999998</v>
      </c>
      <c r="I1778" s="3"/>
      <c r="J1778" s="26">
        <f t="shared" si="125"/>
        <v>0</v>
      </c>
    </row>
    <row r="1779" spans="1:10" ht="19.5" customHeight="1" x14ac:dyDescent="0.25">
      <c r="A1779" s="36"/>
      <c r="B1779" s="32" t="s">
        <v>72</v>
      </c>
      <c r="C1779" s="32" t="str">
        <f t="shared" si="129"/>
        <v>557-438</v>
      </c>
      <c r="D1779" s="32" t="s">
        <v>83</v>
      </c>
      <c r="E1779" s="32" t="s">
        <v>25</v>
      </c>
      <c r="F1779" s="32">
        <v>4385570219127</v>
      </c>
      <c r="G1779" s="32">
        <v>12</v>
      </c>
      <c r="H1779" s="34">
        <v>1562.0849999999998</v>
      </c>
      <c r="I1779" s="3"/>
      <c r="J1779" s="26">
        <f t="shared" si="125"/>
        <v>0</v>
      </c>
    </row>
    <row r="1780" spans="1:10" ht="19.5" customHeight="1" x14ac:dyDescent="0.25">
      <c r="A1780" s="36"/>
      <c r="B1780" s="32" t="s">
        <v>72</v>
      </c>
      <c r="C1780" s="32" t="str">
        <f t="shared" si="129"/>
        <v>557-438</v>
      </c>
      <c r="D1780" s="32" t="s">
        <v>83</v>
      </c>
      <c r="E1780" s="32" t="s">
        <v>12</v>
      </c>
      <c r="F1780" s="32">
        <v>4385570229126</v>
      </c>
      <c r="G1780" s="32">
        <v>5</v>
      </c>
      <c r="H1780" s="34">
        <v>1562.0849999999998</v>
      </c>
      <c r="I1780" s="3"/>
      <c r="J1780" s="26">
        <f t="shared" si="125"/>
        <v>0</v>
      </c>
    </row>
    <row r="1781" spans="1:10" ht="19.5" customHeight="1" x14ac:dyDescent="0.25">
      <c r="A1781" s="36"/>
      <c r="B1781" s="32" t="s">
        <v>72</v>
      </c>
      <c r="C1781" s="32" t="str">
        <f t="shared" si="129"/>
        <v>557-438</v>
      </c>
      <c r="D1781" s="32" t="s">
        <v>83</v>
      </c>
      <c r="E1781" s="32" t="s">
        <v>71</v>
      </c>
      <c r="F1781" s="32">
        <v>4385570259123</v>
      </c>
      <c r="G1781" s="32">
        <v>12</v>
      </c>
      <c r="H1781" s="34">
        <v>1562.0849999999998</v>
      </c>
      <c r="I1781" s="3"/>
      <c r="J1781" s="26">
        <f t="shared" si="125"/>
        <v>0</v>
      </c>
    </row>
    <row r="1782" spans="1:10" ht="19.5" customHeight="1" x14ac:dyDescent="0.25">
      <c r="A1782" s="36"/>
      <c r="B1782" s="32" t="s">
        <v>72</v>
      </c>
      <c r="C1782" s="32" t="str">
        <f t="shared" si="129"/>
        <v>557-438</v>
      </c>
      <c r="D1782" s="32" t="s">
        <v>83</v>
      </c>
      <c r="E1782" s="32" t="s">
        <v>14</v>
      </c>
      <c r="F1782" s="32">
        <v>4385570269122</v>
      </c>
      <c r="G1782" s="32">
        <v>1</v>
      </c>
      <c r="H1782" s="34">
        <v>1562.0849999999998</v>
      </c>
      <c r="I1782" s="3"/>
      <c r="J1782" s="26">
        <f t="shared" si="125"/>
        <v>0</v>
      </c>
    </row>
    <row r="1783" spans="1:10" ht="19.5" customHeight="1" x14ac:dyDescent="0.25">
      <c r="A1783" s="36"/>
      <c r="B1783" s="32" t="s">
        <v>72</v>
      </c>
      <c r="C1783" s="32" t="str">
        <f t="shared" si="129"/>
        <v>557-438</v>
      </c>
      <c r="D1783" s="32" t="s">
        <v>83</v>
      </c>
      <c r="E1783" s="32" t="s">
        <v>15</v>
      </c>
      <c r="F1783" s="32">
        <v>4385570279121</v>
      </c>
      <c r="G1783" s="32">
        <v>16</v>
      </c>
      <c r="H1783" s="34">
        <v>1562.0849999999998</v>
      </c>
      <c r="I1783" s="3"/>
      <c r="J1783" s="26">
        <f t="shared" si="125"/>
        <v>0</v>
      </c>
    </row>
    <row r="1784" spans="1:10" ht="19.5" customHeight="1" x14ac:dyDescent="0.25">
      <c r="A1784" s="36"/>
      <c r="B1784" s="32" t="s">
        <v>72</v>
      </c>
      <c r="C1784" s="32" t="str">
        <f t="shared" si="129"/>
        <v>557-438</v>
      </c>
      <c r="D1784" s="32" t="s">
        <v>83</v>
      </c>
      <c r="E1784" s="32" t="s">
        <v>16</v>
      </c>
      <c r="F1784" s="32">
        <v>4385570289120</v>
      </c>
      <c r="G1784" s="32">
        <v>24</v>
      </c>
      <c r="H1784" s="34">
        <v>1562.0849999999998</v>
      </c>
      <c r="I1784" s="3"/>
      <c r="J1784" s="26">
        <f t="shared" si="125"/>
        <v>0</v>
      </c>
    </row>
    <row r="1785" spans="1:10" ht="19.5" customHeight="1" x14ac:dyDescent="0.25">
      <c r="A1785" s="36"/>
      <c r="B1785" s="32" t="s">
        <v>72</v>
      </c>
      <c r="C1785" s="32" t="str">
        <f t="shared" si="129"/>
        <v>557-438</v>
      </c>
      <c r="D1785" s="32" t="s">
        <v>83</v>
      </c>
      <c r="E1785" s="32" t="s">
        <v>17</v>
      </c>
      <c r="F1785" s="32">
        <v>4385570299129</v>
      </c>
      <c r="G1785" s="32">
        <v>6</v>
      </c>
      <c r="H1785" s="34">
        <v>1562.0849999999998</v>
      </c>
      <c r="I1785" s="3"/>
      <c r="J1785" s="26">
        <f t="shared" si="125"/>
        <v>0</v>
      </c>
    </row>
    <row r="1786" spans="1:10" ht="19.5" customHeight="1" x14ac:dyDescent="0.25">
      <c r="A1786" s="36"/>
      <c r="B1786" s="32" t="s">
        <v>72</v>
      </c>
      <c r="C1786" s="32" t="str">
        <f t="shared" si="129"/>
        <v>557-438</v>
      </c>
      <c r="D1786" s="32" t="s">
        <v>83</v>
      </c>
      <c r="E1786" s="32" t="s">
        <v>79</v>
      </c>
      <c r="F1786" s="32">
        <v>4385570339122</v>
      </c>
      <c r="G1786" s="32">
        <v>14</v>
      </c>
      <c r="H1786" s="34">
        <v>1562.0849999999998</v>
      </c>
      <c r="I1786" s="3"/>
      <c r="J1786" s="26">
        <f t="shared" si="125"/>
        <v>0</v>
      </c>
    </row>
    <row r="1787" spans="1:10" ht="19.5" customHeight="1" x14ac:dyDescent="0.25">
      <c r="A1787" s="36"/>
      <c r="B1787" s="32" t="s">
        <v>72</v>
      </c>
      <c r="C1787" s="32" t="str">
        <f t="shared" si="129"/>
        <v>557-438</v>
      </c>
      <c r="D1787" s="32" t="s">
        <v>83</v>
      </c>
      <c r="E1787" s="32" t="s">
        <v>21</v>
      </c>
      <c r="F1787" s="32">
        <v>4385570369129</v>
      </c>
      <c r="G1787" s="32">
        <v>25</v>
      </c>
      <c r="H1787" s="34">
        <v>1562.0849999999998</v>
      </c>
      <c r="I1787" s="3"/>
      <c r="J1787" s="26">
        <f t="shared" si="125"/>
        <v>0</v>
      </c>
    </row>
    <row r="1788" spans="1:10" ht="19.5" customHeight="1" x14ac:dyDescent="0.25">
      <c r="A1788" s="36"/>
      <c r="B1788" s="32" t="s">
        <v>72</v>
      </c>
      <c r="C1788" s="32" t="str">
        <f t="shared" si="129"/>
        <v>557-438</v>
      </c>
      <c r="D1788" s="32" t="s">
        <v>83</v>
      </c>
      <c r="E1788" s="32" t="s">
        <v>81</v>
      </c>
      <c r="F1788" s="32">
        <v>4385570419121</v>
      </c>
      <c r="G1788" s="32">
        <v>11</v>
      </c>
      <c r="H1788" s="34">
        <v>1562.0849999999998</v>
      </c>
      <c r="I1788" s="3"/>
      <c r="J1788" s="26">
        <f t="shared" si="125"/>
        <v>0</v>
      </c>
    </row>
    <row r="1789" spans="1:10" ht="19.5" customHeight="1" x14ac:dyDescent="0.25">
      <c r="A1789" s="36"/>
      <c r="B1789" s="32" t="s">
        <v>72</v>
      </c>
      <c r="C1789" s="32" t="str">
        <f t="shared" si="129"/>
        <v>557-438</v>
      </c>
      <c r="D1789" s="32" t="s">
        <v>83</v>
      </c>
      <c r="E1789" s="32" t="s">
        <v>73</v>
      </c>
      <c r="F1789" s="32">
        <v>4385570429120</v>
      </c>
      <c r="G1789" s="32">
        <v>9</v>
      </c>
      <c r="H1789" s="34">
        <v>1562.0849999999998</v>
      </c>
      <c r="I1789" s="3"/>
      <c r="J1789" s="26">
        <f t="shared" si="125"/>
        <v>0</v>
      </c>
    </row>
    <row r="1790" spans="1:10" ht="19.5" customHeight="1" x14ac:dyDescent="0.25">
      <c r="A1790" s="36"/>
      <c r="B1790" s="32" t="s">
        <v>72</v>
      </c>
      <c r="C1790" s="32" t="str">
        <f t="shared" si="129"/>
        <v>557-438</v>
      </c>
      <c r="D1790" s="32" t="s">
        <v>83</v>
      </c>
      <c r="E1790" s="32" t="s">
        <v>28</v>
      </c>
      <c r="F1790" s="32">
        <v>4385570439129</v>
      </c>
      <c r="G1790" s="32">
        <v>7</v>
      </c>
      <c r="H1790" s="34">
        <v>1562.0849999999998</v>
      </c>
      <c r="I1790" s="3"/>
      <c r="J1790" s="26">
        <f t="shared" si="125"/>
        <v>0</v>
      </c>
    </row>
    <row r="1791" spans="1:10" ht="19.5" customHeight="1" x14ac:dyDescent="0.25">
      <c r="A1791" s="37"/>
      <c r="B1791" s="32" t="s">
        <v>72</v>
      </c>
      <c r="C1791" s="32" t="str">
        <f t="shared" si="129"/>
        <v>557-438</v>
      </c>
      <c r="D1791" s="32" t="s">
        <v>83</v>
      </c>
      <c r="E1791" s="32" t="s">
        <v>82</v>
      </c>
      <c r="F1791" s="32">
        <v>4385570499123</v>
      </c>
      <c r="G1791" s="32">
        <v>19</v>
      </c>
      <c r="H1791" s="34">
        <v>1562.0849999999998</v>
      </c>
      <c r="I1791" s="3"/>
      <c r="J1791" s="26">
        <f t="shared" si="125"/>
        <v>0</v>
      </c>
    </row>
    <row r="1792" spans="1:10" ht="39.75" customHeight="1" x14ac:dyDescent="0.25">
      <c r="A1792" s="35"/>
      <c r="B1792" s="32" t="s">
        <v>51</v>
      </c>
      <c r="C1792" s="32" t="str">
        <f>HYPERLINK("http://warehouse.orhideja.net//images/products/646-438.jpg","646-438")</f>
        <v>646-438</v>
      </c>
      <c r="D1792" s="32" t="s">
        <v>83</v>
      </c>
      <c r="E1792" s="32">
        <v>38</v>
      </c>
      <c r="F1792" s="32">
        <v>4386461079127</v>
      </c>
      <c r="G1792" s="32">
        <v>2</v>
      </c>
      <c r="H1792" s="34">
        <v>1041.3899999999999</v>
      </c>
      <c r="I1792" s="3"/>
      <c r="J1792" s="26">
        <f t="shared" si="125"/>
        <v>0</v>
      </c>
    </row>
    <row r="1793" spans="1:10" ht="39.75" customHeight="1" x14ac:dyDescent="0.25">
      <c r="A1793" s="36"/>
      <c r="B1793" s="32" t="s">
        <v>51</v>
      </c>
      <c r="C1793" s="32" t="str">
        <f>HYPERLINK("http://warehouse.orhideja.net//images/products/646-438.jpg","646-438")</f>
        <v>646-438</v>
      </c>
      <c r="D1793" s="32" t="s">
        <v>83</v>
      </c>
      <c r="E1793" s="32">
        <v>40</v>
      </c>
      <c r="F1793" s="32">
        <v>4386461089126</v>
      </c>
      <c r="G1793" s="32">
        <v>34</v>
      </c>
      <c r="H1793" s="34">
        <v>1041.3899999999999</v>
      </c>
      <c r="I1793" s="3"/>
      <c r="J1793" s="26">
        <f t="shared" si="125"/>
        <v>0</v>
      </c>
    </row>
    <row r="1794" spans="1:10" ht="39.75" customHeight="1" x14ac:dyDescent="0.25">
      <c r="A1794" s="36"/>
      <c r="B1794" s="32" t="s">
        <v>51</v>
      </c>
      <c r="C1794" s="32" t="str">
        <f>HYPERLINK("http://warehouse.orhideja.net//images/products/646-438.jpg","646-438")</f>
        <v>646-438</v>
      </c>
      <c r="D1794" s="32" t="s">
        <v>83</v>
      </c>
      <c r="E1794" s="32">
        <v>42</v>
      </c>
      <c r="F1794" s="32">
        <v>4386461099125</v>
      </c>
      <c r="G1794" s="32">
        <v>34</v>
      </c>
      <c r="H1794" s="34">
        <v>1041.3899999999999</v>
      </c>
      <c r="I1794" s="3"/>
      <c r="J1794" s="26">
        <f t="shared" si="125"/>
        <v>0</v>
      </c>
    </row>
    <row r="1795" spans="1:10" ht="39.75" customHeight="1" x14ac:dyDescent="0.25">
      <c r="A1795" s="36"/>
      <c r="B1795" s="32" t="s">
        <v>51</v>
      </c>
      <c r="C1795" s="32" t="str">
        <f>HYPERLINK("http://warehouse.orhideja.net//images/products/646-438.jpg","646-438")</f>
        <v>646-438</v>
      </c>
      <c r="D1795" s="32" t="s">
        <v>83</v>
      </c>
      <c r="E1795" s="32">
        <v>44</v>
      </c>
      <c r="F1795" s="32">
        <v>4386461109121</v>
      </c>
      <c r="G1795" s="32">
        <v>4</v>
      </c>
      <c r="H1795" s="34">
        <v>1041.3899999999999</v>
      </c>
      <c r="I1795" s="3"/>
      <c r="J1795" s="26">
        <f t="shared" si="125"/>
        <v>0</v>
      </c>
    </row>
    <row r="1796" spans="1:10" ht="39.75" customHeight="1" x14ac:dyDescent="0.25">
      <c r="A1796" s="37"/>
      <c r="B1796" s="32" t="s">
        <v>51</v>
      </c>
      <c r="C1796" s="32" t="str">
        <f>HYPERLINK("http://warehouse.orhideja.net//images/products/646-438.jpg","646-438")</f>
        <v>646-438</v>
      </c>
      <c r="D1796" s="32" t="s">
        <v>83</v>
      </c>
      <c r="E1796" s="32">
        <v>46</v>
      </c>
      <c r="F1796" s="32">
        <v>4386461119120</v>
      </c>
      <c r="G1796" s="32">
        <v>15</v>
      </c>
      <c r="H1796" s="34">
        <v>1041.3899999999999</v>
      </c>
      <c r="I1796" s="3"/>
      <c r="J1796" s="26">
        <f t="shared" si="125"/>
        <v>0</v>
      </c>
    </row>
    <row r="1797" spans="1:10" ht="32.25" customHeight="1" x14ac:dyDescent="0.25">
      <c r="A1797" s="38"/>
      <c r="B1797" s="32" t="s">
        <v>32</v>
      </c>
      <c r="C1797" s="32" t="str">
        <f t="shared" ref="C1797:C1803" si="130">HYPERLINK("http://warehouse.orhideja.net//images/products/673-438 black-peony.jpg","673-438")</f>
        <v>673-438</v>
      </c>
      <c r="D1797" s="32" t="s">
        <v>83</v>
      </c>
      <c r="E1797" s="32">
        <v>38</v>
      </c>
      <c r="F1797" s="32">
        <v>4386731079123</v>
      </c>
      <c r="G1797" s="32">
        <v>9</v>
      </c>
      <c r="H1797" s="34">
        <v>888.77249999999992</v>
      </c>
      <c r="I1797" s="3"/>
      <c r="J1797" s="26">
        <f t="shared" si="125"/>
        <v>0</v>
      </c>
    </row>
    <row r="1798" spans="1:10" ht="32.25" customHeight="1" x14ac:dyDescent="0.25">
      <c r="A1798" s="39"/>
      <c r="B1798" s="32" t="s">
        <v>32</v>
      </c>
      <c r="C1798" s="32" t="str">
        <f t="shared" si="130"/>
        <v>673-438</v>
      </c>
      <c r="D1798" s="32" t="s">
        <v>83</v>
      </c>
      <c r="E1798" s="32">
        <v>40</v>
      </c>
      <c r="F1798" s="32">
        <v>4386731089122</v>
      </c>
      <c r="G1798" s="32">
        <v>4</v>
      </c>
      <c r="H1798" s="34">
        <v>888.77249999999992</v>
      </c>
      <c r="I1798" s="3"/>
      <c r="J1798" s="26">
        <f t="shared" si="125"/>
        <v>0</v>
      </c>
    </row>
    <row r="1799" spans="1:10" ht="32.25" customHeight="1" x14ac:dyDescent="0.25">
      <c r="A1799" s="39"/>
      <c r="B1799" s="32" t="s">
        <v>32</v>
      </c>
      <c r="C1799" s="32" t="str">
        <f t="shared" si="130"/>
        <v>673-438</v>
      </c>
      <c r="D1799" s="32" t="s">
        <v>83</v>
      </c>
      <c r="E1799" s="32">
        <v>42</v>
      </c>
      <c r="F1799" s="32">
        <v>4386731099121</v>
      </c>
      <c r="G1799" s="32">
        <v>14</v>
      </c>
      <c r="H1799" s="34">
        <v>888.77249999999992</v>
      </c>
      <c r="I1799" s="3"/>
      <c r="J1799" s="26">
        <f t="shared" si="125"/>
        <v>0</v>
      </c>
    </row>
    <row r="1800" spans="1:10" ht="32.25" customHeight="1" x14ac:dyDescent="0.25">
      <c r="A1800" s="39"/>
      <c r="B1800" s="32" t="s">
        <v>32</v>
      </c>
      <c r="C1800" s="32" t="str">
        <f t="shared" si="130"/>
        <v>673-438</v>
      </c>
      <c r="D1800" s="32" t="s">
        <v>83</v>
      </c>
      <c r="E1800" s="32">
        <v>44</v>
      </c>
      <c r="F1800" s="32">
        <v>4386731109127</v>
      </c>
      <c r="G1800" s="32">
        <v>16</v>
      </c>
      <c r="H1800" s="34">
        <v>888.77249999999992</v>
      </c>
      <c r="I1800" s="3"/>
      <c r="J1800" s="26">
        <f t="shared" ref="J1800:J1863" si="131">H1800*I1800</f>
        <v>0</v>
      </c>
    </row>
    <row r="1801" spans="1:10" ht="32.25" customHeight="1" x14ac:dyDescent="0.25">
      <c r="A1801" s="39"/>
      <c r="B1801" s="32" t="s">
        <v>32</v>
      </c>
      <c r="C1801" s="32" t="str">
        <f t="shared" si="130"/>
        <v>673-438</v>
      </c>
      <c r="D1801" s="32" t="s">
        <v>83</v>
      </c>
      <c r="E1801" s="32">
        <v>46</v>
      </c>
      <c r="F1801" s="32">
        <v>4386731119126</v>
      </c>
      <c r="G1801" s="32">
        <v>10</v>
      </c>
      <c r="H1801" s="34">
        <v>888.77249999999992</v>
      </c>
      <c r="I1801" s="3"/>
      <c r="J1801" s="26">
        <f t="shared" si="131"/>
        <v>0</v>
      </c>
    </row>
    <row r="1802" spans="1:10" ht="32.25" customHeight="1" x14ac:dyDescent="0.25">
      <c r="A1802" s="39"/>
      <c r="B1802" s="32" t="s">
        <v>32</v>
      </c>
      <c r="C1802" s="32" t="str">
        <f t="shared" si="130"/>
        <v>673-438</v>
      </c>
      <c r="D1802" s="32" t="s">
        <v>83</v>
      </c>
      <c r="E1802" s="32">
        <v>48</v>
      </c>
      <c r="F1802" s="32">
        <v>4386731129125</v>
      </c>
      <c r="G1802" s="32">
        <v>12</v>
      </c>
      <c r="H1802" s="34">
        <v>888.77249999999992</v>
      </c>
      <c r="I1802" s="3"/>
      <c r="J1802" s="26">
        <f t="shared" si="131"/>
        <v>0</v>
      </c>
    </row>
    <row r="1803" spans="1:10" ht="32.25" customHeight="1" x14ac:dyDescent="0.25">
      <c r="A1803" s="39"/>
      <c r="B1803" s="32" t="s">
        <v>32</v>
      </c>
      <c r="C1803" s="32" t="str">
        <f t="shared" si="130"/>
        <v>673-438</v>
      </c>
      <c r="D1803" s="32" t="s">
        <v>83</v>
      </c>
      <c r="E1803" s="32">
        <v>50</v>
      </c>
      <c r="F1803" s="32">
        <v>4386731139124</v>
      </c>
      <c r="G1803" s="32">
        <v>16</v>
      </c>
      <c r="H1803" s="34">
        <v>888.77249999999992</v>
      </c>
      <c r="I1803" s="3"/>
      <c r="J1803" s="26">
        <f t="shared" si="131"/>
        <v>0</v>
      </c>
    </row>
    <row r="1804" spans="1:10" ht="42" customHeight="1" x14ac:dyDescent="0.25">
      <c r="A1804" s="35"/>
      <c r="B1804" s="32" t="s">
        <v>72</v>
      </c>
      <c r="C1804" s="32" t="str">
        <f t="shared" ref="C1804:C1809" si="132">HYPERLINK("http://warehouse.orhideja.net//images/products/557-438.jpg","557-438")</f>
        <v>557-438</v>
      </c>
      <c r="D1804" s="32" t="s">
        <v>67</v>
      </c>
      <c r="E1804" s="32" t="s">
        <v>70</v>
      </c>
      <c r="F1804" s="32">
        <v>4385570111704</v>
      </c>
      <c r="G1804" s="32">
        <v>1</v>
      </c>
      <c r="H1804" s="34">
        <v>1562.0849999999998</v>
      </c>
      <c r="I1804" s="3"/>
      <c r="J1804" s="26">
        <f t="shared" si="131"/>
        <v>0</v>
      </c>
    </row>
    <row r="1805" spans="1:10" ht="42" customHeight="1" x14ac:dyDescent="0.25">
      <c r="A1805" s="36"/>
      <c r="B1805" s="32" t="s">
        <v>72</v>
      </c>
      <c r="C1805" s="32" t="str">
        <f t="shared" si="132"/>
        <v>557-438</v>
      </c>
      <c r="D1805" s="32" t="s">
        <v>67</v>
      </c>
      <c r="E1805" s="32" t="s">
        <v>7</v>
      </c>
      <c r="F1805" s="32">
        <v>4385570121703</v>
      </c>
      <c r="G1805" s="32">
        <v>3</v>
      </c>
      <c r="H1805" s="34">
        <v>1562.0849999999998</v>
      </c>
      <c r="I1805" s="3"/>
      <c r="J1805" s="26">
        <f t="shared" si="131"/>
        <v>0</v>
      </c>
    </row>
    <row r="1806" spans="1:10" ht="42" customHeight="1" x14ac:dyDescent="0.25">
      <c r="A1806" s="36"/>
      <c r="B1806" s="32" t="s">
        <v>72</v>
      </c>
      <c r="C1806" s="32" t="str">
        <f t="shared" si="132"/>
        <v>557-438</v>
      </c>
      <c r="D1806" s="32" t="s">
        <v>67</v>
      </c>
      <c r="E1806" s="32" t="s">
        <v>54</v>
      </c>
      <c r="F1806" s="32">
        <v>4385570141701</v>
      </c>
      <c r="G1806" s="32">
        <v>2</v>
      </c>
      <c r="H1806" s="34">
        <v>1562.0849999999998</v>
      </c>
      <c r="I1806" s="3"/>
      <c r="J1806" s="26">
        <f t="shared" si="131"/>
        <v>0</v>
      </c>
    </row>
    <row r="1807" spans="1:10" ht="42" customHeight="1" x14ac:dyDescent="0.25">
      <c r="A1807" s="36"/>
      <c r="B1807" s="32" t="s">
        <v>72</v>
      </c>
      <c r="C1807" s="32" t="str">
        <f t="shared" si="132"/>
        <v>557-438</v>
      </c>
      <c r="D1807" s="32" t="s">
        <v>67</v>
      </c>
      <c r="E1807" s="32" t="s">
        <v>25</v>
      </c>
      <c r="F1807" s="32">
        <v>4385570211701</v>
      </c>
      <c r="G1807" s="32">
        <v>3</v>
      </c>
      <c r="H1807" s="34">
        <v>1562.0849999999998</v>
      </c>
      <c r="I1807" s="3"/>
      <c r="J1807" s="26">
        <f t="shared" si="131"/>
        <v>0</v>
      </c>
    </row>
    <row r="1808" spans="1:10" ht="42" customHeight="1" x14ac:dyDescent="0.25">
      <c r="A1808" s="36"/>
      <c r="B1808" s="32" t="s">
        <v>72</v>
      </c>
      <c r="C1808" s="32" t="str">
        <f t="shared" si="132"/>
        <v>557-438</v>
      </c>
      <c r="D1808" s="32" t="s">
        <v>67</v>
      </c>
      <c r="E1808" s="32" t="s">
        <v>12</v>
      </c>
      <c r="F1808" s="32">
        <v>4385570221700</v>
      </c>
      <c r="G1808" s="32">
        <v>1</v>
      </c>
      <c r="H1808" s="34">
        <v>1562.0849999999998</v>
      </c>
      <c r="I1808" s="3"/>
      <c r="J1808" s="26">
        <f t="shared" si="131"/>
        <v>0</v>
      </c>
    </row>
    <row r="1809" spans="1:10" ht="42" customHeight="1" x14ac:dyDescent="0.25">
      <c r="A1809" s="37"/>
      <c r="B1809" s="32" t="s">
        <v>72</v>
      </c>
      <c r="C1809" s="32" t="str">
        <f t="shared" si="132"/>
        <v>557-438</v>
      </c>
      <c r="D1809" s="32" t="s">
        <v>67</v>
      </c>
      <c r="E1809" s="32" t="s">
        <v>17</v>
      </c>
      <c r="F1809" s="32">
        <v>4385570291703</v>
      </c>
      <c r="G1809" s="32">
        <v>2</v>
      </c>
      <c r="H1809" s="34">
        <v>1562.0849999999998</v>
      </c>
      <c r="I1809" s="3"/>
      <c r="J1809" s="26">
        <f t="shared" si="131"/>
        <v>0</v>
      </c>
    </row>
    <row r="1810" spans="1:10" ht="32.25" customHeight="1" x14ac:dyDescent="0.25">
      <c r="A1810" s="35"/>
      <c r="B1810" s="32" t="s">
        <v>51</v>
      </c>
      <c r="C1810" s="32" t="str">
        <f t="shared" ref="C1810:C1816" si="133">HYPERLINK("http://warehouse.orhideja.net//images/products/652-438_black.jpg","652-438")</f>
        <v>652-438</v>
      </c>
      <c r="D1810" s="32" t="s">
        <v>67</v>
      </c>
      <c r="E1810" s="32">
        <v>38</v>
      </c>
      <c r="F1810" s="32"/>
      <c r="G1810" s="32">
        <v>6</v>
      </c>
      <c r="H1810" s="34">
        <v>978.54750000000001</v>
      </c>
      <c r="I1810" s="3"/>
      <c r="J1810" s="26">
        <f t="shared" si="131"/>
        <v>0</v>
      </c>
    </row>
    <row r="1811" spans="1:10" ht="32.25" customHeight="1" x14ac:dyDescent="0.25">
      <c r="A1811" s="36"/>
      <c r="B1811" s="32" t="s">
        <v>51</v>
      </c>
      <c r="C1811" s="32" t="str">
        <f t="shared" si="133"/>
        <v>652-438</v>
      </c>
      <c r="D1811" s="32" t="s">
        <v>67</v>
      </c>
      <c r="E1811" s="32">
        <v>40</v>
      </c>
      <c r="F1811" s="32"/>
      <c r="G1811" s="32">
        <v>11</v>
      </c>
      <c r="H1811" s="34">
        <v>978.54750000000001</v>
      </c>
      <c r="I1811" s="3"/>
      <c r="J1811" s="26">
        <f t="shared" si="131"/>
        <v>0</v>
      </c>
    </row>
    <row r="1812" spans="1:10" ht="32.25" customHeight="1" x14ac:dyDescent="0.25">
      <c r="A1812" s="36"/>
      <c r="B1812" s="32" t="s">
        <v>51</v>
      </c>
      <c r="C1812" s="32" t="str">
        <f t="shared" si="133"/>
        <v>652-438</v>
      </c>
      <c r="D1812" s="32" t="s">
        <v>67</v>
      </c>
      <c r="E1812" s="32">
        <v>42</v>
      </c>
      <c r="F1812" s="32"/>
      <c r="G1812" s="32">
        <v>12</v>
      </c>
      <c r="H1812" s="34">
        <v>978.54750000000001</v>
      </c>
      <c r="I1812" s="3"/>
      <c r="J1812" s="26">
        <f t="shared" si="131"/>
        <v>0</v>
      </c>
    </row>
    <row r="1813" spans="1:10" ht="32.25" customHeight="1" x14ac:dyDescent="0.25">
      <c r="A1813" s="36"/>
      <c r="B1813" s="32" t="s">
        <v>51</v>
      </c>
      <c r="C1813" s="32" t="str">
        <f t="shared" si="133"/>
        <v>652-438</v>
      </c>
      <c r="D1813" s="32" t="s">
        <v>67</v>
      </c>
      <c r="E1813" s="32">
        <v>44</v>
      </c>
      <c r="F1813" s="32"/>
      <c r="G1813" s="32">
        <v>15</v>
      </c>
      <c r="H1813" s="34">
        <v>978.54750000000001</v>
      </c>
      <c r="I1813" s="3"/>
      <c r="J1813" s="26">
        <f t="shared" si="131"/>
        <v>0</v>
      </c>
    </row>
    <row r="1814" spans="1:10" ht="32.25" customHeight="1" x14ac:dyDescent="0.25">
      <c r="A1814" s="36"/>
      <c r="B1814" s="32" t="s">
        <v>51</v>
      </c>
      <c r="C1814" s="32" t="str">
        <f t="shared" si="133"/>
        <v>652-438</v>
      </c>
      <c r="D1814" s="32" t="s">
        <v>67</v>
      </c>
      <c r="E1814" s="32">
        <v>46</v>
      </c>
      <c r="F1814" s="32"/>
      <c r="G1814" s="32">
        <v>13</v>
      </c>
      <c r="H1814" s="34">
        <v>978.54750000000001</v>
      </c>
      <c r="I1814" s="3"/>
      <c r="J1814" s="26">
        <f t="shared" si="131"/>
        <v>0</v>
      </c>
    </row>
    <row r="1815" spans="1:10" ht="32.25" customHeight="1" x14ac:dyDescent="0.25">
      <c r="A1815" s="36"/>
      <c r="B1815" s="32" t="s">
        <v>51</v>
      </c>
      <c r="C1815" s="32" t="str">
        <f t="shared" si="133"/>
        <v>652-438</v>
      </c>
      <c r="D1815" s="32" t="s">
        <v>67</v>
      </c>
      <c r="E1815" s="32">
        <v>48</v>
      </c>
      <c r="F1815" s="32"/>
      <c r="G1815" s="32">
        <v>11</v>
      </c>
      <c r="H1815" s="34">
        <v>978.54750000000001</v>
      </c>
      <c r="I1815" s="3"/>
      <c r="J1815" s="26">
        <f t="shared" si="131"/>
        <v>0</v>
      </c>
    </row>
    <row r="1816" spans="1:10" ht="32.25" customHeight="1" x14ac:dyDescent="0.25">
      <c r="A1816" s="37"/>
      <c r="B1816" s="32" t="s">
        <v>51</v>
      </c>
      <c r="C1816" s="32" t="str">
        <f t="shared" si="133"/>
        <v>652-438</v>
      </c>
      <c r="D1816" s="32" t="s">
        <v>67</v>
      </c>
      <c r="E1816" s="32">
        <v>50</v>
      </c>
      <c r="F1816" s="32"/>
      <c r="G1816" s="32">
        <v>8</v>
      </c>
      <c r="H1816" s="34">
        <v>978.54750000000001</v>
      </c>
      <c r="I1816" s="3"/>
      <c r="J1816" s="26">
        <f t="shared" si="131"/>
        <v>0</v>
      </c>
    </row>
    <row r="1817" spans="1:10" x14ac:dyDescent="0.25">
      <c r="A1817" s="35"/>
      <c r="B1817" s="32" t="s">
        <v>96</v>
      </c>
      <c r="C1817" s="32" t="str">
        <f t="shared" ref="C1817:C1839" si="134">HYPERLINK("http://warehouse.orhideja.net//images/products/508-170,-225-170-white_1.jpg","508-170")</f>
        <v>508-170</v>
      </c>
      <c r="D1817" s="32" t="s">
        <v>86</v>
      </c>
      <c r="E1817" s="32" t="s">
        <v>70</v>
      </c>
      <c r="F1817" s="32">
        <v>1705080110012</v>
      </c>
      <c r="G1817" s="32">
        <v>1</v>
      </c>
      <c r="H1817" s="34">
        <v>1553.1075000000001</v>
      </c>
      <c r="I1817" s="3"/>
      <c r="J1817" s="26">
        <f t="shared" si="131"/>
        <v>0</v>
      </c>
    </row>
    <row r="1818" spans="1:10" x14ac:dyDescent="0.25">
      <c r="A1818" s="36"/>
      <c r="B1818" s="32" t="s">
        <v>96</v>
      </c>
      <c r="C1818" s="32" t="str">
        <f t="shared" si="134"/>
        <v>508-170</v>
      </c>
      <c r="D1818" s="32" t="s">
        <v>86</v>
      </c>
      <c r="E1818" s="32" t="s">
        <v>7</v>
      </c>
      <c r="F1818" s="32">
        <v>1705080120011</v>
      </c>
      <c r="G1818" s="32">
        <v>2</v>
      </c>
      <c r="H1818" s="34">
        <v>1553.1075000000001</v>
      </c>
      <c r="I1818" s="3"/>
      <c r="J1818" s="26">
        <f t="shared" si="131"/>
        <v>0</v>
      </c>
    </row>
    <row r="1819" spans="1:10" x14ac:dyDescent="0.25">
      <c r="A1819" s="36"/>
      <c r="B1819" s="32" t="s">
        <v>96</v>
      </c>
      <c r="C1819" s="32" t="str">
        <f t="shared" si="134"/>
        <v>508-170</v>
      </c>
      <c r="D1819" s="32" t="s">
        <v>86</v>
      </c>
      <c r="E1819" s="32" t="s">
        <v>8</v>
      </c>
      <c r="F1819" s="32">
        <v>1705080130010</v>
      </c>
      <c r="G1819" s="32">
        <v>2</v>
      </c>
      <c r="H1819" s="34">
        <v>1553.1075000000001</v>
      </c>
      <c r="I1819" s="3"/>
      <c r="J1819" s="26">
        <f t="shared" si="131"/>
        <v>0</v>
      </c>
    </row>
    <row r="1820" spans="1:10" x14ac:dyDescent="0.25">
      <c r="A1820" s="36"/>
      <c r="B1820" s="32" t="s">
        <v>96</v>
      </c>
      <c r="C1820" s="32" t="str">
        <f t="shared" si="134"/>
        <v>508-170</v>
      </c>
      <c r="D1820" s="32" t="s">
        <v>86</v>
      </c>
      <c r="E1820" s="32" t="s">
        <v>54</v>
      </c>
      <c r="F1820" s="32">
        <v>1705080140019</v>
      </c>
      <c r="G1820" s="32">
        <v>4</v>
      </c>
      <c r="H1820" s="34">
        <v>1553.1075000000001</v>
      </c>
      <c r="I1820" s="3"/>
      <c r="J1820" s="26">
        <f t="shared" si="131"/>
        <v>0</v>
      </c>
    </row>
    <row r="1821" spans="1:10" x14ac:dyDescent="0.25">
      <c r="A1821" s="36"/>
      <c r="B1821" s="32" t="s">
        <v>96</v>
      </c>
      <c r="C1821" s="32" t="str">
        <f t="shared" si="134"/>
        <v>508-170</v>
      </c>
      <c r="D1821" s="32" t="s">
        <v>86</v>
      </c>
      <c r="E1821" s="32" t="s">
        <v>24</v>
      </c>
      <c r="F1821" s="32">
        <v>1705080150018</v>
      </c>
      <c r="G1821" s="32">
        <v>3</v>
      </c>
      <c r="H1821" s="34">
        <v>1553.1075000000001</v>
      </c>
      <c r="I1821" s="3"/>
      <c r="J1821" s="26">
        <f t="shared" si="131"/>
        <v>0</v>
      </c>
    </row>
    <row r="1822" spans="1:10" x14ac:dyDescent="0.25">
      <c r="A1822" s="36"/>
      <c r="B1822" s="32" t="s">
        <v>96</v>
      </c>
      <c r="C1822" s="32" t="str">
        <f t="shared" si="134"/>
        <v>508-170</v>
      </c>
      <c r="D1822" s="32" t="s">
        <v>86</v>
      </c>
      <c r="E1822" s="32" t="s">
        <v>9</v>
      </c>
      <c r="F1822" s="32">
        <v>1705080180015</v>
      </c>
      <c r="G1822" s="32">
        <v>2</v>
      </c>
      <c r="H1822" s="34">
        <v>1553.1075000000001</v>
      </c>
      <c r="I1822" s="3"/>
      <c r="J1822" s="26">
        <f t="shared" si="131"/>
        <v>0</v>
      </c>
    </row>
    <row r="1823" spans="1:10" x14ac:dyDescent="0.25">
      <c r="A1823" s="36"/>
      <c r="B1823" s="32" t="s">
        <v>96</v>
      </c>
      <c r="C1823" s="32" t="str">
        <f t="shared" si="134"/>
        <v>508-170</v>
      </c>
      <c r="D1823" s="32" t="s">
        <v>86</v>
      </c>
      <c r="E1823" s="32" t="s">
        <v>25</v>
      </c>
      <c r="F1823" s="32">
        <v>1705080210019</v>
      </c>
      <c r="G1823" s="32">
        <v>1</v>
      </c>
      <c r="H1823" s="34">
        <v>1553.1075000000001</v>
      </c>
      <c r="I1823" s="3"/>
      <c r="J1823" s="26">
        <f t="shared" si="131"/>
        <v>0</v>
      </c>
    </row>
    <row r="1824" spans="1:10" x14ac:dyDescent="0.25">
      <c r="A1824" s="36"/>
      <c r="B1824" s="32" t="s">
        <v>96</v>
      </c>
      <c r="C1824" s="32" t="str">
        <f t="shared" si="134"/>
        <v>508-170</v>
      </c>
      <c r="D1824" s="32" t="s">
        <v>86</v>
      </c>
      <c r="E1824" s="32" t="s">
        <v>14</v>
      </c>
      <c r="F1824" s="32">
        <v>1705080260014</v>
      </c>
      <c r="G1824" s="32">
        <v>3</v>
      </c>
      <c r="H1824" s="34">
        <v>1553.1075000000001</v>
      </c>
      <c r="I1824" s="3"/>
      <c r="J1824" s="26">
        <f t="shared" si="131"/>
        <v>0</v>
      </c>
    </row>
    <row r="1825" spans="1:10" x14ac:dyDescent="0.25">
      <c r="A1825" s="36"/>
      <c r="B1825" s="32" t="s">
        <v>96</v>
      </c>
      <c r="C1825" s="32" t="str">
        <f t="shared" si="134"/>
        <v>508-170</v>
      </c>
      <c r="D1825" s="32" t="s">
        <v>86</v>
      </c>
      <c r="E1825" s="32" t="s">
        <v>15</v>
      </c>
      <c r="F1825" s="32">
        <v>1705080270013</v>
      </c>
      <c r="G1825" s="32">
        <v>7</v>
      </c>
      <c r="H1825" s="34">
        <v>1553.1075000000001</v>
      </c>
      <c r="I1825" s="3"/>
      <c r="J1825" s="26">
        <f t="shared" si="131"/>
        <v>0</v>
      </c>
    </row>
    <row r="1826" spans="1:10" x14ac:dyDescent="0.25">
      <c r="A1826" s="36"/>
      <c r="B1826" s="32" t="s">
        <v>96</v>
      </c>
      <c r="C1826" s="32" t="str">
        <f t="shared" si="134"/>
        <v>508-170</v>
      </c>
      <c r="D1826" s="32" t="s">
        <v>86</v>
      </c>
      <c r="E1826" s="32" t="s">
        <v>16</v>
      </c>
      <c r="F1826" s="32">
        <v>1705080280012</v>
      </c>
      <c r="G1826" s="32">
        <v>7</v>
      </c>
      <c r="H1826" s="34">
        <v>1553.1075000000001</v>
      </c>
      <c r="I1826" s="3"/>
      <c r="J1826" s="26">
        <f t="shared" si="131"/>
        <v>0</v>
      </c>
    </row>
    <row r="1827" spans="1:10" x14ac:dyDescent="0.25">
      <c r="A1827" s="36"/>
      <c r="B1827" s="32" t="s">
        <v>96</v>
      </c>
      <c r="C1827" s="32" t="str">
        <f t="shared" si="134"/>
        <v>508-170</v>
      </c>
      <c r="D1827" s="32" t="s">
        <v>86</v>
      </c>
      <c r="E1827" s="32" t="s">
        <v>17</v>
      </c>
      <c r="F1827" s="32">
        <v>1705080290011</v>
      </c>
      <c r="G1827" s="32">
        <v>9</v>
      </c>
      <c r="H1827" s="34">
        <v>1553.1075000000001</v>
      </c>
      <c r="I1827" s="3"/>
      <c r="J1827" s="26">
        <f t="shared" si="131"/>
        <v>0</v>
      </c>
    </row>
    <row r="1828" spans="1:10" x14ac:dyDescent="0.25">
      <c r="A1828" s="36"/>
      <c r="B1828" s="32" t="s">
        <v>96</v>
      </c>
      <c r="C1828" s="32" t="str">
        <f t="shared" si="134"/>
        <v>508-170</v>
      </c>
      <c r="D1828" s="32" t="s">
        <v>86</v>
      </c>
      <c r="E1828" s="32" t="s">
        <v>18</v>
      </c>
      <c r="F1828" s="32">
        <v>1705080300017</v>
      </c>
      <c r="G1828" s="32">
        <v>2</v>
      </c>
      <c r="H1828" s="34">
        <v>1553.1075000000001</v>
      </c>
      <c r="I1828" s="3"/>
      <c r="J1828" s="26">
        <f t="shared" si="131"/>
        <v>0</v>
      </c>
    </row>
    <row r="1829" spans="1:10" x14ac:dyDescent="0.25">
      <c r="A1829" s="36"/>
      <c r="B1829" s="32" t="s">
        <v>96</v>
      </c>
      <c r="C1829" s="32" t="str">
        <f t="shared" si="134"/>
        <v>508-170</v>
      </c>
      <c r="D1829" s="32" t="s">
        <v>86</v>
      </c>
      <c r="E1829" s="32" t="s">
        <v>26</v>
      </c>
      <c r="F1829" s="32">
        <v>1705080310016</v>
      </c>
      <c r="G1829" s="32">
        <v>4</v>
      </c>
      <c r="H1829" s="34">
        <v>1553.1075000000001</v>
      </c>
      <c r="I1829" s="3"/>
      <c r="J1829" s="26">
        <f t="shared" si="131"/>
        <v>0</v>
      </c>
    </row>
    <row r="1830" spans="1:10" x14ac:dyDescent="0.25">
      <c r="A1830" s="36"/>
      <c r="B1830" s="32" t="s">
        <v>96</v>
      </c>
      <c r="C1830" s="32" t="str">
        <f t="shared" si="134"/>
        <v>508-170</v>
      </c>
      <c r="D1830" s="32" t="s">
        <v>86</v>
      </c>
      <c r="E1830" s="32" t="s">
        <v>19</v>
      </c>
      <c r="F1830" s="32">
        <v>1705080340013</v>
      </c>
      <c r="G1830" s="32">
        <v>4</v>
      </c>
      <c r="H1830" s="34">
        <v>1553.1075000000001</v>
      </c>
      <c r="I1830" s="3"/>
      <c r="J1830" s="26">
        <f t="shared" si="131"/>
        <v>0</v>
      </c>
    </row>
    <row r="1831" spans="1:10" x14ac:dyDescent="0.25">
      <c r="A1831" s="36"/>
      <c r="B1831" s="32" t="s">
        <v>96</v>
      </c>
      <c r="C1831" s="32" t="str">
        <f t="shared" si="134"/>
        <v>508-170</v>
      </c>
      <c r="D1831" s="32" t="s">
        <v>86</v>
      </c>
      <c r="E1831" s="32" t="s">
        <v>22</v>
      </c>
      <c r="F1831" s="32">
        <v>1705080370010</v>
      </c>
      <c r="G1831" s="32">
        <v>2</v>
      </c>
      <c r="H1831" s="34">
        <v>1553.1075000000001</v>
      </c>
      <c r="I1831" s="3"/>
      <c r="J1831" s="26">
        <f t="shared" si="131"/>
        <v>0</v>
      </c>
    </row>
    <row r="1832" spans="1:10" x14ac:dyDescent="0.25">
      <c r="A1832" s="36"/>
      <c r="B1832" s="32" t="s">
        <v>96</v>
      </c>
      <c r="C1832" s="32" t="str">
        <f t="shared" si="134"/>
        <v>508-170</v>
      </c>
      <c r="D1832" s="32" t="s">
        <v>86</v>
      </c>
      <c r="E1832" s="32" t="s">
        <v>23</v>
      </c>
      <c r="F1832" s="32">
        <v>1705080380019</v>
      </c>
      <c r="G1832" s="32">
        <v>1</v>
      </c>
      <c r="H1832" s="34">
        <v>1553.1075000000001</v>
      </c>
      <c r="I1832" s="3"/>
      <c r="J1832" s="26">
        <f t="shared" si="131"/>
        <v>0</v>
      </c>
    </row>
    <row r="1833" spans="1:10" x14ac:dyDescent="0.25">
      <c r="A1833" s="36"/>
      <c r="B1833" s="32" t="s">
        <v>96</v>
      </c>
      <c r="C1833" s="32" t="str">
        <f t="shared" si="134"/>
        <v>508-170</v>
      </c>
      <c r="D1833" s="32" t="s">
        <v>86</v>
      </c>
      <c r="E1833" s="32" t="s">
        <v>27</v>
      </c>
      <c r="F1833" s="32">
        <v>1705080390018</v>
      </c>
      <c r="G1833" s="32">
        <v>2</v>
      </c>
      <c r="H1833" s="34">
        <v>1553.1075000000001</v>
      </c>
      <c r="I1833" s="3"/>
      <c r="J1833" s="26">
        <f t="shared" si="131"/>
        <v>0</v>
      </c>
    </row>
    <row r="1834" spans="1:10" x14ac:dyDescent="0.25">
      <c r="A1834" s="36"/>
      <c r="B1834" s="32" t="s">
        <v>96</v>
      </c>
      <c r="C1834" s="32" t="str">
        <f t="shared" si="134"/>
        <v>508-170</v>
      </c>
      <c r="D1834" s="32" t="s">
        <v>86</v>
      </c>
      <c r="E1834" s="32" t="s">
        <v>28</v>
      </c>
      <c r="F1834" s="32">
        <v>1705080430011</v>
      </c>
      <c r="G1834" s="32">
        <v>10</v>
      </c>
      <c r="H1834" s="34">
        <v>1553.1075000000001</v>
      </c>
      <c r="I1834" s="3"/>
      <c r="J1834" s="26">
        <f t="shared" si="131"/>
        <v>0</v>
      </c>
    </row>
    <row r="1835" spans="1:10" x14ac:dyDescent="0.25">
      <c r="A1835" s="36"/>
      <c r="B1835" s="32" t="s">
        <v>96</v>
      </c>
      <c r="C1835" s="32" t="str">
        <f t="shared" si="134"/>
        <v>508-170</v>
      </c>
      <c r="D1835" s="32" t="s">
        <v>86</v>
      </c>
      <c r="E1835" s="32" t="s">
        <v>48</v>
      </c>
      <c r="F1835" s="32">
        <v>1705080460018</v>
      </c>
      <c r="G1835" s="32">
        <v>2</v>
      </c>
      <c r="H1835" s="34">
        <v>1553.1075000000001</v>
      </c>
      <c r="I1835" s="3"/>
      <c r="J1835" s="26">
        <f t="shared" si="131"/>
        <v>0</v>
      </c>
    </row>
    <row r="1836" spans="1:10" x14ac:dyDescent="0.25">
      <c r="A1836" s="36"/>
      <c r="B1836" s="32" t="s">
        <v>96</v>
      </c>
      <c r="C1836" s="32" t="str">
        <f t="shared" si="134"/>
        <v>508-170</v>
      </c>
      <c r="D1836" s="32" t="s">
        <v>86</v>
      </c>
      <c r="E1836" s="32" t="s">
        <v>74</v>
      </c>
      <c r="F1836" s="32">
        <v>1705080500011</v>
      </c>
      <c r="G1836" s="32">
        <v>10</v>
      </c>
      <c r="H1836" s="34">
        <v>1553.1075000000001</v>
      </c>
      <c r="I1836" s="3"/>
      <c r="J1836" s="26">
        <f t="shared" si="131"/>
        <v>0</v>
      </c>
    </row>
    <row r="1837" spans="1:10" x14ac:dyDescent="0.25">
      <c r="A1837" s="36"/>
      <c r="B1837" s="32" t="s">
        <v>96</v>
      </c>
      <c r="C1837" s="32" t="str">
        <f t="shared" si="134"/>
        <v>508-170</v>
      </c>
      <c r="D1837" s="32" t="s">
        <v>86</v>
      </c>
      <c r="E1837" s="32" t="s">
        <v>36</v>
      </c>
      <c r="F1837" s="32">
        <v>1705080510010</v>
      </c>
      <c r="G1837" s="32">
        <v>8</v>
      </c>
      <c r="H1837" s="34">
        <v>1553.1075000000001</v>
      </c>
      <c r="I1837" s="3"/>
      <c r="J1837" s="26">
        <f t="shared" si="131"/>
        <v>0</v>
      </c>
    </row>
    <row r="1838" spans="1:10" x14ac:dyDescent="0.25">
      <c r="A1838" s="36"/>
      <c r="B1838" s="32" t="s">
        <v>96</v>
      </c>
      <c r="C1838" s="32" t="str">
        <f t="shared" si="134"/>
        <v>508-170</v>
      </c>
      <c r="D1838" s="32" t="s">
        <v>86</v>
      </c>
      <c r="E1838" s="32" t="s">
        <v>37</v>
      </c>
      <c r="F1838" s="32">
        <v>1705080520019</v>
      </c>
      <c r="G1838" s="32">
        <v>9</v>
      </c>
      <c r="H1838" s="34">
        <v>1553.1075000000001</v>
      </c>
      <c r="I1838" s="3"/>
      <c r="J1838" s="26">
        <f t="shared" si="131"/>
        <v>0</v>
      </c>
    </row>
    <row r="1839" spans="1:10" x14ac:dyDescent="0.25">
      <c r="A1839" s="37"/>
      <c r="B1839" s="32" t="s">
        <v>96</v>
      </c>
      <c r="C1839" s="32" t="str">
        <f t="shared" si="134"/>
        <v>508-170</v>
      </c>
      <c r="D1839" s="32" t="s">
        <v>86</v>
      </c>
      <c r="E1839" s="32" t="s">
        <v>38</v>
      </c>
      <c r="F1839" s="32">
        <v>1705080530018</v>
      </c>
      <c r="G1839" s="32">
        <v>9</v>
      </c>
      <c r="H1839" s="34">
        <v>1553.1075000000001</v>
      </c>
      <c r="I1839" s="3"/>
      <c r="J1839" s="26">
        <f t="shared" si="131"/>
        <v>0</v>
      </c>
    </row>
    <row r="1840" spans="1:10" ht="23.25" customHeight="1" x14ac:dyDescent="0.25">
      <c r="A1840" s="35"/>
      <c r="B1840" s="32" t="s">
        <v>51</v>
      </c>
      <c r="C1840" s="32" t="str">
        <f t="shared" ref="C1840:C1847" si="135">HYPERLINK("http://warehouse.orhideja.net//images/products/508-170,-225-170-white_6.jpg","225-170")</f>
        <v>225-170</v>
      </c>
      <c r="D1840" s="32" t="s">
        <v>86</v>
      </c>
      <c r="E1840" s="32">
        <v>36</v>
      </c>
      <c r="F1840" s="32">
        <v>1702251060015</v>
      </c>
      <c r="G1840" s="32">
        <v>1</v>
      </c>
      <c r="H1840" s="34">
        <v>870.8175</v>
      </c>
      <c r="I1840" s="3"/>
      <c r="J1840" s="26">
        <f t="shared" si="131"/>
        <v>0</v>
      </c>
    </row>
    <row r="1841" spans="1:10" ht="23.25" customHeight="1" x14ac:dyDescent="0.25">
      <c r="A1841" s="36"/>
      <c r="B1841" s="32" t="s">
        <v>51</v>
      </c>
      <c r="C1841" s="32" t="str">
        <f t="shared" si="135"/>
        <v>225-170</v>
      </c>
      <c r="D1841" s="32" t="s">
        <v>86</v>
      </c>
      <c r="E1841" s="32">
        <v>38</v>
      </c>
      <c r="F1841" s="32"/>
      <c r="G1841" s="32">
        <v>10</v>
      </c>
      <c r="H1841" s="34">
        <v>870.8175</v>
      </c>
      <c r="I1841" s="3"/>
      <c r="J1841" s="26">
        <f t="shared" si="131"/>
        <v>0</v>
      </c>
    </row>
    <row r="1842" spans="1:10" ht="23.25" customHeight="1" x14ac:dyDescent="0.25">
      <c r="A1842" s="36"/>
      <c r="B1842" s="32" t="s">
        <v>51</v>
      </c>
      <c r="C1842" s="32" t="str">
        <f t="shared" si="135"/>
        <v>225-170</v>
      </c>
      <c r="D1842" s="32" t="s">
        <v>86</v>
      </c>
      <c r="E1842" s="32">
        <v>40</v>
      </c>
      <c r="F1842" s="32">
        <v>1702251080013</v>
      </c>
      <c r="G1842" s="32">
        <v>14</v>
      </c>
      <c r="H1842" s="34">
        <v>870.8175</v>
      </c>
      <c r="I1842" s="3"/>
      <c r="J1842" s="26">
        <f t="shared" si="131"/>
        <v>0</v>
      </c>
    </row>
    <row r="1843" spans="1:10" ht="23.25" customHeight="1" x14ac:dyDescent="0.25">
      <c r="A1843" s="36"/>
      <c r="B1843" s="32" t="s">
        <v>51</v>
      </c>
      <c r="C1843" s="32" t="str">
        <f t="shared" si="135"/>
        <v>225-170</v>
      </c>
      <c r="D1843" s="32" t="s">
        <v>86</v>
      </c>
      <c r="E1843" s="32">
        <v>42</v>
      </c>
      <c r="F1843" s="32">
        <v>1702251090012</v>
      </c>
      <c r="G1843" s="32">
        <v>9</v>
      </c>
      <c r="H1843" s="34">
        <v>870.8175</v>
      </c>
      <c r="I1843" s="3"/>
      <c r="J1843" s="26">
        <f t="shared" si="131"/>
        <v>0</v>
      </c>
    </row>
    <row r="1844" spans="1:10" ht="23.25" customHeight="1" x14ac:dyDescent="0.25">
      <c r="A1844" s="36"/>
      <c r="B1844" s="32" t="s">
        <v>51</v>
      </c>
      <c r="C1844" s="32" t="str">
        <f t="shared" si="135"/>
        <v>225-170</v>
      </c>
      <c r="D1844" s="32" t="s">
        <v>86</v>
      </c>
      <c r="E1844" s="32">
        <v>44</v>
      </c>
      <c r="F1844" s="32">
        <v>1702251100018</v>
      </c>
      <c r="G1844" s="32">
        <v>9</v>
      </c>
      <c r="H1844" s="34">
        <v>870.8175</v>
      </c>
      <c r="I1844" s="3"/>
      <c r="J1844" s="26">
        <f t="shared" si="131"/>
        <v>0</v>
      </c>
    </row>
    <row r="1845" spans="1:10" ht="23.25" customHeight="1" x14ac:dyDescent="0.25">
      <c r="A1845" s="36"/>
      <c r="B1845" s="32" t="s">
        <v>51</v>
      </c>
      <c r="C1845" s="32" t="str">
        <f t="shared" si="135"/>
        <v>225-170</v>
      </c>
      <c r="D1845" s="32" t="s">
        <v>86</v>
      </c>
      <c r="E1845" s="32">
        <v>46</v>
      </c>
      <c r="F1845" s="32">
        <v>1702251110017</v>
      </c>
      <c r="G1845" s="32">
        <v>12</v>
      </c>
      <c r="H1845" s="34">
        <v>870.8175</v>
      </c>
      <c r="I1845" s="3"/>
      <c r="J1845" s="26">
        <f t="shared" si="131"/>
        <v>0</v>
      </c>
    </row>
    <row r="1846" spans="1:10" ht="23.25" customHeight="1" x14ac:dyDescent="0.25">
      <c r="A1846" s="36"/>
      <c r="B1846" s="32" t="s">
        <v>51</v>
      </c>
      <c r="C1846" s="32" t="str">
        <f t="shared" si="135"/>
        <v>225-170</v>
      </c>
      <c r="D1846" s="32" t="s">
        <v>86</v>
      </c>
      <c r="E1846" s="32">
        <v>48</v>
      </c>
      <c r="F1846" s="32">
        <v>1702251120016</v>
      </c>
      <c r="G1846" s="32">
        <v>9</v>
      </c>
      <c r="H1846" s="34">
        <v>870.8175</v>
      </c>
      <c r="I1846" s="3"/>
      <c r="J1846" s="26">
        <f t="shared" si="131"/>
        <v>0</v>
      </c>
    </row>
    <row r="1847" spans="1:10" ht="23.25" customHeight="1" x14ac:dyDescent="0.25">
      <c r="A1847" s="37"/>
      <c r="B1847" s="32" t="s">
        <v>51</v>
      </c>
      <c r="C1847" s="32" t="str">
        <f t="shared" si="135"/>
        <v>225-170</v>
      </c>
      <c r="D1847" s="32" t="s">
        <v>86</v>
      </c>
      <c r="E1847" s="32">
        <v>54</v>
      </c>
      <c r="F1847" s="32"/>
      <c r="G1847" s="32">
        <v>9</v>
      </c>
      <c r="H1847" s="34">
        <v>870.8175</v>
      </c>
      <c r="I1847" s="3"/>
      <c r="J1847" s="26">
        <f t="shared" si="131"/>
        <v>0</v>
      </c>
    </row>
    <row r="1848" spans="1:10" ht="25.5" customHeight="1" x14ac:dyDescent="0.25">
      <c r="A1848" s="38"/>
      <c r="B1848" s="32" t="s">
        <v>96</v>
      </c>
      <c r="C1848" s="32" t="str">
        <f t="shared" ref="C1848:C1857" si="136">HYPERLINK("http://warehouse.orhideja.net//images/products/508-170,-225-170-white_1_2.jpg","508-170")</f>
        <v>508-170</v>
      </c>
      <c r="D1848" s="32" t="s">
        <v>110</v>
      </c>
      <c r="E1848" s="32" t="s">
        <v>7</v>
      </c>
      <c r="F1848" s="32">
        <v>1705080120042</v>
      </c>
      <c r="G1848" s="32">
        <v>1</v>
      </c>
      <c r="H1848" s="34">
        <v>1553.1075000000001</v>
      </c>
      <c r="I1848" s="3"/>
      <c r="J1848" s="26">
        <f t="shared" si="131"/>
        <v>0</v>
      </c>
    </row>
    <row r="1849" spans="1:10" ht="25.5" customHeight="1" x14ac:dyDescent="0.25">
      <c r="A1849" s="39"/>
      <c r="B1849" s="32" t="s">
        <v>96</v>
      </c>
      <c r="C1849" s="32" t="str">
        <f t="shared" si="136"/>
        <v>508-170</v>
      </c>
      <c r="D1849" s="32" t="s">
        <v>110</v>
      </c>
      <c r="E1849" s="32" t="s">
        <v>10</v>
      </c>
      <c r="F1849" s="32">
        <v>1705080190045</v>
      </c>
      <c r="G1849" s="32">
        <v>1</v>
      </c>
      <c r="H1849" s="34">
        <v>1553.1075000000001</v>
      </c>
      <c r="I1849" s="3"/>
      <c r="J1849" s="26">
        <f t="shared" si="131"/>
        <v>0</v>
      </c>
    </row>
    <row r="1850" spans="1:10" ht="25.5" customHeight="1" x14ac:dyDescent="0.25">
      <c r="A1850" s="39"/>
      <c r="B1850" s="32" t="s">
        <v>96</v>
      </c>
      <c r="C1850" s="32" t="str">
        <f t="shared" si="136"/>
        <v>508-170</v>
      </c>
      <c r="D1850" s="32" t="s">
        <v>110</v>
      </c>
      <c r="E1850" s="32" t="s">
        <v>25</v>
      </c>
      <c r="F1850" s="32">
        <v>1705080210040</v>
      </c>
      <c r="G1850" s="32">
        <v>4</v>
      </c>
      <c r="H1850" s="34">
        <v>1553.1075000000001</v>
      </c>
      <c r="I1850" s="3"/>
      <c r="J1850" s="26">
        <f t="shared" si="131"/>
        <v>0</v>
      </c>
    </row>
    <row r="1851" spans="1:10" ht="25.5" customHeight="1" x14ac:dyDescent="0.25">
      <c r="A1851" s="39"/>
      <c r="B1851" s="32" t="s">
        <v>96</v>
      </c>
      <c r="C1851" s="32" t="str">
        <f t="shared" si="136"/>
        <v>508-170</v>
      </c>
      <c r="D1851" s="32" t="s">
        <v>110</v>
      </c>
      <c r="E1851" s="32" t="s">
        <v>12</v>
      </c>
      <c r="F1851" s="32">
        <v>1705080220049</v>
      </c>
      <c r="G1851" s="32">
        <v>5</v>
      </c>
      <c r="H1851" s="34">
        <v>1553.1075000000001</v>
      </c>
      <c r="I1851" s="3"/>
      <c r="J1851" s="26">
        <f t="shared" si="131"/>
        <v>0</v>
      </c>
    </row>
    <row r="1852" spans="1:10" ht="25.5" customHeight="1" x14ac:dyDescent="0.25">
      <c r="A1852" s="39"/>
      <c r="B1852" s="32" t="s">
        <v>96</v>
      </c>
      <c r="C1852" s="32" t="str">
        <f t="shared" si="136"/>
        <v>508-170</v>
      </c>
      <c r="D1852" s="32" t="s">
        <v>110</v>
      </c>
      <c r="E1852" s="32" t="s">
        <v>18</v>
      </c>
      <c r="F1852" s="32">
        <v>1705080300048</v>
      </c>
      <c r="G1852" s="32">
        <v>1</v>
      </c>
      <c r="H1852" s="34">
        <v>1553.1075000000001</v>
      </c>
      <c r="I1852" s="3"/>
      <c r="J1852" s="26">
        <f t="shared" si="131"/>
        <v>0</v>
      </c>
    </row>
    <row r="1853" spans="1:10" ht="25.5" customHeight="1" x14ac:dyDescent="0.25">
      <c r="A1853" s="39"/>
      <c r="B1853" s="32" t="s">
        <v>96</v>
      </c>
      <c r="C1853" s="32" t="str">
        <f t="shared" si="136"/>
        <v>508-170</v>
      </c>
      <c r="D1853" s="32" t="s">
        <v>110</v>
      </c>
      <c r="E1853" s="32" t="s">
        <v>19</v>
      </c>
      <c r="F1853" s="32">
        <v>1705080340044</v>
      </c>
      <c r="G1853" s="32">
        <v>1</v>
      </c>
      <c r="H1853" s="34">
        <v>1553.1075000000001</v>
      </c>
      <c r="I1853" s="3"/>
      <c r="J1853" s="26">
        <f t="shared" si="131"/>
        <v>0</v>
      </c>
    </row>
    <row r="1854" spans="1:10" ht="25.5" customHeight="1" x14ac:dyDescent="0.25">
      <c r="A1854" s="39"/>
      <c r="B1854" s="32" t="s">
        <v>96</v>
      </c>
      <c r="C1854" s="32" t="str">
        <f t="shared" si="136"/>
        <v>508-170</v>
      </c>
      <c r="D1854" s="32" t="s">
        <v>110</v>
      </c>
      <c r="E1854" s="32" t="s">
        <v>22</v>
      </c>
      <c r="F1854" s="32">
        <v>1705080370041</v>
      </c>
      <c r="G1854" s="32">
        <v>7</v>
      </c>
      <c r="H1854" s="34">
        <v>1553.1075000000001</v>
      </c>
      <c r="I1854" s="3"/>
      <c r="J1854" s="26">
        <f t="shared" si="131"/>
        <v>0</v>
      </c>
    </row>
    <row r="1855" spans="1:10" ht="25.5" customHeight="1" x14ac:dyDescent="0.25">
      <c r="A1855" s="39"/>
      <c r="B1855" s="32" t="s">
        <v>96</v>
      </c>
      <c r="C1855" s="32" t="str">
        <f t="shared" si="136"/>
        <v>508-170</v>
      </c>
      <c r="D1855" s="32" t="s">
        <v>110</v>
      </c>
      <c r="E1855" s="32" t="s">
        <v>23</v>
      </c>
      <c r="F1855" s="32">
        <v>1705080380040</v>
      </c>
      <c r="G1855" s="32">
        <v>5</v>
      </c>
      <c r="H1855" s="34">
        <v>1553.1075000000001</v>
      </c>
      <c r="I1855" s="3"/>
      <c r="J1855" s="26">
        <f t="shared" si="131"/>
        <v>0</v>
      </c>
    </row>
    <row r="1856" spans="1:10" ht="25.5" customHeight="1" x14ac:dyDescent="0.25">
      <c r="A1856" s="39"/>
      <c r="B1856" s="32" t="s">
        <v>96</v>
      </c>
      <c r="C1856" s="32" t="str">
        <f t="shared" si="136"/>
        <v>508-170</v>
      </c>
      <c r="D1856" s="32" t="s">
        <v>110</v>
      </c>
      <c r="E1856" s="32" t="s">
        <v>28</v>
      </c>
      <c r="F1856" s="32">
        <v>1705080430042</v>
      </c>
      <c r="G1856" s="32">
        <v>1</v>
      </c>
      <c r="H1856" s="34">
        <v>1553.1075000000001</v>
      </c>
      <c r="I1856" s="3"/>
      <c r="J1856" s="26">
        <f t="shared" si="131"/>
        <v>0</v>
      </c>
    </row>
    <row r="1857" spans="1:10" ht="25.5" customHeight="1" x14ac:dyDescent="0.25">
      <c r="A1857" s="39"/>
      <c r="B1857" s="32" t="s">
        <v>96</v>
      </c>
      <c r="C1857" s="32" t="str">
        <f t="shared" si="136"/>
        <v>508-170</v>
      </c>
      <c r="D1857" s="32" t="s">
        <v>110</v>
      </c>
      <c r="E1857" s="32" t="s">
        <v>48</v>
      </c>
      <c r="F1857" s="32">
        <v>1705080460049</v>
      </c>
      <c r="G1857" s="32">
        <v>1</v>
      </c>
      <c r="H1857" s="34">
        <v>1553.1075000000001</v>
      </c>
      <c r="I1857" s="3"/>
      <c r="J1857" s="26">
        <f t="shared" si="131"/>
        <v>0</v>
      </c>
    </row>
    <row r="1858" spans="1:10" ht="46.5" customHeight="1" x14ac:dyDescent="0.25">
      <c r="A1858" s="35"/>
      <c r="B1858" s="32" t="s">
        <v>51</v>
      </c>
      <c r="C1858" s="32" t="str">
        <f>HYPERLINK("http://warehouse.orhideja.net//images/products/225-170.jpg","225-170")</f>
        <v>225-170</v>
      </c>
      <c r="D1858" s="32" t="s">
        <v>110</v>
      </c>
      <c r="E1858" s="32">
        <v>36</v>
      </c>
      <c r="F1858" s="32">
        <v>1702251060046</v>
      </c>
      <c r="G1858" s="32">
        <v>1</v>
      </c>
      <c r="H1858" s="34">
        <v>870.8175</v>
      </c>
      <c r="I1858" s="3"/>
      <c r="J1858" s="26">
        <f t="shared" si="131"/>
        <v>0</v>
      </c>
    </row>
    <row r="1859" spans="1:10" ht="46.5" customHeight="1" x14ac:dyDescent="0.25">
      <c r="A1859" s="36"/>
      <c r="B1859" s="32" t="s">
        <v>51</v>
      </c>
      <c r="C1859" s="32" t="str">
        <f>HYPERLINK("http://warehouse.orhideja.net//images/products/225-170.jpg","225-170")</f>
        <v>225-170</v>
      </c>
      <c r="D1859" s="32" t="s">
        <v>110</v>
      </c>
      <c r="E1859" s="32">
        <v>40</v>
      </c>
      <c r="F1859" s="32">
        <v>1702251080044</v>
      </c>
      <c r="G1859" s="32">
        <v>12</v>
      </c>
      <c r="H1859" s="34">
        <v>870.8175</v>
      </c>
      <c r="I1859" s="3"/>
      <c r="J1859" s="26">
        <f t="shared" si="131"/>
        <v>0</v>
      </c>
    </row>
    <row r="1860" spans="1:10" ht="46.5" customHeight="1" x14ac:dyDescent="0.25">
      <c r="A1860" s="36"/>
      <c r="B1860" s="32" t="s">
        <v>51</v>
      </c>
      <c r="C1860" s="32" t="str">
        <f>HYPERLINK("http://warehouse.orhideja.net//images/products/225-170.jpg","225-170")</f>
        <v>225-170</v>
      </c>
      <c r="D1860" s="32" t="s">
        <v>110</v>
      </c>
      <c r="E1860" s="32">
        <v>42</v>
      </c>
      <c r="F1860" s="32">
        <v>1702251090043</v>
      </c>
      <c r="G1860" s="32">
        <v>10</v>
      </c>
      <c r="H1860" s="34">
        <v>870.8175</v>
      </c>
      <c r="I1860" s="3"/>
      <c r="J1860" s="26">
        <f t="shared" si="131"/>
        <v>0</v>
      </c>
    </row>
    <row r="1861" spans="1:10" ht="46.5" customHeight="1" x14ac:dyDescent="0.25">
      <c r="A1861" s="37"/>
      <c r="B1861" s="32" t="s">
        <v>51</v>
      </c>
      <c r="C1861" s="32" t="str">
        <f>HYPERLINK("http://warehouse.orhideja.net//images/products/225-170.jpg","225-170")</f>
        <v>225-170</v>
      </c>
      <c r="D1861" s="32" t="s">
        <v>110</v>
      </c>
      <c r="E1861" s="32">
        <v>48</v>
      </c>
      <c r="F1861" s="32">
        <v>1702251120047</v>
      </c>
      <c r="G1861" s="32">
        <v>3</v>
      </c>
      <c r="H1861" s="34">
        <v>870.8175</v>
      </c>
      <c r="I1861" s="3"/>
      <c r="J1861" s="26">
        <f t="shared" si="131"/>
        <v>0</v>
      </c>
    </row>
    <row r="1862" spans="1:10" x14ac:dyDescent="0.25">
      <c r="A1862" s="35"/>
      <c r="B1862" s="32" t="s">
        <v>96</v>
      </c>
      <c r="C1862" s="32" t="str">
        <f t="shared" ref="C1862:C1893" si="137">HYPERLINK("http://warehouse.orhideja.net//images/products/508-170,-225-170-black_1.jpg","508-170")</f>
        <v>508-170</v>
      </c>
      <c r="D1862" s="32" t="s">
        <v>67</v>
      </c>
      <c r="E1862" s="32" t="s">
        <v>70</v>
      </c>
      <c r="F1862" s="32">
        <v>1705080111705</v>
      </c>
      <c r="G1862" s="32">
        <v>5</v>
      </c>
      <c r="H1862" s="34">
        <v>1553.1075000000001</v>
      </c>
      <c r="I1862" s="3"/>
      <c r="J1862" s="26">
        <f t="shared" si="131"/>
        <v>0</v>
      </c>
    </row>
    <row r="1863" spans="1:10" x14ac:dyDescent="0.25">
      <c r="A1863" s="36"/>
      <c r="B1863" s="32" t="s">
        <v>96</v>
      </c>
      <c r="C1863" s="32" t="str">
        <f t="shared" si="137"/>
        <v>508-170</v>
      </c>
      <c r="D1863" s="32" t="s">
        <v>67</v>
      </c>
      <c r="E1863" s="32" t="s">
        <v>7</v>
      </c>
      <c r="F1863" s="32">
        <v>1705080121704</v>
      </c>
      <c r="G1863" s="32">
        <v>5</v>
      </c>
      <c r="H1863" s="34">
        <v>1553.1075000000001</v>
      </c>
      <c r="I1863" s="3"/>
      <c r="J1863" s="26">
        <f t="shared" si="131"/>
        <v>0</v>
      </c>
    </row>
    <row r="1864" spans="1:10" x14ac:dyDescent="0.25">
      <c r="A1864" s="36"/>
      <c r="B1864" s="32" t="s">
        <v>96</v>
      </c>
      <c r="C1864" s="32" t="str">
        <f t="shared" si="137"/>
        <v>508-170</v>
      </c>
      <c r="D1864" s="32" t="s">
        <v>67</v>
      </c>
      <c r="E1864" s="32" t="s">
        <v>8</v>
      </c>
      <c r="F1864" s="32">
        <v>1705080131703</v>
      </c>
      <c r="G1864" s="32">
        <v>5</v>
      </c>
      <c r="H1864" s="34">
        <v>1553.1075000000001</v>
      </c>
      <c r="I1864" s="3"/>
      <c r="J1864" s="26">
        <f t="shared" ref="J1864:J1927" si="138">H1864*I1864</f>
        <v>0</v>
      </c>
    </row>
    <row r="1865" spans="1:10" x14ac:dyDescent="0.25">
      <c r="A1865" s="36"/>
      <c r="B1865" s="32" t="s">
        <v>96</v>
      </c>
      <c r="C1865" s="32" t="str">
        <f t="shared" si="137"/>
        <v>508-170</v>
      </c>
      <c r="D1865" s="32" t="s">
        <v>67</v>
      </c>
      <c r="E1865" s="32" t="s">
        <v>54</v>
      </c>
      <c r="F1865" s="32">
        <v>1705080141702</v>
      </c>
      <c r="G1865" s="32">
        <v>5</v>
      </c>
      <c r="H1865" s="34">
        <v>1553.1075000000001</v>
      </c>
      <c r="I1865" s="3"/>
      <c r="J1865" s="26">
        <f t="shared" si="138"/>
        <v>0</v>
      </c>
    </row>
    <row r="1866" spans="1:10" x14ac:dyDescent="0.25">
      <c r="A1866" s="36"/>
      <c r="B1866" s="32" t="s">
        <v>96</v>
      </c>
      <c r="C1866" s="32" t="str">
        <f t="shared" si="137"/>
        <v>508-170</v>
      </c>
      <c r="D1866" s="32" t="s">
        <v>67</v>
      </c>
      <c r="E1866" s="32" t="s">
        <v>24</v>
      </c>
      <c r="F1866" s="32">
        <v>1705080151701</v>
      </c>
      <c r="G1866" s="32">
        <v>5</v>
      </c>
      <c r="H1866" s="34">
        <v>1553.1075000000001</v>
      </c>
      <c r="I1866" s="3"/>
      <c r="J1866" s="26">
        <f t="shared" si="138"/>
        <v>0</v>
      </c>
    </row>
    <row r="1867" spans="1:10" x14ac:dyDescent="0.25">
      <c r="A1867" s="36"/>
      <c r="B1867" s="32" t="s">
        <v>96</v>
      </c>
      <c r="C1867" s="32" t="str">
        <f t="shared" si="137"/>
        <v>508-170</v>
      </c>
      <c r="D1867" s="32" t="s">
        <v>67</v>
      </c>
      <c r="E1867" s="32" t="s">
        <v>9</v>
      </c>
      <c r="F1867" s="32">
        <v>1705080181708</v>
      </c>
      <c r="G1867" s="32">
        <v>2</v>
      </c>
      <c r="H1867" s="34">
        <v>1553.1075000000001</v>
      </c>
      <c r="I1867" s="3"/>
      <c r="J1867" s="26">
        <f t="shared" si="138"/>
        <v>0</v>
      </c>
    </row>
    <row r="1868" spans="1:10" x14ac:dyDescent="0.25">
      <c r="A1868" s="36"/>
      <c r="B1868" s="32" t="s">
        <v>96</v>
      </c>
      <c r="C1868" s="32" t="str">
        <f t="shared" si="137"/>
        <v>508-170</v>
      </c>
      <c r="D1868" s="32" t="s">
        <v>67</v>
      </c>
      <c r="E1868" s="32" t="s">
        <v>10</v>
      </c>
      <c r="F1868" s="32">
        <v>1705080191707</v>
      </c>
      <c r="G1868" s="32">
        <v>2</v>
      </c>
      <c r="H1868" s="34">
        <v>1553.1075000000001</v>
      </c>
      <c r="I1868" s="3"/>
      <c r="J1868" s="26">
        <f t="shared" si="138"/>
        <v>0</v>
      </c>
    </row>
    <row r="1869" spans="1:10" x14ac:dyDescent="0.25">
      <c r="A1869" s="36"/>
      <c r="B1869" s="32" t="s">
        <v>96</v>
      </c>
      <c r="C1869" s="32" t="str">
        <f t="shared" si="137"/>
        <v>508-170</v>
      </c>
      <c r="D1869" s="32" t="s">
        <v>67</v>
      </c>
      <c r="E1869" s="32" t="s">
        <v>11</v>
      </c>
      <c r="F1869" s="32">
        <v>1705080201703</v>
      </c>
      <c r="G1869" s="32">
        <v>4</v>
      </c>
      <c r="H1869" s="34">
        <v>1553.1075000000001</v>
      </c>
      <c r="I1869" s="3"/>
      <c r="J1869" s="26">
        <f t="shared" si="138"/>
        <v>0</v>
      </c>
    </row>
    <row r="1870" spans="1:10" x14ac:dyDescent="0.25">
      <c r="A1870" s="36"/>
      <c r="B1870" s="32" t="s">
        <v>96</v>
      </c>
      <c r="C1870" s="32" t="str">
        <f t="shared" si="137"/>
        <v>508-170</v>
      </c>
      <c r="D1870" s="32" t="s">
        <v>67</v>
      </c>
      <c r="E1870" s="32" t="s">
        <v>25</v>
      </c>
      <c r="F1870" s="32">
        <v>1705080211702</v>
      </c>
      <c r="G1870" s="32">
        <v>3</v>
      </c>
      <c r="H1870" s="34">
        <v>1553.1075000000001</v>
      </c>
      <c r="I1870" s="3"/>
      <c r="J1870" s="26">
        <f t="shared" si="138"/>
        <v>0</v>
      </c>
    </row>
    <row r="1871" spans="1:10" x14ac:dyDescent="0.25">
      <c r="A1871" s="36"/>
      <c r="B1871" s="32" t="s">
        <v>96</v>
      </c>
      <c r="C1871" s="32" t="str">
        <f t="shared" si="137"/>
        <v>508-170</v>
      </c>
      <c r="D1871" s="32" t="s">
        <v>67</v>
      </c>
      <c r="E1871" s="32" t="s">
        <v>12</v>
      </c>
      <c r="F1871" s="32">
        <v>1705080221701</v>
      </c>
      <c r="G1871" s="32">
        <v>5</v>
      </c>
      <c r="H1871" s="34">
        <v>1553.1075000000001</v>
      </c>
      <c r="I1871" s="3"/>
      <c r="J1871" s="26">
        <f t="shared" si="138"/>
        <v>0</v>
      </c>
    </row>
    <row r="1872" spans="1:10" x14ac:dyDescent="0.25">
      <c r="A1872" s="36"/>
      <c r="B1872" s="32" t="s">
        <v>96</v>
      </c>
      <c r="C1872" s="32" t="str">
        <f t="shared" si="137"/>
        <v>508-170</v>
      </c>
      <c r="D1872" s="32" t="s">
        <v>67</v>
      </c>
      <c r="E1872" s="32" t="s">
        <v>13</v>
      </c>
      <c r="F1872" s="32">
        <v>1705080231700</v>
      </c>
      <c r="G1872" s="32">
        <v>5</v>
      </c>
      <c r="H1872" s="34">
        <v>1553.1075000000001</v>
      </c>
      <c r="I1872" s="3"/>
      <c r="J1872" s="26">
        <f t="shared" si="138"/>
        <v>0</v>
      </c>
    </row>
    <row r="1873" spans="1:10" x14ac:dyDescent="0.25">
      <c r="A1873" s="36"/>
      <c r="B1873" s="32" t="s">
        <v>96</v>
      </c>
      <c r="C1873" s="32" t="str">
        <f t="shared" si="137"/>
        <v>508-170</v>
      </c>
      <c r="D1873" s="32" t="s">
        <v>67</v>
      </c>
      <c r="E1873" s="32" t="s">
        <v>14</v>
      </c>
      <c r="F1873" s="32">
        <v>1705080261707</v>
      </c>
      <c r="G1873" s="32">
        <v>2</v>
      </c>
      <c r="H1873" s="34">
        <v>1553.1075000000001</v>
      </c>
      <c r="I1873" s="3"/>
      <c r="J1873" s="26">
        <f t="shared" si="138"/>
        <v>0</v>
      </c>
    </row>
    <row r="1874" spans="1:10" x14ac:dyDescent="0.25">
      <c r="A1874" s="36"/>
      <c r="B1874" s="32" t="s">
        <v>96</v>
      </c>
      <c r="C1874" s="32" t="str">
        <f t="shared" si="137"/>
        <v>508-170</v>
      </c>
      <c r="D1874" s="32" t="s">
        <v>67</v>
      </c>
      <c r="E1874" s="32" t="s">
        <v>15</v>
      </c>
      <c r="F1874" s="32">
        <v>1705080271706</v>
      </c>
      <c r="G1874" s="32">
        <v>5</v>
      </c>
      <c r="H1874" s="34">
        <v>1553.1075000000001</v>
      </c>
      <c r="I1874" s="3"/>
      <c r="J1874" s="26">
        <f t="shared" si="138"/>
        <v>0</v>
      </c>
    </row>
    <row r="1875" spans="1:10" x14ac:dyDescent="0.25">
      <c r="A1875" s="36"/>
      <c r="B1875" s="32" t="s">
        <v>96</v>
      </c>
      <c r="C1875" s="32" t="str">
        <f t="shared" si="137"/>
        <v>508-170</v>
      </c>
      <c r="D1875" s="32" t="s">
        <v>67</v>
      </c>
      <c r="E1875" s="32" t="s">
        <v>16</v>
      </c>
      <c r="F1875" s="32">
        <v>1705080281705</v>
      </c>
      <c r="G1875" s="32">
        <v>6</v>
      </c>
      <c r="H1875" s="34">
        <v>1553.1075000000001</v>
      </c>
      <c r="I1875" s="3"/>
      <c r="J1875" s="26">
        <f t="shared" si="138"/>
        <v>0</v>
      </c>
    </row>
    <row r="1876" spans="1:10" x14ac:dyDescent="0.25">
      <c r="A1876" s="36"/>
      <c r="B1876" s="32" t="s">
        <v>96</v>
      </c>
      <c r="C1876" s="32" t="str">
        <f t="shared" si="137"/>
        <v>508-170</v>
      </c>
      <c r="D1876" s="32" t="s">
        <v>67</v>
      </c>
      <c r="E1876" s="32" t="s">
        <v>17</v>
      </c>
      <c r="F1876" s="32">
        <v>1705080291704</v>
      </c>
      <c r="G1876" s="32">
        <v>6</v>
      </c>
      <c r="H1876" s="34">
        <v>1553.1075000000001</v>
      </c>
      <c r="I1876" s="3"/>
      <c r="J1876" s="26">
        <f t="shared" si="138"/>
        <v>0</v>
      </c>
    </row>
    <row r="1877" spans="1:10" x14ac:dyDescent="0.25">
      <c r="A1877" s="36"/>
      <c r="B1877" s="32" t="s">
        <v>96</v>
      </c>
      <c r="C1877" s="32" t="str">
        <f t="shared" si="137"/>
        <v>508-170</v>
      </c>
      <c r="D1877" s="32" t="s">
        <v>67</v>
      </c>
      <c r="E1877" s="32" t="s">
        <v>18</v>
      </c>
      <c r="F1877" s="32">
        <v>1705080301700</v>
      </c>
      <c r="G1877" s="32">
        <v>5</v>
      </c>
      <c r="H1877" s="34">
        <v>1553.1075000000001</v>
      </c>
      <c r="I1877" s="3"/>
      <c r="J1877" s="26">
        <f t="shared" si="138"/>
        <v>0</v>
      </c>
    </row>
    <row r="1878" spans="1:10" x14ac:dyDescent="0.25">
      <c r="A1878" s="36"/>
      <c r="B1878" s="32" t="s">
        <v>96</v>
      </c>
      <c r="C1878" s="32" t="str">
        <f t="shared" si="137"/>
        <v>508-170</v>
      </c>
      <c r="D1878" s="32" t="s">
        <v>67</v>
      </c>
      <c r="E1878" s="32" t="s">
        <v>26</v>
      </c>
      <c r="F1878" s="32">
        <v>1705080311709</v>
      </c>
      <c r="G1878" s="32">
        <v>5</v>
      </c>
      <c r="H1878" s="34">
        <v>1553.1075000000001</v>
      </c>
      <c r="I1878" s="3"/>
      <c r="J1878" s="26">
        <f t="shared" si="138"/>
        <v>0</v>
      </c>
    </row>
    <row r="1879" spans="1:10" x14ac:dyDescent="0.25">
      <c r="A1879" s="36"/>
      <c r="B1879" s="32" t="s">
        <v>96</v>
      </c>
      <c r="C1879" s="32" t="str">
        <f t="shared" si="137"/>
        <v>508-170</v>
      </c>
      <c r="D1879" s="32" t="s">
        <v>67</v>
      </c>
      <c r="E1879" s="32" t="s">
        <v>19</v>
      </c>
      <c r="F1879" s="32">
        <v>1705080341706</v>
      </c>
      <c r="G1879" s="32">
        <v>3</v>
      </c>
      <c r="H1879" s="34">
        <v>1553.1075000000001</v>
      </c>
      <c r="I1879" s="3"/>
      <c r="J1879" s="26">
        <f t="shared" si="138"/>
        <v>0</v>
      </c>
    </row>
    <row r="1880" spans="1:10" x14ac:dyDescent="0.25">
      <c r="A1880" s="36"/>
      <c r="B1880" s="32" t="s">
        <v>96</v>
      </c>
      <c r="C1880" s="32" t="str">
        <f t="shared" si="137"/>
        <v>508-170</v>
      </c>
      <c r="D1880" s="32" t="s">
        <v>67</v>
      </c>
      <c r="E1880" s="32" t="s">
        <v>20</v>
      </c>
      <c r="F1880" s="32">
        <v>1705080351705</v>
      </c>
      <c r="G1880" s="32">
        <v>6</v>
      </c>
      <c r="H1880" s="34">
        <v>1553.1075000000001</v>
      </c>
      <c r="I1880" s="3"/>
      <c r="J1880" s="26">
        <f t="shared" si="138"/>
        <v>0</v>
      </c>
    </row>
    <row r="1881" spans="1:10" x14ac:dyDescent="0.25">
      <c r="A1881" s="36"/>
      <c r="B1881" s="32" t="s">
        <v>96</v>
      </c>
      <c r="C1881" s="32" t="str">
        <f t="shared" si="137"/>
        <v>508-170</v>
      </c>
      <c r="D1881" s="32" t="s">
        <v>67</v>
      </c>
      <c r="E1881" s="32" t="s">
        <v>21</v>
      </c>
      <c r="F1881" s="32">
        <v>1705080361704</v>
      </c>
      <c r="G1881" s="32">
        <v>6</v>
      </c>
      <c r="H1881" s="34">
        <v>1553.1075000000001</v>
      </c>
      <c r="I1881" s="3"/>
      <c r="J1881" s="26">
        <f t="shared" si="138"/>
        <v>0</v>
      </c>
    </row>
    <row r="1882" spans="1:10" x14ac:dyDescent="0.25">
      <c r="A1882" s="36"/>
      <c r="B1882" s="32" t="s">
        <v>96</v>
      </c>
      <c r="C1882" s="32" t="str">
        <f t="shared" si="137"/>
        <v>508-170</v>
      </c>
      <c r="D1882" s="32" t="s">
        <v>67</v>
      </c>
      <c r="E1882" s="32" t="s">
        <v>22</v>
      </c>
      <c r="F1882" s="32">
        <v>1705080371703</v>
      </c>
      <c r="G1882" s="32">
        <v>6</v>
      </c>
      <c r="H1882" s="34">
        <v>1553.1075000000001</v>
      </c>
      <c r="I1882" s="3"/>
      <c r="J1882" s="26">
        <f t="shared" si="138"/>
        <v>0</v>
      </c>
    </row>
    <row r="1883" spans="1:10" x14ac:dyDescent="0.25">
      <c r="A1883" s="36"/>
      <c r="B1883" s="32" t="s">
        <v>96</v>
      </c>
      <c r="C1883" s="32" t="str">
        <f t="shared" si="137"/>
        <v>508-170</v>
      </c>
      <c r="D1883" s="32" t="s">
        <v>67</v>
      </c>
      <c r="E1883" s="32" t="s">
        <v>23</v>
      </c>
      <c r="F1883" s="32">
        <v>1705080381702</v>
      </c>
      <c r="G1883" s="32">
        <v>5</v>
      </c>
      <c r="H1883" s="34">
        <v>1553.1075000000001</v>
      </c>
      <c r="I1883" s="3"/>
      <c r="J1883" s="26">
        <f t="shared" si="138"/>
        <v>0</v>
      </c>
    </row>
    <row r="1884" spans="1:10" x14ac:dyDescent="0.25">
      <c r="A1884" s="36"/>
      <c r="B1884" s="32" t="s">
        <v>96</v>
      </c>
      <c r="C1884" s="32" t="str">
        <f t="shared" si="137"/>
        <v>508-170</v>
      </c>
      <c r="D1884" s="32" t="s">
        <v>67</v>
      </c>
      <c r="E1884" s="32" t="s">
        <v>27</v>
      </c>
      <c r="F1884" s="32">
        <v>1705080391701</v>
      </c>
      <c r="G1884" s="32">
        <v>5</v>
      </c>
      <c r="H1884" s="34">
        <v>1553.1075000000001</v>
      </c>
      <c r="I1884" s="3"/>
      <c r="J1884" s="26">
        <f t="shared" si="138"/>
        <v>0</v>
      </c>
    </row>
    <row r="1885" spans="1:10" x14ac:dyDescent="0.25">
      <c r="A1885" s="36"/>
      <c r="B1885" s="32" t="s">
        <v>96</v>
      </c>
      <c r="C1885" s="32" t="str">
        <f t="shared" si="137"/>
        <v>508-170</v>
      </c>
      <c r="D1885" s="32" t="s">
        <v>67</v>
      </c>
      <c r="E1885" s="32" t="s">
        <v>73</v>
      </c>
      <c r="F1885" s="32">
        <v>1705080421705</v>
      </c>
      <c r="G1885" s="32">
        <v>5</v>
      </c>
      <c r="H1885" s="34">
        <v>1553.1075000000001</v>
      </c>
      <c r="I1885" s="3"/>
      <c r="J1885" s="26">
        <f t="shared" si="138"/>
        <v>0</v>
      </c>
    </row>
    <row r="1886" spans="1:10" x14ac:dyDescent="0.25">
      <c r="A1886" s="36"/>
      <c r="B1886" s="32" t="s">
        <v>96</v>
      </c>
      <c r="C1886" s="32" t="str">
        <f t="shared" si="137"/>
        <v>508-170</v>
      </c>
      <c r="D1886" s="32" t="s">
        <v>67</v>
      </c>
      <c r="E1886" s="32" t="s">
        <v>28</v>
      </c>
      <c r="F1886" s="32">
        <v>1705080431704</v>
      </c>
      <c r="G1886" s="32">
        <v>3</v>
      </c>
      <c r="H1886" s="34">
        <v>1553.1075000000001</v>
      </c>
      <c r="I1886" s="3"/>
      <c r="J1886" s="26">
        <f t="shared" si="138"/>
        <v>0</v>
      </c>
    </row>
    <row r="1887" spans="1:10" x14ac:dyDescent="0.25">
      <c r="A1887" s="36"/>
      <c r="B1887" s="32" t="s">
        <v>96</v>
      </c>
      <c r="C1887" s="32" t="str">
        <f t="shared" si="137"/>
        <v>508-170</v>
      </c>
      <c r="D1887" s="32" t="s">
        <v>67</v>
      </c>
      <c r="E1887" s="32" t="s">
        <v>29</v>
      </c>
      <c r="F1887" s="32">
        <v>1705080441703</v>
      </c>
      <c r="G1887" s="32">
        <v>3</v>
      </c>
      <c r="H1887" s="34">
        <v>1553.1075000000001</v>
      </c>
      <c r="I1887" s="3"/>
      <c r="J1887" s="26">
        <f t="shared" si="138"/>
        <v>0</v>
      </c>
    </row>
    <row r="1888" spans="1:10" x14ac:dyDescent="0.25">
      <c r="A1888" s="36"/>
      <c r="B1888" s="32" t="s">
        <v>96</v>
      </c>
      <c r="C1888" s="32" t="str">
        <f t="shared" si="137"/>
        <v>508-170</v>
      </c>
      <c r="D1888" s="32" t="s">
        <v>67</v>
      </c>
      <c r="E1888" s="32" t="s">
        <v>30</v>
      </c>
      <c r="F1888" s="32">
        <v>1705080451702</v>
      </c>
      <c r="G1888" s="32">
        <v>3</v>
      </c>
      <c r="H1888" s="34">
        <v>1553.1075000000001</v>
      </c>
      <c r="I1888" s="3"/>
      <c r="J1888" s="26">
        <f t="shared" si="138"/>
        <v>0</v>
      </c>
    </row>
    <row r="1889" spans="1:10" x14ac:dyDescent="0.25">
      <c r="A1889" s="36"/>
      <c r="B1889" s="32" t="s">
        <v>96</v>
      </c>
      <c r="C1889" s="32" t="str">
        <f t="shared" si="137"/>
        <v>508-170</v>
      </c>
      <c r="D1889" s="32" t="s">
        <v>67</v>
      </c>
      <c r="E1889" s="32" t="s">
        <v>48</v>
      </c>
      <c r="F1889" s="32">
        <v>1705080461701</v>
      </c>
      <c r="G1889" s="32">
        <v>5</v>
      </c>
      <c r="H1889" s="34">
        <v>1553.1075000000001</v>
      </c>
      <c r="I1889" s="3"/>
      <c r="J1889" s="26">
        <f t="shared" si="138"/>
        <v>0</v>
      </c>
    </row>
    <row r="1890" spans="1:10" x14ac:dyDescent="0.25">
      <c r="A1890" s="36"/>
      <c r="B1890" s="32" t="s">
        <v>96</v>
      </c>
      <c r="C1890" s="32" t="str">
        <f t="shared" si="137"/>
        <v>508-170</v>
      </c>
      <c r="D1890" s="32" t="s">
        <v>67</v>
      </c>
      <c r="E1890" s="32" t="s">
        <v>74</v>
      </c>
      <c r="F1890" s="32">
        <v>1705080501704</v>
      </c>
      <c r="G1890" s="32">
        <v>5</v>
      </c>
      <c r="H1890" s="34">
        <v>1553.1075000000001</v>
      </c>
      <c r="I1890" s="3"/>
      <c r="J1890" s="26">
        <f t="shared" si="138"/>
        <v>0</v>
      </c>
    </row>
    <row r="1891" spans="1:10" x14ac:dyDescent="0.25">
      <c r="A1891" s="36"/>
      <c r="B1891" s="32" t="s">
        <v>96</v>
      </c>
      <c r="C1891" s="32" t="str">
        <f t="shared" si="137"/>
        <v>508-170</v>
      </c>
      <c r="D1891" s="32" t="s">
        <v>67</v>
      </c>
      <c r="E1891" s="32" t="s">
        <v>36</v>
      </c>
      <c r="F1891" s="32">
        <v>1705080511703</v>
      </c>
      <c r="G1891" s="32">
        <v>5</v>
      </c>
      <c r="H1891" s="34">
        <v>1553.1075000000001</v>
      </c>
      <c r="I1891" s="3"/>
      <c r="J1891" s="26">
        <f t="shared" si="138"/>
        <v>0</v>
      </c>
    </row>
    <row r="1892" spans="1:10" x14ac:dyDescent="0.25">
      <c r="A1892" s="36"/>
      <c r="B1892" s="32" t="s">
        <v>96</v>
      </c>
      <c r="C1892" s="32" t="str">
        <f t="shared" si="137"/>
        <v>508-170</v>
      </c>
      <c r="D1892" s="32" t="s">
        <v>67</v>
      </c>
      <c r="E1892" s="32" t="s">
        <v>37</v>
      </c>
      <c r="F1892" s="32">
        <v>1705080521702</v>
      </c>
      <c r="G1892" s="32">
        <v>5</v>
      </c>
      <c r="H1892" s="34">
        <v>1553.1075000000001</v>
      </c>
      <c r="I1892" s="3"/>
      <c r="J1892" s="26">
        <f t="shared" si="138"/>
        <v>0</v>
      </c>
    </row>
    <row r="1893" spans="1:10" x14ac:dyDescent="0.25">
      <c r="A1893" s="37"/>
      <c r="B1893" s="32" t="s">
        <v>96</v>
      </c>
      <c r="C1893" s="32" t="str">
        <f t="shared" si="137"/>
        <v>508-170</v>
      </c>
      <c r="D1893" s="32" t="s">
        <v>67</v>
      </c>
      <c r="E1893" s="32" t="s">
        <v>38</v>
      </c>
      <c r="F1893" s="32">
        <v>1705080531701</v>
      </c>
      <c r="G1893" s="32">
        <v>5</v>
      </c>
      <c r="H1893" s="34">
        <v>1553.1075000000001</v>
      </c>
      <c r="I1893" s="3"/>
      <c r="J1893" s="26">
        <f t="shared" si="138"/>
        <v>0</v>
      </c>
    </row>
    <row r="1894" spans="1:10" ht="96.75" customHeight="1" x14ac:dyDescent="0.25">
      <c r="A1894" s="35"/>
      <c r="B1894" s="32" t="s">
        <v>51</v>
      </c>
      <c r="C1894" s="32" t="str">
        <f>HYPERLINK("http://warehouse.orhideja.net//images/products/508-170,-225-170-black_6.jpg","225-170")</f>
        <v>225-170</v>
      </c>
      <c r="D1894" s="32" t="s">
        <v>67</v>
      </c>
      <c r="E1894" s="32">
        <v>36</v>
      </c>
      <c r="F1894" s="32">
        <v>1702251061708</v>
      </c>
      <c r="G1894" s="32">
        <v>1</v>
      </c>
      <c r="H1894" s="34">
        <v>870.8175</v>
      </c>
      <c r="I1894" s="3"/>
      <c r="J1894" s="26">
        <f t="shared" si="138"/>
        <v>0</v>
      </c>
    </row>
    <row r="1895" spans="1:10" ht="96.75" customHeight="1" x14ac:dyDescent="0.25">
      <c r="A1895" s="37"/>
      <c r="B1895" s="32" t="s">
        <v>51</v>
      </c>
      <c r="C1895" s="32" t="str">
        <f>HYPERLINK("http://warehouse.orhideja.net//images/products/508-170,-225-170-black_6.jpg","225-170")</f>
        <v>225-170</v>
      </c>
      <c r="D1895" s="32" t="s">
        <v>67</v>
      </c>
      <c r="E1895" s="32">
        <v>40</v>
      </c>
      <c r="F1895" s="32">
        <v>1702251081706</v>
      </c>
      <c r="G1895" s="32">
        <v>1</v>
      </c>
      <c r="H1895" s="34">
        <v>870.8175</v>
      </c>
      <c r="I1895" s="3"/>
      <c r="J1895" s="26">
        <f t="shared" si="138"/>
        <v>0</v>
      </c>
    </row>
    <row r="1896" spans="1:10" ht="48.75" customHeight="1" x14ac:dyDescent="0.25">
      <c r="A1896" s="35"/>
      <c r="B1896" s="32" t="s">
        <v>72</v>
      </c>
      <c r="C1896" s="32" t="str">
        <f>HYPERLINK("http://warehouse.orhideja.net//images/products/557-785-red.jpg","557-785")</f>
        <v>557-785</v>
      </c>
      <c r="D1896" s="32" t="s">
        <v>142</v>
      </c>
      <c r="E1896" s="32" t="s">
        <v>10</v>
      </c>
      <c r="F1896" s="32">
        <v>7855570191848</v>
      </c>
      <c r="G1896" s="32">
        <v>8</v>
      </c>
      <c r="H1896" s="34">
        <v>1544.1299999999999</v>
      </c>
      <c r="I1896" s="3"/>
      <c r="J1896" s="26">
        <f t="shared" si="138"/>
        <v>0</v>
      </c>
    </row>
    <row r="1897" spans="1:10" ht="48.75" customHeight="1" x14ac:dyDescent="0.25">
      <c r="A1897" s="36"/>
      <c r="B1897" s="32" t="s">
        <v>72</v>
      </c>
      <c r="C1897" s="32" t="str">
        <f>HYPERLINK("http://warehouse.orhideja.net//images/products/557-785-red.jpg","557-785")</f>
        <v>557-785</v>
      </c>
      <c r="D1897" s="32" t="s">
        <v>142</v>
      </c>
      <c r="E1897" s="32" t="s">
        <v>11</v>
      </c>
      <c r="F1897" s="32">
        <v>7855570201844</v>
      </c>
      <c r="G1897" s="32">
        <v>10</v>
      </c>
      <c r="H1897" s="34">
        <v>1544.1299999999999</v>
      </c>
      <c r="I1897" s="3"/>
      <c r="J1897" s="26">
        <f t="shared" si="138"/>
        <v>0</v>
      </c>
    </row>
    <row r="1898" spans="1:10" ht="48.75" customHeight="1" x14ac:dyDescent="0.25">
      <c r="A1898" s="36"/>
      <c r="B1898" s="32" t="s">
        <v>72</v>
      </c>
      <c r="C1898" s="32" t="str">
        <f>HYPERLINK("http://warehouse.orhideja.net//images/products/557-785-red.jpg","557-785")</f>
        <v>557-785</v>
      </c>
      <c r="D1898" s="32" t="s">
        <v>142</v>
      </c>
      <c r="E1898" s="32" t="s">
        <v>25</v>
      </c>
      <c r="F1898" s="32">
        <v>7855570211843</v>
      </c>
      <c r="G1898" s="32">
        <v>5</v>
      </c>
      <c r="H1898" s="34">
        <v>1544.1299999999999</v>
      </c>
      <c r="I1898" s="3"/>
      <c r="J1898" s="26">
        <f t="shared" si="138"/>
        <v>0</v>
      </c>
    </row>
    <row r="1899" spans="1:10" ht="48.75" customHeight="1" x14ac:dyDescent="0.25">
      <c r="A1899" s="37"/>
      <c r="B1899" s="32" t="s">
        <v>72</v>
      </c>
      <c r="C1899" s="32" t="str">
        <f>HYPERLINK("http://warehouse.orhideja.net//images/products/557-785-red.jpg","557-785")</f>
        <v>557-785</v>
      </c>
      <c r="D1899" s="32" t="s">
        <v>142</v>
      </c>
      <c r="E1899" s="32" t="s">
        <v>17</v>
      </c>
      <c r="F1899" s="32">
        <v>7855570291845</v>
      </c>
      <c r="G1899" s="32">
        <v>4</v>
      </c>
      <c r="H1899" s="34">
        <v>1544.1299999999999</v>
      </c>
      <c r="I1899" s="3"/>
      <c r="J1899" s="26">
        <f t="shared" si="138"/>
        <v>0</v>
      </c>
    </row>
    <row r="1900" spans="1:10" ht="96" customHeight="1" x14ac:dyDescent="0.25">
      <c r="A1900" s="35"/>
      <c r="B1900" s="32" t="s">
        <v>50</v>
      </c>
      <c r="C1900" s="32" t="str">
        <f>HYPERLINK("http://warehouse.orhideja.net//images/products/289-785.jpg","289-785")</f>
        <v>289-785</v>
      </c>
      <c r="D1900" s="32" t="s">
        <v>142</v>
      </c>
      <c r="E1900" s="32">
        <v>36</v>
      </c>
      <c r="F1900" s="32">
        <v>7852891061843</v>
      </c>
      <c r="G1900" s="32">
        <v>8</v>
      </c>
      <c r="H1900" s="34">
        <v>942.63749999999993</v>
      </c>
      <c r="I1900" s="3"/>
      <c r="J1900" s="26">
        <f t="shared" si="138"/>
        <v>0</v>
      </c>
    </row>
    <row r="1901" spans="1:10" ht="96" customHeight="1" x14ac:dyDescent="0.25">
      <c r="A1901" s="37"/>
      <c r="B1901" s="32" t="s">
        <v>50</v>
      </c>
      <c r="C1901" s="32" t="str">
        <f>HYPERLINK("http://warehouse.orhideja.net//images/products/289-785.jpg","289-785")</f>
        <v>289-785</v>
      </c>
      <c r="D1901" s="32" t="s">
        <v>142</v>
      </c>
      <c r="E1901" s="32">
        <v>38</v>
      </c>
      <c r="F1901" s="32">
        <v>7852891071842</v>
      </c>
      <c r="G1901" s="32">
        <v>6</v>
      </c>
      <c r="H1901" s="34">
        <v>942.63749999999993</v>
      </c>
      <c r="I1901" s="3"/>
      <c r="J1901" s="26">
        <f t="shared" si="138"/>
        <v>0</v>
      </c>
    </row>
    <row r="1902" spans="1:10" ht="58.5" customHeight="1" x14ac:dyDescent="0.25">
      <c r="A1902" s="35"/>
      <c r="B1902" s="32" t="s">
        <v>32</v>
      </c>
      <c r="C1902" s="32" t="str">
        <f>HYPERLINK("http://warehouse.orhideja.net//images/products/291-785-red.jpg","291-785")</f>
        <v>291-785</v>
      </c>
      <c r="D1902" s="32" t="s">
        <v>142</v>
      </c>
      <c r="E1902" s="32">
        <v>36</v>
      </c>
      <c r="F1902" s="32">
        <v>7852911061846</v>
      </c>
      <c r="G1902" s="32">
        <v>2</v>
      </c>
      <c r="H1902" s="34">
        <v>879.79499999999996</v>
      </c>
      <c r="I1902" s="3"/>
      <c r="J1902" s="26">
        <f t="shared" si="138"/>
        <v>0</v>
      </c>
    </row>
    <row r="1903" spans="1:10" ht="58.5" customHeight="1" x14ac:dyDescent="0.25">
      <c r="A1903" s="36"/>
      <c r="B1903" s="32" t="s">
        <v>32</v>
      </c>
      <c r="C1903" s="32" t="str">
        <f>HYPERLINK("http://warehouse.orhideja.net//images/products/291-785-red.jpg","291-785")</f>
        <v>291-785</v>
      </c>
      <c r="D1903" s="32" t="s">
        <v>142</v>
      </c>
      <c r="E1903" s="32">
        <v>42</v>
      </c>
      <c r="F1903" s="32">
        <v>7852911091843</v>
      </c>
      <c r="G1903" s="32">
        <v>8</v>
      </c>
      <c r="H1903" s="34">
        <v>879.79499999999996</v>
      </c>
      <c r="I1903" s="3"/>
      <c r="J1903" s="26">
        <f t="shared" si="138"/>
        <v>0</v>
      </c>
    </row>
    <row r="1904" spans="1:10" ht="58.5" customHeight="1" x14ac:dyDescent="0.25">
      <c r="A1904" s="37"/>
      <c r="B1904" s="32" t="s">
        <v>32</v>
      </c>
      <c r="C1904" s="32" t="str">
        <f>HYPERLINK("http://warehouse.orhideja.net//images/products/291-785-red.jpg","291-785")</f>
        <v>291-785</v>
      </c>
      <c r="D1904" s="32" t="s">
        <v>142</v>
      </c>
      <c r="E1904" s="32">
        <v>44</v>
      </c>
      <c r="F1904" s="32">
        <v>7852911101849</v>
      </c>
      <c r="G1904" s="32">
        <v>5</v>
      </c>
      <c r="H1904" s="34">
        <v>879.79499999999996</v>
      </c>
      <c r="I1904" s="3"/>
      <c r="J1904" s="26">
        <f t="shared" si="138"/>
        <v>0</v>
      </c>
    </row>
    <row r="1905" spans="1:10" ht="45.75" customHeight="1" x14ac:dyDescent="0.25">
      <c r="A1905" s="38"/>
      <c r="B1905" s="32" t="s">
        <v>72</v>
      </c>
      <c r="C1905" s="32" t="str">
        <f>HYPERLINK("http://warehouse.orhideja.net//images/products/557-785 beige.jpg","557-785")</f>
        <v>557-785</v>
      </c>
      <c r="D1905" s="32" t="s">
        <v>143</v>
      </c>
      <c r="E1905" s="32" t="s">
        <v>10</v>
      </c>
      <c r="F1905" s="32">
        <v>7855570191268</v>
      </c>
      <c r="G1905" s="32">
        <v>2</v>
      </c>
      <c r="H1905" s="34">
        <v>1544.1299999999999</v>
      </c>
      <c r="I1905" s="3"/>
      <c r="J1905" s="26">
        <f t="shared" si="138"/>
        <v>0</v>
      </c>
    </row>
    <row r="1906" spans="1:10" ht="45.75" customHeight="1" x14ac:dyDescent="0.25">
      <c r="A1906" s="39"/>
      <c r="B1906" s="32" t="s">
        <v>72</v>
      </c>
      <c r="C1906" s="32" t="str">
        <f>HYPERLINK("http://warehouse.orhideja.net//images/products/557-785 beige.jpg","557-785")</f>
        <v>557-785</v>
      </c>
      <c r="D1906" s="32" t="s">
        <v>143</v>
      </c>
      <c r="E1906" s="32" t="s">
        <v>11</v>
      </c>
      <c r="F1906" s="32">
        <v>7855570201264</v>
      </c>
      <c r="G1906" s="32">
        <v>4</v>
      </c>
      <c r="H1906" s="34">
        <v>1544.1299999999999</v>
      </c>
      <c r="I1906" s="3"/>
      <c r="J1906" s="26">
        <f t="shared" si="138"/>
        <v>0</v>
      </c>
    </row>
    <row r="1907" spans="1:10" ht="45.75" customHeight="1" x14ac:dyDescent="0.25">
      <c r="A1907" s="39"/>
      <c r="B1907" s="32" t="s">
        <v>72</v>
      </c>
      <c r="C1907" s="32" t="str">
        <f>HYPERLINK("http://warehouse.orhideja.net//images/products/557-785 beige.jpg","557-785")</f>
        <v>557-785</v>
      </c>
      <c r="D1907" s="32" t="s">
        <v>143</v>
      </c>
      <c r="E1907" s="32" t="s">
        <v>25</v>
      </c>
      <c r="F1907" s="32">
        <v>7855570211263</v>
      </c>
      <c r="G1907" s="32">
        <v>6</v>
      </c>
      <c r="H1907" s="34">
        <v>1544.1299999999999</v>
      </c>
      <c r="I1907" s="3"/>
      <c r="J1907" s="26">
        <f t="shared" si="138"/>
        <v>0</v>
      </c>
    </row>
    <row r="1908" spans="1:10" ht="45.75" customHeight="1" x14ac:dyDescent="0.25">
      <c r="A1908" s="39"/>
      <c r="B1908" s="32" t="s">
        <v>72</v>
      </c>
      <c r="C1908" s="32" t="str">
        <f>HYPERLINK("http://warehouse.orhideja.net//images/products/557-785 beige.jpg","557-785")</f>
        <v>557-785</v>
      </c>
      <c r="D1908" s="32" t="s">
        <v>143</v>
      </c>
      <c r="E1908" s="32" t="s">
        <v>17</v>
      </c>
      <c r="F1908" s="32">
        <v>7855570291265</v>
      </c>
      <c r="G1908" s="32">
        <v>4</v>
      </c>
      <c r="H1908" s="34">
        <v>1544.1299999999999</v>
      </c>
      <c r="I1908" s="3"/>
      <c r="J1908" s="26">
        <f t="shared" si="138"/>
        <v>0</v>
      </c>
    </row>
    <row r="1909" spans="1:10" ht="98.25" customHeight="1" x14ac:dyDescent="0.25">
      <c r="A1909" s="39"/>
      <c r="B1909" s="32" t="s">
        <v>31</v>
      </c>
      <c r="C1909" s="32" t="str">
        <f>HYPERLINK("http://warehouse.orhideja.net//images/products/210-785 beige.jpg","210-785")</f>
        <v>210-785</v>
      </c>
      <c r="D1909" s="32" t="s">
        <v>143</v>
      </c>
      <c r="E1909" s="32">
        <v>44</v>
      </c>
      <c r="F1909" s="32">
        <v>7852101101260</v>
      </c>
      <c r="G1909" s="32">
        <v>1</v>
      </c>
      <c r="H1909" s="34">
        <v>915.70500000000004</v>
      </c>
      <c r="I1909" s="3"/>
      <c r="J1909" s="26">
        <f t="shared" si="138"/>
        <v>0</v>
      </c>
    </row>
    <row r="1910" spans="1:10" ht="98.25" customHeight="1" x14ac:dyDescent="0.25">
      <c r="A1910" s="39"/>
      <c r="B1910" s="32" t="s">
        <v>31</v>
      </c>
      <c r="C1910" s="32" t="str">
        <f>HYPERLINK("http://warehouse.orhideja.net//images/products/210-785 beige.jpg","210-785")</f>
        <v>210-785</v>
      </c>
      <c r="D1910" s="32" t="s">
        <v>143</v>
      </c>
      <c r="E1910" s="32">
        <v>46</v>
      </c>
      <c r="F1910" s="32">
        <v>7852101111269</v>
      </c>
      <c r="G1910" s="32">
        <v>2</v>
      </c>
      <c r="H1910" s="34">
        <v>915.70500000000004</v>
      </c>
      <c r="I1910" s="3"/>
      <c r="J1910" s="26">
        <f t="shared" si="138"/>
        <v>0</v>
      </c>
    </row>
    <row r="1911" spans="1:10" ht="35.25" customHeight="1" x14ac:dyDescent="0.25">
      <c r="A1911" s="39"/>
      <c r="B1911" s="32" t="s">
        <v>32</v>
      </c>
      <c r="C1911" s="32" t="str">
        <f>HYPERLINK("http://warehouse.orhideja.net//images/products/291-785 beige.jpg","291-785")</f>
        <v>291-785</v>
      </c>
      <c r="D1911" s="32" t="s">
        <v>143</v>
      </c>
      <c r="E1911" s="32">
        <v>36</v>
      </c>
      <c r="F1911" s="32">
        <v>7852911061266</v>
      </c>
      <c r="G1911" s="32">
        <v>1</v>
      </c>
      <c r="H1911" s="34">
        <v>879.79499999999996</v>
      </c>
      <c r="I1911" s="3"/>
      <c r="J1911" s="26">
        <f t="shared" si="138"/>
        <v>0</v>
      </c>
    </row>
    <row r="1912" spans="1:10" ht="35.25" customHeight="1" x14ac:dyDescent="0.25">
      <c r="A1912" s="39"/>
      <c r="B1912" s="32" t="s">
        <v>32</v>
      </c>
      <c r="C1912" s="32" t="str">
        <f>HYPERLINK("http://warehouse.orhideja.net//images/products/291-785 beige.jpg","291-785")</f>
        <v>291-785</v>
      </c>
      <c r="D1912" s="32" t="s">
        <v>143</v>
      </c>
      <c r="E1912" s="32">
        <v>38</v>
      </c>
      <c r="F1912" s="32">
        <v>7852911071265</v>
      </c>
      <c r="G1912" s="32">
        <v>1</v>
      </c>
      <c r="H1912" s="34">
        <v>879.79499999999996</v>
      </c>
      <c r="I1912" s="3"/>
      <c r="J1912" s="26">
        <f t="shared" si="138"/>
        <v>0</v>
      </c>
    </row>
    <row r="1913" spans="1:10" ht="35.25" customHeight="1" x14ac:dyDescent="0.25">
      <c r="A1913" s="39"/>
      <c r="B1913" s="32" t="s">
        <v>32</v>
      </c>
      <c r="C1913" s="32" t="str">
        <f>HYPERLINK("http://warehouse.orhideja.net//images/products/291-785 beige.jpg","291-785")</f>
        <v>291-785</v>
      </c>
      <c r="D1913" s="32" t="s">
        <v>143</v>
      </c>
      <c r="E1913" s="32">
        <v>40</v>
      </c>
      <c r="F1913" s="32">
        <v>7852911081264</v>
      </c>
      <c r="G1913" s="32">
        <v>1</v>
      </c>
      <c r="H1913" s="34">
        <v>879.79499999999996</v>
      </c>
      <c r="I1913" s="3"/>
      <c r="J1913" s="26">
        <f t="shared" si="138"/>
        <v>0</v>
      </c>
    </row>
    <row r="1914" spans="1:10" ht="35.25" customHeight="1" x14ac:dyDescent="0.25">
      <c r="A1914" s="39"/>
      <c r="B1914" s="32" t="s">
        <v>32</v>
      </c>
      <c r="C1914" s="32" t="str">
        <f>HYPERLINK("http://warehouse.orhideja.net//images/products/291-785 beige.jpg","291-785")</f>
        <v>291-785</v>
      </c>
      <c r="D1914" s="32" t="s">
        <v>143</v>
      </c>
      <c r="E1914" s="32">
        <v>42</v>
      </c>
      <c r="F1914" s="32">
        <v>7852911091263</v>
      </c>
      <c r="G1914" s="32">
        <v>1</v>
      </c>
      <c r="H1914" s="34">
        <v>879.79499999999996</v>
      </c>
      <c r="I1914" s="3"/>
      <c r="J1914" s="26">
        <f t="shared" si="138"/>
        <v>0</v>
      </c>
    </row>
    <row r="1915" spans="1:10" ht="35.25" customHeight="1" x14ac:dyDescent="0.25">
      <c r="A1915" s="39"/>
      <c r="B1915" s="32" t="s">
        <v>32</v>
      </c>
      <c r="C1915" s="32" t="str">
        <f>HYPERLINK("http://warehouse.orhideja.net//images/products/291-785 beige.jpg","291-785")</f>
        <v>291-785</v>
      </c>
      <c r="D1915" s="32" t="s">
        <v>143</v>
      </c>
      <c r="E1915" s="32">
        <v>44</v>
      </c>
      <c r="F1915" s="32">
        <v>7852911101269</v>
      </c>
      <c r="G1915" s="32">
        <v>3</v>
      </c>
      <c r="H1915" s="34">
        <v>879.79499999999996</v>
      </c>
      <c r="I1915" s="3"/>
      <c r="J1915" s="26">
        <f t="shared" si="138"/>
        <v>0</v>
      </c>
    </row>
    <row r="1916" spans="1:10" ht="92.25" customHeight="1" x14ac:dyDescent="0.25">
      <c r="A1916" s="35"/>
      <c r="B1916" s="32" t="s">
        <v>72</v>
      </c>
      <c r="C1916" s="32" t="str">
        <f>HYPERLINK("http://warehouse.orhideja.net//images/products/557-785-ivory.jpg","557-785")</f>
        <v>557-785</v>
      </c>
      <c r="D1916" s="32" t="s">
        <v>110</v>
      </c>
      <c r="E1916" s="32" t="s">
        <v>11</v>
      </c>
      <c r="F1916" s="32">
        <v>7855570200045</v>
      </c>
      <c r="G1916" s="32">
        <v>1</v>
      </c>
      <c r="H1916" s="34">
        <v>1544.1299999999999</v>
      </c>
      <c r="I1916" s="3"/>
      <c r="J1916" s="26">
        <f t="shared" si="138"/>
        <v>0</v>
      </c>
    </row>
    <row r="1917" spans="1:10" ht="92.25" customHeight="1" x14ac:dyDescent="0.25">
      <c r="A1917" s="37"/>
      <c r="B1917" s="32" t="s">
        <v>72</v>
      </c>
      <c r="C1917" s="32" t="str">
        <f>HYPERLINK("http://warehouse.orhideja.net//images/products/557-785-ivory.jpg","557-785")</f>
        <v>557-785</v>
      </c>
      <c r="D1917" s="32" t="s">
        <v>110</v>
      </c>
      <c r="E1917" s="32" t="s">
        <v>12</v>
      </c>
      <c r="F1917" s="32">
        <v>7855570220043</v>
      </c>
      <c r="G1917" s="32">
        <v>3</v>
      </c>
      <c r="H1917" s="34">
        <v>1544.1299999999999</v>
      </c>
      <c r="I1917" s="3"/>
      <c r="J1917" s="26">
        <f t="shared" si="138"/>
        <v>0</v>
      </c>
    </row>
    <row r="1918" spans="1:10" ht="57" customHeight="1" x14ac:dyDescent="0.25">
      <c r="A1918" s="35"/>
      <c r="B1918" s="32" t="s">
        <v>80</v>
      </c>
      <c r="C1918" s="32" t="str">
        <f>HYPERLINK("http://warehouse.orhideja.net//images/products/801-785-ivory.jpg","801-785")</f>
        <v>801-785</v>
      </c>
      <c r="D1918" s="32" t="s">
        <v>110</v>
      </c>
      <c r="E1918" s="32" t="s">
        <v>8</v>
      </c>
      <c r="F1918" s="32">
        <v>7858010130049</v>
      </c>
      <c r="G1918" s="32">
        <v>3</v>
      </c>
      <c r="H1918" s="34">
        <v>1517.1974999999998</v>
      </c>
      <c r="I1918" s="3"/>
      <c r="J1918" s="26">
        <f t="shared" si="138"/>
        <v>0</v>
      </c>
    </row>
    <row r="1919" spans="1:10" ht="57" customHeight="1" x14ac:dyDescent="0.25">
      <c r="A1919" s="36"/>
      <c r="B1919" s="32" t="s">
        <v>80</v>
      </c>
      <c r="C1919" s="32" t="str">
        <f>HYPERLINK("http://warehouse.orhideja.net//images/products/801-785-ivory.jpg","801-785")</f>
        <v>801-785</v>
      </c>
      <c r="D1919" s="32" t="s">
        <v>110</v>
      </c>
      <c r="E1919" s="32" t="s">
        <v>10</v>
      </c>
      <c r="F1919" s="32">
        <v>7858010190043</v>
      </c>
      <c r="G1919" s="32">
        <v>5</v>
      </c>
      <c r="H1919" s="34">
        <v>1517.1974999999998</v>
      </c>
      <c r="I1919" s="3"/>
      <c r="J1919" s="26">
        <f t="shared" si="138"/>
        <v>0</v>
      </c>
    </row>
    <row r="1920" spans="1:10" ht="57" customHeight="1" x14ac:dyDescent="0.25">
      <c r="A1920" s="36"/>
      <c r="B1920" s="32" t="s">
        <v>80</v>
      </c>
      <c r="C1920" s="32" t="str">
        <f>HYPERLINK("http://warehouse.orhideja.net//images/products/801-785-ivory.jpg","801-785")</f>
        <v>801-785</v>
      </c>
      <c r="D1920" s="32" t="s">
        <v>110</v>
      </c>
      <c r="E1920" s="32" t="s">
        <v>11</v>
      </c>
      <c r="F1920" s="32">
        <v>7858010200049</v>
      </c>
      <c r="G1920" s="32">
        <v>5</v>
      </c>
      <c r="H1920" s="34">
        <v>1517.1974999999998</v>
      </c>
      <c r="I1920" s="3"/>
      <c r="J1920" s="26">
        <f t="shared" si="138"/>
        <v>0</v>
      </c>
    </row>
    <row r="1921" spans="1:10" ht="57" customHeight="1" x14ac:dyDescent="0.25">
      <c r="A1921" s="37"/>
      <c r="B1921" s="32" t="s">
        <v>80</v>
      </c>
      <c r="C1921" s="32" t="str">
        <f>HYPERLINK("http://warehouse.orhideja.net//images/products/801-785-ivory.jpg","801-785")</f>
        <v>801-785</v>
      </c>
      <c r="D1921" s="32" t="s">
        <v>110</v>
      </c>
      <c r="E1921" s="32" t="s">
        <v>15</v>
      </c>
      <c r="F1921" s="32">
        <v>7858010270042</v>
      </c>
      <c r="G1921" s="32">
        <v>6</v>
      </c>
      <c r="H1921" s="34">
        <v>1517.1974999999998</v>
      </c>
      <c r="I1921" s="3"/>
      <c r="J1921" s="26">
        <f t="shared" si="138"/>
        <v>0</v>
      </c>
    </row>
    <row r="1922" spans="1:10" ht="36" customHeight="1" x14ac:dyDescent="0.25">
      <c r="A1922" s="35"/>
      <c r="B1922" s="32" t="s">
        <v>31</v>
      </c>
      <c r="C1922" s="32" t="str">
        <f>HYPERLINK("http://warehouse.orhideja.net//images/products/210-785-ivory_2.jpg","210-785")</f>
        <v>210-785</v>
      </c>
      <c r="D1922" s="32" t="s">
        <v>110</v>
      </c>
      <c r="E1922" s="32">
        <v>38</v>
      </c>
      <c r="F1922" s="32">
        <v>7852101070047</v>
      </c>
      <c r="G1922" s="32">
        <v>5</v>
      </c>
      <c r="H1922" s="34">
        <v>915.70500000000004</v>
      </c>
      <c r="I1922" s="3"/>
      <c r="J1922" s="26">
        <f t="shared" si="138"/>
        <v>0</v>
      </c>
    </row>
    <row r="1923" spans="1:10" ht="36" customHeight="1" x14ac:dyDescent="0.25">
      <c r="A1923" s="36"/>
      <c r="B1923" s="32" t="s">
        <v>31</v>
      </c>
      <c r="C1923" s="32" t="str">
        <f>HYPERLINK("http://warehouse.orhideja.net//images/products/210-785-ivory_2.jpg","210-785")</f>
        <v>210-785</v>
      </c>
      <c r="D1923" s="32" t="s">
        <v>110</v>
      </c>
      <c r="E1923" s="32">
        <v>40</v>
      </c>
      <c r="F1923" s="32">
        <v>7852101080046</v>
      </c>
      <c r="G1923" s="32">
        <v>14</v>
      </c>
      <c r="H1923" s="34">
        <v>915.70500000000004</v>
      </c>
      <c r="I1923" s="3"/>
      <c r="J1923" s="26">
        <f t="shared" si="138"/>
        <v>0</v>
      </c>
    </row>
    <row r="1924" spans="1:10" ht="36" customHeight="1" x14ac:dyDescent="0.25">
      <c r="A1924" s="36"/>
      <c r="B1924" s="32" t="s">
        <v>31</v>
      </c>
      <c r="C1924" s="32" t="str">
        <f>HYPERLINK("http://warehouse.orhideja.net//images/products/210-785-ivory_2.jpg","210-785")</f>
        <v>210-785</v>
      </c>
      <c r="D1924" s="32" t="s">
        <v>110</v>
      </c>
      <c r="E1924" s="32">
        <v>42</v>
      </c>
      <c r="F1924" s="32">
        <v>7852101090045</v>
      </c>
      <c r="G1924" s="32">
        <v>16</v>
      </c>
      <c r="H1924" s="34">
        <v>915.70500000000004</v>
      </c>
      <c r="I1924" s="3"/>
      <c r="J1924" s="26">
        <f t="shared" si="138"/>
        <v>0</v>
      </c>
    </row>
    <row r="1925" spans="1:10" ht="36" customHeight="1" x14ac:dyDescent="0.25">
      <c r="A1925" s="36"/>
      <c r="B1925" s="32" t="s">
        <v>31</v>
      </c>
      <c r="C1925" s="32" t="str">
        <f>HYPERLINK("http://warehouse.orhideja.net//images/products/210-785-ivory_2.jpg","210-785")</f>
        <v>210-785</v>
      </c>
      <c r="D1925" s="32" t="s">
        <v>110</v>
      </c>
      <c r="E1925" s="32">
        <v>44</v>
      </c>
      <c r="F1925" s="32">
        <v>7852101100041</v>
      </c>
      <c r="G1925" s="32">
        <v>9</v>
      </c>
      <c r="H1925" s="34">
        <v>915.70500000000004</v>
      </c>
      <c r="I1925" s="3"/>
      <c r="J1925" s="26">
        <f t="shared" si="138"/>
        <v>0</v>
      </c>
    </row>
    <row r="1926" spans="1:10" ht="36" customHeight="1" x14ac:dyDescent="0.25">
      <c r="A1926" s="37"/>
      <c r="B1926" s="32" t="s">
        <v>31</v>
      </c>
      <c r="C1926" s="32" t="str">
        <f>HYPERLINK("http://warehouse.orhideja.net//images/products/210-785-ivory_2.jpg","210-785")</f>
        <v>210-785</v>
      </c>
      <c r="D1926" s="32" t="s">
        <v>110</v>
      </c>
      <c r="E1926" s="32">
        <v>46</v>
      </c>
      <c r="F1926" s="32">
        <v>7852101110040</v>
      </c>
      <c r="G1926" s="32">
        <v>1</v>
      </c>
      <c r="H1926" s="34">
        <v>915.70500000000004</v>
      </c>
      <c r="I1926" s="3"/>
      <c r="J1926" s="26">
        <f t="shared" si="138"/>
        <v>0</v>
      </c>
    </row>
    <row r="1927" spans="1:10" ht="50.25" customHeight="1" x14ac:dyDescent="0.25">
      <c r="A1927" s="35"/>
      <c r="B1927" s="32" t="s">
        <v>32</v>
      </c>
      <c r="C1927" s="32" t="str">
        <f>HYPERLINK("http://warehouse.orhideja.net//images/products/291-785-ivory.jpg","291-785")</f>
        <v>291-785</v>
      </c>
      <c r="D1927" s="32" t="s">
        <v>110</v>
      </c>
      <c r="E1927" s="32">
        <v>38</v>
      </c>
      <c r="F1927" s="32">
        <v>7852911070046</v>
      </c>
      <c r="G1927" s="32">
        <v>9</v>
      </c>
      <c r="H1927" s="34">
        <v>879.79499999999996</v>
      </c>
      <c r="I1927" s="3"/>
      <c r="J1927" s="26">
        <f t="shared" si="138"/>
        <v>0</v>
      </c>
    </row>
    <row r="1928" spans="1:10" ht="50.25" customHeight="1" x14ac:dyDescent="0.25">
      <c r="A1928" s="36"/>
      <c r="B1928" s="32" t="s">
        <v>32</v>
      </c>
      <c r="C1928" s="32" t="str">
        <f>HYPERLINK("http://warehouse.orhideja.net//images/products/291-785-ivory.jpg","291-785")</f>
        <v>291-785</v>
      </c>
      <c r="D1928" s="32" t="s">
        <v>110</v>
      </c>
      <c r="E1928" s="32">
        <v>40</v>
      </c>
      <c r="F1928" s="32">
        <v>7852911080045</v>
      </c>
      <c r="G1928" s="32">
        <v>15</v>
      </c>
      <c r="H1928" s="34">
        <v>879.79499999999996</v>
      </c>
      <c r="I1928" s="3"/>
      <c r="J1928" s="26">
        <f t="shared" ref="J1928:J1991" si="139">H1928*I1928</f>
        <v>0</v>
      </c>
    </row>
    <row r="1929" spans="1:10" ht="50.25" customHeight="1" x14ac:dyDescent="0.25">
      <c r="A1929" s="36"/>
      <c r="B1929" s="32" t="s">
        <v>32</v>
      </c>
      <c r="C1929" s="32" t="str">
        <f>HYPERLINK("http://warehouse.orhideja.net//images/products/291-785-ivory.jpg","291-785")</f>
        <v>291-785</v>
      </c>
      <c r="D1929" s="32" t="s">
        <v>110</v>
      </c>
      <c r="E1929" s="32">
        <v>42</v>
      </c>
      <c r="F1929" s="32">
        <v>7852911090044</v>
      </c>
      <c r="G1929" s="32">
        <v>9</v>
      </c>
      <c r="H1929" s="34">
        <v>879.79499999999996</v>
      </c>
      <c r="I1929" s="3"/>
      <c r="J1929" s="26">
        <f t="shared" si="139"/>
        <v>0</v>
      </c>
    </row>
    <row r="1930" spans="1:10" ht="50.25" customHeight="1" x14ac:dyDescent="0.25">
      <c r="A1930" s="37"/>
      <c r="B1930" s="32" t="s">
        <v>32</v>
      </c>
      <c r="C1930" s="32" t="str">
        <f>HYPERLINK("http://warehouse.orhideja.net//images/products/291-785-ivory.jpg","291-785")</f>
        <v>291-785</v>
      </c>
      <c r="D1930" s="32" t="s">
        <v>110</v>
      </c>
      <c r="E1930" s="32">
        <v>44</v>
      </c>
      <c r="F1930" s="32">
        <v>7852911100040</v>
      </c>
      <c r="G1930" s="32">
        <v>1</v>
      </c>
      <c r="H1930" s="34">
        <v>879.79499999999996</v>
      </c>
      <c r="I1930" s="3"/>
      <c r="J1930" s="26">
        <f t="shared" si="139"/>
        <v>0</v>
      </c>
    </row>
    <row r="1931" spans="1:10" ht="45.75" customHeight="1" x14ac:dyDescent="0.25">
      <c r="A1931" s="35"/>
      <c r="B1931" s="32" t="s">
        <v>51</v>
      </c>
      <c r="C1931" s="32" t="str">
        <f>HYPERLINK("http://warehouse.orhideja.net//images/products/646-785-ivory.jpg","646-785")</f>
        <v>646-785</v>
      </c>
      <c r="D1931" s="32" t="s">
        <v>110</v>
      </c>
      <c r="E1931" s="32">
        <v>42</v>
      </c>
      <c r="F1931" s="32">
        <v>7856461090042</v>
      </c>
      <c r="G1931" s="32">
        <v>4</v>
      </c>
      <c r="H1931" s="34">
        <v>1068.3225</v>
      </c>
      <c r="I1931" s="3"/>
      <c r="J1931" s="26">
        <f t="shared" si="139"/>
        <v>0</v>
      </c>
    </row>
    <row r="1932" spans="1:10" ht="45.75" customHeight="1" x14ac:dyDescent="0.25">
      <c r="A1932" s="36"/>
      <c r="B1932" s="32" t="s">
        <v>51</v>
      </c>
      <c r="C1932" s="32" t="str">
        <f>HYPERLINK("http://warehouse.orhideja.net//images/products/646-785-ivory.jpg","646-785")</f>
        <v>646-785</v>
      </c>
      <c r="D1932" s="32" t="s">
        <v>110</v>
      </c>
      <c r="E1932" s="32">
        <v>44</v>
      </c>
      <c r="F1932" s="32">
        <v>7856461100048</v>
      </c>
      <c r="G1932" s="32">
        <v>9</v>
      </c>
      <c r="H1932" s="34">
        <v>1068.3225</v>
      </c>
      <c r="I1932" s="3"/>
      <c r="J1932" s="26">
        <f t="shared" si="139"/>
        <v>0</v>
      </c>
    </row>
    <row r="1933" spans="1:10" ht="45.75" customHeight="1" x14ac:dyDescent="0.25">
      <c r="A1933" s="36"/>
      <c r="B1933" s="32" t="s">
        <v>51</v>
      </c>
      <c r="C1933" s="32" t="str">
        <f>HYPERLINK("http://warehouse.orhideja.net//images/products/646-785-ivory.jpg","646-785")</f>
        <v>646-785</v>
      </c>
      <c r="D1933" s="32" t="s">
        <v>110</v>
      </c>
      <c r="E1933" s="32">
        <v>46</v>
      </c>
      <c r="F1933" s="32">
        <v>7856461110047</v>
      </c>
      <c r="G1933" s="32">
        <v>7</v>
      </c>
      <c r="H1933" s="34">
        <v>1068.3225</v>
      </c>
      <c r="I1933" s="3"/>
      <c r="J1933" s="26">
        <f t="shared" si="139"/>
        <v>0</v>
      </c>
    </row>
    <row r="1934" spans="1:10" ht="45.75" customHeight="1" x14ac:dyDescent="0.25">
      <c r="A1934" s="37"/>
      <c r="B1934" s="32" t="s">
        <v>51</v>
      </c>
      <c r="C1934" s="32" t="str">
        <f>HYPERLINK("http://warehouse.orhideja.net//images/products/646-785-ivory.jpg","646-785")</f>
        <v>646-785</v>
      </c>
      <c r="D1934" s="32" t="s">
        <v>110</v>
      </c>
      <c r="E1934" s="32">
        <v>48</v>
      </c>
      <c r="F1934" s="32">
        <v>7856461120046</v>
      </c>
      <c r="G1934" s="32">
        <v>2</v>
      </c>
      <c r="H1934" s="34">
        <v>1068.3225</v>
      </c>
      <c r="I1934" s="3"/>
      <c r="J1934" s="26">
        <f t="shared" si="139"/>
        <v>0</v>
      </c>
    </row>
    <row r="1935" spans="1:10" ht="24.75" customHeight="1" x14ac:dyDescent="0.25">
      <c r="A1935" s="35"/>
      <c r="B1935" s="32" t="s">
        <v>5</v>
      </c>
      <c r="C1935" s="32" t="str">
        <f t="shared" ref="C1935:C1942" si="140">HYPERLINK("http://warehouse.orhideja.net//images/products/513-785 cveto4no rozovij.jpeg","513-785")</f>
        <v>513-785</v>
      </c>
      <c r="D1935" s="32" t="s">
        <v>100</v>
      </c>
      <c r="E1935" s="32" t="s">
        <v>11</v>
      </c>
      <c r="F1935" s="32">
        <v>7855130209068</v>
      </c>
      <c r="G1935" s="32">
        <v>1</v>
      </c>
      <c r="H1935" s="34">
        <v>1526.175</v>
      </c>
      <c r="I1935" s="3"/>
      <c r="J1935" s="26">
        <f t="shared" si="139"/>
        <v>0</v>
      </c>
    </row>
    <row r="1936" spans="1:10" ht="24.75" customHeight="1" x14ac:dyDescent="0.25">
      <c r="A1936" s="36"/>
      <c r="B1936" s="32" t="s">
        <v>5</v>
      </c>
      <c r="C1936" s="32" t="str">
        <f t="shared" si="140"/>
        <v>513-785</v>
      </c>
      <c r="D1936" s="32" t="s">
        <v>100</v>
      </c>
      <c r="E1936" s="32" t="s">
        <v>25</v>
      </c>
      <c r="F1936" s="32">
        <v>7855130219067</v>
      </c>
      <c r="G1936" s="32">
        <v>3</v>
      </c>
      <c r="H1936" s="34">
        <v>1526.175</v>
      </c>
      <c r="I1936" s="3"/>
      <c r="J1936" s="26">
        <f t="shared" si="139"/>
        <v>0</v>
      </c>
    </row>
    <row r="1937" spans="1:10" ht="24.75" customHeight="1" x14ac:dyDescent="0.25">
      <c r="A1937" s="36"/>
      <c r="B1937" s="32" t="s">
        <v>5</v>
      </c>
      <c r="C1937" s="32" t="str">
        <f t="shared" si="140"/>
        <v>513-785</v>
      </c>
      <c r="D1937" s="32" t="s">
        <v>100</v>
      </c>
      <c r="E1937" s="32" t="s">
        <v>12</v>
      </c>
      <c r="F1937" s="32">
        <v>7855130229066</v>
      </c>
      <c r="G1937" s="32">
        <v>3</v>
      </c>
      <c r="H1937" s="34">
        <v>1526.175</v>
      </c>
      <c r="I1937" s="3"/>
      <c r="J1937" s="26">
        <f t="shared" si="139"/>
        <v>0</v>
      </c>
    </row>
    <row r="1938" spans="1:10" ht="24.75" customHeight="1" x14ac:dyDescent="0.25">
      <c r="A1938" s="36"/>
      <c r="B1938" s="32" t="s">
        <v>5</v>
      </c>
      <c r="C1938" s="32" t="str">
        <f t="shared" si="140"/>
        <v>513-785</v>
      </c>
      <c r="D1938" s="32" t="s">
        <v>100</v>
      </c>
      <c r="E1938" s="32" t="s">
        <v>13</v>
      </c>
      <c r="F1938" s="32">
        <v>7855130239065</v>
      </c>
      <c r="G1938" s="32">
        <v>2</v>
      </c>
      <c r="H1938" s="34">
        <v>1526.175</v>
      </c>
      <c r="I1938" s="3"/>
      <c r="J1938" s="26">
        <f t="shared" si="139"/>
        <v>0</v>
      </c>
    </row>
    <row r="1939" spans="1:10" ht="24.75" customHeight="1" x14ac:dyDescent="0.25">
      <c r="A1939" s="36"/>
      <c r="B1939" s="32" t="s">
        <v>5</v>
      </c>
      <c r="C1939" s="32" t="str">
        <f t="shared" si="140"/>
        <v>513-785</v>
      </c>
      <c r="D1939" s="32" t="s">
        <v>100</v>
      </c>
      <c r="E1939" s="32" t="s">
        <v>15</v>
      </c>
      <c r="F1939" s="32">
        <v>7855130279061</v>
      </c>
      <c r="G1939" s="32">
        <v>6</v>
      </c>
      <c r="H1939" s="34">
        <v>1526.175</v>
      </c>
      <c r="I1939" s="3"/>
      <c r="J1939" s="26">
        <f t="shared" si="139"/>
        <v>0</v>
      </c>
    </row>
    <row r="1940" spans="1:10" ht="24.75" customHeight="1" x14ac:dyDescent="0.25">
      <c r="A1940" s="36"/>
      <c r="B1940" s="32" t="s">
        <v>5</v>
      </c>
      <c r="C1940" s="32" t="str">
        <f t="shared" si="140"/>
        <v>513-785</v>
      </c>
      <c r="D1940" s="32" t="s">
        <v>100</v>
      </c>
      <c r="E1940" s="32" t="s">
        <v>16</v>
      </c>
      <c r="F1940" s="32">
        <v>7855130289060</v>
      </c>
      <c r="G1940" s="32">
        <v>4</v>
      </c>
      <c r="H1940" s="34">
        <v>1526.175</v>
      </c>
      <c r="I1940" s="3"/>
      <c r="J1940" s="26">
        <f t="shared" si="139"/>
        <v>0</v>
      </c>
    </row>
    <row r="1941" spans="1:10" ht="24.75" customHeight="1" x14ac:dyDescent="0.25">
      <c r="A1941" s="36"/>
      <c r="B1941" s="32" t="s">
        <v>5</v>
      </c>
      <c r="C1941" s="32" t="str">
        <f t="shared" si="140"/>
        <v>513-785</v>
      </c>
      <c r="D1941" s="32" t="s">
        <v>100</v>
      </c>
      <c r="E1941" s="32" t="s">
        <v>17</v>
      </c>
      <c r="F1941" s="32">
        <v>7855130299069</v>
      </c>
      <c r="G1941" s="32">
        <v>5</v>
      </c>
      <c r="H1941" s="34">
        <v>1526.175</v>
      </c>
      <c r="I1941" s="3"/>
      <c r="J1941" s="26">
        <f t="shared" si="139"/>
        <v>0</v>
      </c>
    </row>
    <row r="1942" spans="1:10" ht="24.75" customHeight="1" x14ac:dyDescent="0.25">
      <c r="A1942" s="37"/>
      <c r="B1942" s="32" t="s">
        <v>5</v>
      </c>
      <c r="C1942" s="32" t="str">
        <f t="shared" si="140"/>
        <v>513-785</v>
      </c>
      <c r="D1942" s="32" t="s">
        <v>100</v>
      </c>
      <c r="E1942" s="32" t="s">
        <v>18</v>
      </c>
      <c r="F1942" s="32">
        <v>7855130309065</v>
      </c>
      <c r="G1942" s="32">
        <v>2</v>
      </c>
      <c r="H1942" s="34">
        <v>1526.175</v>
      </c>
      <c r="I1942" s="3"/>
      <c r="J1942" s="26">
        <f t="shared" si="139"/>
        <v>0</v>
      </c>
    </row>
    <row r="1943" spans="1:10" ht="56.25" customHeight="1" x14ac:dyDescent="0.25">
      <c r="A1943" s="35"/>
      <c r="B1943" s="32" t="s">
        <v>80</v>
      </c>
      <c r="C1943" s="32" t="str">
        <f>HYPERLINK("http://warehouse.orhideja.net//images/products/801-785.jpeg","801-785")</f>
        <v>801-785</v>
      </c>
      <c r="D1943" s="32" t="s">
        <v>100</v>
      </c>
      <c r="E1943" s="32" t="s">
        <v>9</v>
      </c>
      <c r="F1943" s="32">
        <v>7858010189061</v>
      </c>
      <c r="G1943" s="32">
        <v>8</v>
      </c>
      <c r="H1943" s="34">
        <v>1517.1974999999998</v>
      </c>
      <c r="I1943" s="3"/>
      <c r="J1943" s="26">
        <f t="shared" si="139"/>
        <v>0</v>
      </c>
    </row>
    <row r="1944" spans="1:10" ht="56.25" customHeight="1" x14ac:dyDescent="0.25">
      <c r="A1944" s="36"/>
      <c r="B1944" s="32" t="s">
        <v>80</v>
      </c>
      <c r="C1944" s="32" t="str">
        <f>HYPERLINK("http://warehouse.orhideja.net//images/products/801-785.jpeg","801-785")</f>
        <v>801-785</v>
      </c>
      <c r="D1944" s="32" t="s">
        <v>100</v>
      </c>
      <c r="E1944" s="32" t="s">
        <v>10</v>
      </c>
      <c r="F1944" s="32">
        <v>7858010199060</v>
      </c>
      <c r="G1944" s="32">
        <v>6</v>
      </c>
      <c r="H1944" s="34">
        <v>1517.1974999999998</v>
      </c>
      <c r="I1944" s="3"/>
      <c r="J1944" s="26">
        <f t="shared" si="139"/>
        <v>0</v>
      </c>
    </row>
    <row r="1945" spans="1:10" ht="56.25" customHeight="1" x14ac:dyDescent="0.25">
      <c r="A1945" s="36"/>
      <c r="B1945" s="32" t="s">
        <v>80</v>
      </c>
      <c r="C1945" s="32" t="str">
        <f>HYPERLINK("http://warehouse.orhideja.net//images/products/801-785.jpeg","801-785")</f>
        <v>801-785</v>
      </c>
      <c r="D1945" s="32" t="s">
        <v>100</v>
      </c>
      <c r="E1945" s="32" t="s">
        <v>14</v>
      </c>
      <c r="F1945" s="32">
        <v>7858010269060</v>
      </c>
      <c r="G1945" s="32">
        <v>6</v>
      </c>
      <c r="H1945" s="34">
        <v>1517.1974999999998</v>
      </c>
      <c r="I1945" s="3"/>
      <c r="J1945" s="26">
        <f t="shared" si="139"/>
        <v>0</v>
      </c>
    </row>
    <row r="1946" spans="1:10" ht="56.25" customHeight="1" x14ac:dyDescent="0.25">
      <c r="A1946" s="37"/>
      <c r="B1946" s="32" t="s">
        <v>80</v>
      </c>
      <c r="C1946" s="32" t="str">
        <f>HYPERLINK("http://warehouse.orhideja.net//images/products/801-785.jpeg","801-785")</f>
        <v>801-785</v>
      </c>
      <c r="D1946" s="32" t="s">
        <v>100</v>
      </c>
      <c r="E1946" s="32" t="s">
        <v>15</v>
      </c>
      <c r="F1946" s="32">
        <v>7858010279069</v>
      </c>
      <c r="G1946" s="32">
        <v>6</v>
      </c>
      <c r="H1946" s="34">
        <v>1517.1974999999998</v>
      </c>
      <c r="I1946" s="3"/>
      <c r="J1946" s="26">
        <f t="shared" si="139"/>
        <v>0</v>
      </c>
    </row>
    <row r="1947" spans="1:10" ht="91.5" customHeight="1" x14ac:dyDescent="0.25">
      <c r="A1947" s="35"/>
      <c r="B1947" s="32" t="s">
        <v>50</v>
      </c>
      <c r="C1947" s="32" t="str">
        <f>HYPERLINK("http://warehouse.orhideja.net//images/products/289-785.jpeg","289-785")</f>
        <v>289-785</v>
      </c>
      <c r="D1947" s="32" t="s">
        <v>100</v>
      </c>
      <c r="E1947" s="32">
        <v>42</v>
      </c>
      <c r="F1947" s="32">
        <v>7852891099068</v>
      </c>
      <c r="G1947" s="32">
        <v>2</v>
      </c>
      <c r="H1947" s="34">
        <v>942.63749999999993</v>
      </c>
      <c r="I1947" s="3"/>
      <c r="J1947" s="26">
        <f t="shared" si="139"/>
        <v>0</v>
      </c>
    </row>
    <row r="1948" spans="1:10" ht="91.5" customHeight="1" x14ac:dyDescent="0.25">
      <c r="A1948" s="37"/>
      <c r="B1948" s="32" t="s">
        <v>50</v>
      </c>
      <c r="C1948" s="32" t="str">
        <f>HYPERLINK("http://warehouse.orhideja.net//images/products/289-785.jpeg","289-785")</f>
        <v>289-785</v>
      </c>
      <c r="D1948" s="32" t="s">
        <v>100</v>
      </c>
      <c r="E1948" s="32">
        <v>44</v>
      </c>
      <c r="F1948" s="32">
        <v>7852891109064</v>
      </c>
      <c r="G1948" s="32">
        <v>2</v>
      </c>
      <c r="H1948" s="34">
        <v>942.63749999999993</v>
      </c>
      <c r="I1948" s="3"/>
      <c r="J1948" s="26">
        <f t="shared" si="139"/>
        <v>0</v>
      </c>
    </row>
    <row r="1949" spans="1:10" x14ac:dyDescent="0.25">
      <c r="A1949" s="35"/>
      <c r="B1949" s="32" t="s">
        <v>5</v>
      </c>
      <c r="C1949" s="32" t="str">
        <f t="shared" ref="C1949:C1994" si="141">HYPERLINK("http://warehouse.orhideja.net//images/products/561-787, 225-787 pion.jpg","561-787")</f>
        <v>561-787</v>
      </c>
      <c r="D1949" s="32" t="s">
        <v>69</v>
      </c>
      <c r="E1949" s="32" t="s">
        <v>8</v>
      </c>
      <c r="F1949" s="32">
        <v>7875610131689</v>
      </c>
      <c r="G1949" s="32">
        <v>6</v>
      </c>
      <c r="H1949" s="34">
        <v>1714.7025000000001</v>
      </c>
      <c r="I1949" s="3"/>
      <c r="J1949" s="26">
        <f t="shared" si="139"/>
        <v>0</v>
      </c>
    </row>
    <row r="1950" spans="1:10" x14ac:dyDescent="0.25">
      <c r="A1950" s="36"/>
      <c r="B1950" s="32" t="s">
        <v>5</v>
      </c>
      <c r="C1950" s="32" t="str">
        <f t="shared" si="141"/>
        <v>561-787</v>
      </c>
      <c r="D1950" s="32" t="s">
        <v>69</v>
      </c>
      <c r="E1950" s="32" t="s">
        <v>54</v>
      </c>
      <c r="F1950" s="32">
        <v>7875610141688</v>
      </c>
      <c r="G1950" s="32">
        <v>6</v>
      </c>
      <c r="H1950" s="34">
        <v>1714.7025000000001</v>
      </c>
      <c r="I1950" s="3"/>
      <c r="J1950" s="26">
        <f t="shared" si="139"/>
        <v>0</v>
      </c>
    </row>
    <row r="1951" spans="1:10" x14ac:dyDescent="0.25">
      <c r="A1951" s="36"/>
      <c r="B1951" s="32" t="s">
        <v>5</v>
      </c>
      <c r="C1951" s="32" t="str">
        <f t="shared" si="141"/>
        <v>561-787</v>
      </c>
      <c r="D1951" s="32" t="s">
        <v>69</v>
      </c>
      <c r="E1951" s="32" t="s">
        <v>24</v>
      </c>
      <c r="F1951" s="32">
        <v>7875610151687</v>
      </c>
      <c r="G1951" s="32">
        <v>4</v>
      </c>
      <c r="H1951" s="34">
        <v>1714.7025000000001</v>
      </c>
      <c r="I1951" s="3"/>
      <c r="J1951" s="26">
        <f t="shared" si="139"/>
        <v>0</v>
      </c>
    </row>
    <row r="1952" spans="1:10" x14ac:dyDescent="0.25">
      <c r="A1952" s="36"/>
      <c r="B1952" s="32" t="s">
        <v>5</v>
      </c>
      <c r="C1952" s="32" t="str">
        <f t="shared" si="141"/>
        <v>561-787</v>
      </c>
      <c r="D1952" s="32" t="s">
        <v>69</v>
      </c>
      <c r="E1952" s="32" t="s">
        <v>55</v>
      </c>
      <c r="F1952" s="32">
        <v>7875610161686</v>
      </c>
      <c r="G1952" s="32">
        <v>5</v>
      </c>
      <c r="H1952" s="34">
        <v>1714.7025000000001</v>
      </c>
      <c r="I1952" s="3"/>
      <c r="J1952" s="26">
        <f t="shared" si="139"/>
        <v>0</v>
      </c>
    </row>
    <row r="1953" spans="1:10" x14ac:dyDescent="0.25">
      <c r="A1953" s="36"/>
      <c r="B1953" s="32" t="s">
        <v>5</v>
      </c>
      <c r="C1953" s="32" t="str">
        <f t="shared" si="141"/>
        <v>561-787</v>
      </c>
      <c r="D1953" s="32" t="s">
        <v>69</v>
      </c>
      <c r="E1953" s="32" t="s">
        <v>56</v>
      </c>
      <c r="F1953" s="32">
        <v>7875612011682</v>
      </c>
      <c r="G1953" s="32">
        <v>5</v>
      </c>
      <c r="H1953" s="34">
        <v>1714.7025000000001</v>
      </c>
      <c r="I1953" s="3"/>
      <c r="J1953" s="26">
        <f t="shared" si="139"/>
        <v>0</v>
      </c>
    </row>
    <row r="1954" spans="1:10" x14ac:dyDescent="0.25">
      <c r="A1954" s="36"/>
      <c r="B1954" s="32" t="s">
        <v>5</v>
      </c>
      <c r="C1954" s="32" t="str">
        <f t="shared" si="141"/>
        <v>561-787</v>
      </c>
      <c r="D1954" s="32" t="s">
        <v>69</v>
      </c>
      <c r="E1954" s="32" t="s">
        <v>11</v>
      </c>
      <c r="F1954" s="32">
        <v>7875610201689</v>
      </c>
      <c r="G1954" s="32">
        <v>13</v>
      </c>
      <c r="H1954" s="34">
        <v>1714.7025000000001</v>
      </c>
      <c r="I1954" s="3"/>
      <c r="J1954" s="26">
        <f t="shared" si="139"/>
        <v>0</v>
      </c>
    </row>
    <row r="1955" spans="1:10" x14ac:dyDescent="0.25">
      <c r="A1955" s="36"/>
      <c r="B1955" s="32" t="s">
        <v>5</v>
      </c>
      <c r="C1955" s="32" t="str">
        <f t="shared" si="141"/>
        <v>561-787</v>
      </c>
      <c r="D1955" s="32" t="s">
        <v>69</v>
      </c>
      <c r="E1955" s="32" t="s">
        <v>25</v>
      </c>
      <c r="F1955" s="32">
        <v>7875610211688</v>
      </c>
      <c r="G1955" s="32">
        <v>15</v>
      </c>
      <c r="H1955" s="34">
        <v>1714.7025000000001</v>
      </c>
      <c r="I1955" s="3"/>
      <c r="J1955" s="26">
        <f t="shared" si="139"/>
        <v>0</v>
      </c>
    </row>
    <row r="1956" spans="1:10" x14ac:dyDescent="0.25">
      <c r="A1956" s="36"/>
      <c r="B1956" s="32" t="s">
        <v>5</v>
      </c>
      <c r="C1956" s="32" t="str">
        <f t="shared" si="141"/>
        <v>561-787</v>
      </c>
      <c r="D1956" s="32" t="s">
        <v>69</v>
      </c>
      <c r="E1956" s="32" t="s">
        <v>12</v>
      </c>
      <c r="F1956" s="32">
        <v>7875610221687</v>
      </c>
      <c r="G1956" s="32">
        <v>11</v>
      </c>
      <c r="H1956" s="34">
        <v>1714.7025000000001</v>
      </c>
      <c r="I1956" s="3"/>
      <c r="J1956" s="26">
        <f t="shared" si="139"/>
        <v>0</v>
      </c>
    </row>
    <row r="1957" spans="1:10" x14ac:dyDescent="0.25">
      <c r="A1957" s="36"/>
      <c r="B1957" s="32" t="s">
        <v>5</v>
      </c>
      <c r="C1957" s="32" t="str">
        <f t="shared" si="141"/>
        <v>561-787</v>
      </c>
      <c r="D1957" s="32" t="s">
        <v>69</v>
      </c>
      <c r="E1957" s="32" t="s">
        <v>13</v>
      </c>
      <c r="F1957" s="32">
        <v>7875610231686</v>
      </c>
      <c r="G1957" s="32">
        <v>12</v>
      </c>
      <c r="H1957" s="34">
        <v>1714.7025000000001</v>
      </c>
      <c r="I1957" s="3"/>
      <c r="J1957" s="26">
        <f t="shared" si="139"/>
        <v>0</v>
      </c>
    </row>
    <row r="1958" spans="1:10" x14ac:dyDescent="0.25">
      <c r="A1958" s="36"/>
      <c r="B1958" s="32" t="s">
        <v>5</v>
      </c>
      <c r="C1958" s="32" t="str">
        <f t="shared" si="141"/>
        <v>561-787</v>
      </c>
      <c r="D1958" s="32" t="s">
        <v>69</v>
      </c>
      <c r="E1958" s="32" t="s">
        <v>43</v>
      </c>
      <c r="F1958" s="32">
        <v>7875610241685</v>
      </c>
      <c r="G1958" s="32">
        <v>11</v>
      </c>
      <c r="H1958" s="34">
        <v>1714.7025000000001</v>
      </c>
      <c r="I1958" s="3"/>
      <c r="J1958" s="26">
        <f t="shared" si="139"/>
        <v>0</v>
      </c>
    </row>
    <row r="1959" spans="1:10" x14ac:dyDescent="0.25">
      <c r="A1959" s="36"/>
      <c r="B1959" s="32" t="s">
        <v>5</v>
      </c>
      <c r="C1959" s="32" t="str">
        <f t="shared" si="141"/>
        <v>561-787</v>
      </c>
      <c r="D1959" s="32" t="s">
        <v>69</v>
      </c>
      <c r="E1959" s="32" t="s">
        <v>44</v>
      </c>
      <c r="F1959" s="32">
        <v>7875610971681</v>
      </c>
      <c r="G1959" s="32">
        <v>4</v>
      </c>
      <c r="H1959" s="34">
        <v>1714.7025000000001</v>
      </c>
      <c r="I1959" s="3"/>
      <c r="J1959" s="26">
        <f t="shared" si="139"/>
        <v>0</v>
      </c>
    </row>
    <row r="1960" spans="1:10" x14ac:dyDescent="0.25">
      <c r="A1960" s="36"/>
      <c r="B1960" s="32" t="s">
        <v>5</v>
      </c>
      <c r="C1960" s="32" t="str">
        <f t="shared" si="141"/>
        <v>561-787</v>
      </c>
      <c r="D1960" s="32" t="s">
        <v>69</v>
      </c>
      <c r="E1960" s="32" t="s">
        <v>45</v>
      </c>
      <c r="F1960" s="32">
        <v>7875610981680</v>
      </c>
      <c r="G1960" s="32">
        <v>9</v>
      </c>
      <c r="H1960" s="34">
        <v>1714.7025000000001</v>
      </c>
      <c r="I1960" s="3"/>
      <c r="J1960" s="26">
        <f t="shared" si="139"/>
        <v>0</v>
      </c>
    </row>
    <row r="1961" spans="1:10" x14ac:dyDescent="0.25">
      <c r="A1961" s="36"/>
      <c r="B1961" s="32" t="s">
        <v>5</v>
      </c>
      <c r="C1961" s="32" t="str">
        <f t="shared" si="141"/>
        <v>561-787</v>
      </c>
      <c r="D1961" s="32" t="s">
        <v>69</v>
      </c>
      <c r="E1961" s="32" t="s">
        <v>14</v>
      </c>
      <c r="F1961" s="32">
        <v>7875610261683</v>
      </c>
      <c r="G1961" s="32">
        <v>10</v>
      </c>
      <c r="H1961" s="34">
        <v>1714.7025000000001</v>
      </c>
      <c r="I1961" s="3"/>
      <c r="J1961" s="26">
        <f t="shared" si="139"/>
        <v>0</v>
      </c>
    </row>
    <row r="1962" spans="1:10" x14ac:dyDescent="0.25">
      <c r="A1962" s="36"/>
      <c r="B1962" s="32" t="s">
        <v>5</v>
      </c>
      <c r="C1962" s="32" t="str">
        <f t="shared" si="141"/>
        <v>561-787</v>
      </c>
      <c r="D1962" s="32" t="s">
        <v>69</v>
      </c>
      <c r="E1962" s="32" t="s">
        <v>15</v>
      </c>
      <c r="F1962" s="32">
        <v>7875610271682</v>
      </c>
      <c r="G1962" s="32">
        <v>24</v>
      </c>
      <c r="H1962" s="34">
        <v>1714.7025000000001</v>
      </c>
      <c r="I1962" s="3"/>
      <c r="J1962" s="26">
        <f t="shared" si="139"/>
        <v>0</v>
      </c>
    </row>
    <row r="1963" spans="1:10" x14ac:dyDescent="0.25">
      <c r="A1963" s="36"/>
      <c r="B1963" s="32" t="s">
        <v>5</v>
      </c>
      <c r="C1963" s="32" t="str">
        <f t="shared" si="141"/>
        <v>561-787</v>
      </c>
      <c r="D1963" s="32" t="s">
        <v>69</v>
      </c>
      <c r="E1963" s="32" t="s">
        <v>16</v>
      </c>
      <c r="F1963" s="32">
        <v>7875610281681</v>
      </c>
      <c r="G1963" s="32">
        <v>13</v>
      </c>
      <c r="H1963" s="34">
        <v>1714.7025000000001</v>
      </c>
      <c r="I1963" s="3"/>
      <c r="J1963" s="26">
        <f t="shared" si="139"/>
        <v>0</v>
      </c>
    </row>
    <row r="1964" spans="1:10" x14ac:dyDescent="0.25">
      <c r="A1964" s="36"/>
      <c r="B1964" s="32" t="s">
        <v>5</v>
      </c>
      <c r="C1964" s="32" t="str">
        <f t="shared" si="141"/>
        <v>561-787</v>
      </c>
      <c r="D1964" s="32" t="s">
        <v>69</v>
      </c>
      <c r="E1964" s="32" t="s">
        <v>17</v>
      </c>
      <c r="F1964" s="32">
        <v>7875610291680</v>
      </c>
      <c r="G1964" s="32">
        <v>15</v>
      </c>
      <c r="H1964" s="34">
        <v>1714.7025000000001</v>
      </c>
      <c r="I1964" s="3"/>
      <c r="J1964" s="26">
        <f t="shared" si="139"/>
        <v>0</v>
      </c>
    </row>
    <row r="1965" spans="1:10" x14ac:dyDescent="0.25">
      <c r="A1965" s="36"/>
      <c r="B1965" s="32" t="s">
        <v>5</v>
      </c>
      <c r="C1965" s="32" t="str">
        <f t="shared" si="141"/>
        <v>561-787</v>
      </c>
      <c r="D1965" s="32" t="s">
        <v>69</v>
      </c>
      <c r="E1965" s="32" t="s">
        <v>18</v>
      </c>
      <c r="F1965" s="32">
        <v>7875610301686</v>
      </c>
      <c r="G1965" s="32">
        <v>15</v>
      </c>
      <c r="H1965" s="34">
        <v>1714.7025000000001</v>
      </c>
      <c r="I1965" s="3"/>
      <c r="J1965" s="26">
        <f t="shared" si="139"/>
        <v>0</v>
      </c>
    </row>
    <row r="1966" spans="1:10" x14ac:dyDescent="0.25">
      <c r="A1966" s="36"/>
      <c r="B1966" s="32" t="s">
        <v>5</v>
      </c>
      <c r="C1966" s="32" t="str">
        <f t="shared" si="141"/>
        <v>561-787</v>
      </c>
      <c r="D1966" s="32" t="s">
        <v>69</v>
      </c>
      <c r="E1966" s="32" t="s">
        <v>26</v>
      </c>
      <c r="F1966" s="32">
        <v>7875610311685</v>
      </c>
      <c r="G1966" s="32">
        <v>15</v>
      </c>
      <c r="H1966" s="34">
        <v>1714.7025000000001</v>
      </c>
      <c r="I1966" s="3"/>
      <c r="J1966" s="26">
        <f t="shared" si="139"/>
        <v>0</v>
      </c>
    </row>
    <row r="1967" spans="1:10" x14ac:dyDescent="0.25">
      <c r="A1967" s="36"/>
      <c r="B1967" s="32" t="s">
        <v>5</v>
      </c>
      <c r="C1967" s="32" t="str">
        <f t="shared" si="141"/>
        <v>561-787</v>
      </c>
      <c r="D1967" s="32" t="s">
        <v>69</v>
      </c>
      <c r="E1967" s="32" t="s">
        <v>46</v>
      </c>
      <c r="F1967" s="32">
        <v>7875610321684</v>
      </c>
      <c r="G1967" s="32">
        <v>18</v>
      </c>
      <c r="H1967" s="34">
        <v>1714.7025000000001</v>
      </c>
      <c r="I1967" s="3"/>
      <c r="J1967" s="26">
        <f t="shared" si="139"/>
        <v>0</v>
      </c>
    </row>
    <row r="1968" spans="1:10" x14ac:dyDescent="0.25">
      <c r="A1968" s="36"/>
      <c r="B1968" s="32" t="s">
        <v>5</v>
      </c>
      <c r="C1968" s="32" t="str">
        <f t="shared" si="141"/>
        <v>561-787</v>
      </c>
      <c r="D1968" s="32" t="s">
        <v>69</v>
      </c>
      <c r="E1968" s="32" t="s">
        <v>47</v>
      </c>
      <c r="F1968" s="32">
        <v>7875610991689</v>
      </c>
      <c r="G1968" s="32">
        <v>6</v>
      </c>
      <c r="H1968" s="34">
        <v>1714.7025000000001</v>
      </c>
      <c r="I1968" s="3"/>
      <c r="J1968" s="26">
        <f t="shared" si="139"/>
        <v>0</v>
      </c>
    </row>
    <row r="1969" spans="1:10" x14ac:dyDescent="0.25">
      <c r="A1969" s="36"/>
      <c r="B1969" s="32" t="s">
        <v>5</v>
      </c>
      <c r="C1969" s="32" t="str">
        <f t="shared" si="141"/>
        <v>561-787</v>
      </c>
      <c r="D1969" s="32" t="s">
        <v>69</v>
      </c>
      <c r="E1969" s="32" t="s">
        <v>19</v>
      </c>
      <c r="F1969" s="32">
        <v>7875610341682</v>
      </c>
      <c r="G1969" s="32">
        <v>9</v>
      </c>
      <c r="H1969" s="34">
        <v>1714.7025000000001</v>
      </c>
      <c r="I1969" s="3"/>
      <c r="J1969" s="26">
        <f t="shared" si="139"/>
        <v>0</v>
      </c>
    </row>
    <row r="1970" spans="1:10" x14ac:dyDescent="0.25">
      <c r="A1970" s="36"/>
      <c r="B1970" s="32" t="s">
        <v>5</v>
      </c>
      <c r="C1970" s="32" t="str">
        <f t="shared" si="141"/>
        <v>561-787</v>
      </c>
      <c r="D1970" s="32" t="s">
        <v>69</v>
      </c>
      <c r="E1970" s="32" t="s">
        <v>20</v>
      </c>
      <c r="F1970" s="32">
        <v>7875610351681</v>
      </c>
      <c r="G1970" s="32">
        <v>13</v>
      </c>
      <c r="H1970" s="34">
        <v>1714.7025000000001</v>
      </c>
      <c r="I1970" s="3"/>
      <c r="J1970" s="26">
        <f t="shared" si="139"/>
        <v>0</v>
      </c>
    </row>
    <row r="1971" spans="1:10" x14ac:dyDescent="0.25">
      <c r="A1971" s="36"/>
      <c r="B1971" s="32" t="s">
        <v>5</v>
      </c>
      <c r="C1971" s="32" t="str">
        <f t="shared" si="141"/>
        <v>561-787</v>
      </c>
      <c r="D1971" s="32" t="s">
        <v>69</v>
      </c>
      <c r="E1971" s="32" t="s">
        <v>21</v>
      </c>
      <c r="F1971" s="32">
        <v>7875610361680</v>
      </c>
      <c r="G1971" s="32">
        <v>17</v>
      </c>
      <c r="H1971" s="34">
        <v>1714.7025000000001</v>
      </c>
      <c r="I1971" s="3"/>
      <c r="J1971" s="26">
        <f t="shared" si="139"/>
        <v>0</v>
      </c>
    </row>
    <row r="1972" spans="1:10" x14ac:dyDescent="0.25">
      <c r="A1972" s="36"/>
      <c r="B1972" s="32" t="s">
        <v>5</v>
      </c>
      <c r="C1972" s="32" t="str">
        <f t="shared" si="141"/>
        <v>561-787</v>
      </c>
      <c r="D1972" s="32" t="s">
        <v>69</v>
      </c>
      <c r="E1972" s="32" t="s">
        <v>22</v>
      </c>
      <c r="F1972" s="32">
        <v>7875610371689</v>
      </c>
      <c r="G1972" s="32">
        <v>18</v>
      </c>
      <c r="H1972" s="34">
        <v>1714.7025000000001</v>
      </c>
      <c r="I1972" s="3"/>
      <c r="J1972" s="26">
        <f t="shared" si="139"/>
        <v>0</v>
      </c>
    </row>
    <row r="1973" spans="1:10" x14ac:dyDescent="0.25">
      <c r="A1973" s="36"/>
      <c r="B1973" s="32" t="s">
        <v>5</v>
      </c>
      <c r="C1973" s="32" t="str">
        <f t="shared" si="141"/>
        <v>561-787</v>
      </c>
      <c r="D1973" s="32" t="s">
        <v>69</v>
      </c>
      <c r="E1973" s="32" t="s">
        <v>23</v>
      </c>
      <c r="F1973" s="32">
        <v>7875610381688</v>
      </c>
      <c r="G1973" s="32">
        <v>20</v>
      </c>
      <c r="H1973" s="34">
        <v>1714.7025000000001</v>
      </c>
      <c r="I1973" s="3"/>
      <c r="J1973" s="26">
        <f t="shared" si="139"/>
        <v>0</v>
      </c>
    </row>
    <row r="1974" spans="1:10" x14ac:dyDescent="0.25">
      <c r="A1974" s="36"/>
      <c r="B1974" s="32" t="s">
        <v>5</v>
      </c>
      <c r="C1974" s="32" t="str">
        <f t="shared" si="141"/>
        <v>561-787</v>
      </c>
      <c r="D1974" s="32" t="s">
        <v>69</v>
      </c>
      <c r="E1974" s="32" t="s">
        <v>27</v>
      </c>
      <c r="F1974" s="32">
        <v>7875610391687</v>
      </c>
      <c r="G1974" s="32">
        <v>19</v>
      </c>
      <c r="H1974" s="34">
        <v>1714.7025000000001</v>
      </c>
      <c r="I1974" s="3"/>
      <c r="J1974" s="26">
        <f t="shared" si="139"/>
        <v>0</v>
      </c>
    </row>
    <row r="1975" spans="1:10" x14ac:dyDescent="0.25">
      <c r="A1975" s="36"/>
      <c r="B1975" s="32" t="s">
        <v>5</v>
      </c>
      <c r="C1975" s="32" t="str">
        <f t="shared" si="141"/>
        <v>561-787</v>
      </c>
      <c r="D1975" s="32" t="s">
        <v>69</v>
      </c>
      <c r="E1975" s="32" t="s">
        <v>34</v>
      </c>
      <c r="F1975" s="32">
        <v>7875610401683</v>
      </c>
      <c r="G1975" s="32">
        <v>23</v>
      </c>
      <c r="H1975" s="34">
        <v>1714.7025000000001</v>
      </c>
      <c r="I1975" s="3"/>
      <c r="J1975" s="26">
        <f t="shared" si="139"/>
        <v>0</v>
      </c>
    </row>
    <row r="1976" spans="1:10" x14ac:dyDescent="0.25">
      <c r="A1976" s="36"/>
      <c r="B1976" s="32" t="s">
        <v>5</v>
      </c>
      <c r="C1976" s="32" t="str">
        <f t="shared" si="141"/>
        <v>561-787</v>
      </c>
      <c r="D1976" s="32" t="s">
        <v>69</v>
      </c>
      <c r="E1976" s="32" t="s">
        <v>73</v>
      </c>
      <c r="F1976" s="32">
        <v>7875610421681</v>
      </c>
      <c r="G1976" s="32">
        <v>9</v>
      </c>
      <c r="H1976" s="34">
        <v>1714.7025000000001</v>
      </c>
      <c r="I1976" s="3"/>
      <c r="J1976" s="26">
        <f t="shared" si="139"/>
        <v>0</v>
      </c>
    </row>
    <row r="1977" spans="1:10" x14ac:dyDescent="0.25">
      <c r="A1977" s="36"/>
      <c r="B1977" s="32" t="s">
        <v>5</v>
      </c>
      <c r="C1977" s="32" t="str">
        <f t="shared" si="141"/>
        <v>561-787</v>
      </c>
      <c r="D1977" s="32" t="s">
        <v>69</v>
      </c>
      <c r="E1977" s="32" t="s">
        <v>28</v>
      </c>
      <c r="F1977" s="32">
        <v>7875610431680</v>
      </c>
      <c r="G1977" s="32">
        <v>20</v>
      </c>
      <c r="H1977" s="34">
        <v>1714.7025000000001</v>
      </c>
      <c r="I1977" s="3"/>
      <c r="J1977" s="26">
        <f t="shared" si="139"/>
        <v>0</v>
      </c>
    </row>
    <row r="1978" spans="1:10" x14ac:dyDescent="0.25">
      <c r="A1978" s="36"/>
      <c r="B1978" s="32" t="s">
        <v>5</v>
      </c>
      <c r="C1978" s="32" t="str">
        <f t="shared" si="141"/>
        <v>561-787</v>
      </c>
      <c r="D1978" s="32" t="s">
        <v>69</v>
      </c>
      <c r="E1978" s="32" t="s">
        <v>29</v>
      </c>
      <c r="F1978" s="32">
        <v>7875610441689</v>
      </c>
      <c r="G1978" s="32">
        <v>13</v>
      </c>
      <c r="H1978" s="34">
        <v>1714.7025000000001</v>
      </c>
      <c r="I1978" s="3"/>
      <c r="J1978" s="26">
        <f t="shared" si="139"/>
        <v>0</v>
      </c>
    </row>
    <row r="1979" spans="1:10" x14ac:dyDescent="0.25">
      <c r="A1979" s="36"/>
      <c r="B1979" s="32" t="s">
        <v>5</v>
      </c>
      <c r="C1979" s="32" t="str">
        <f t="shared" si="141"/>
        <v>561-787</v>
      </c>
      <c r="D1979" s="32" t="s">
        <v>69</v>
      </c>
      <c r="E1979" s="32" t="s">
        <v>30</v>
      </c>
      <c r="F1979" s="32">
        <v>7875610451688</v>
      </c>
      <c r="G1979" s="32">
        <v>12</v>
      </c>
      <c r="H1979" s="34">
        <v>1714.7025000000001</v>
      </c>
      <c r="I1979" s="3"/>
      <c r="J1979" s="26">
        <f t="shared" si="139"/>
        <v>0</v>
      </c>
    </row>
    <row r="1980" spans="1:10" x14ac:dyDescent="0.25">
      <c r="A1980" s="36"/>
      <c r="B1980" s="32" t="s">
        <v>5</v>
      </c>
      <c r="C1980" s="32" t="str">
        <f t="shared" si="141"/>
        <v>561-787</v>
      </c>
      <c r="D1980" s="32" t="s">
        <v>69</v>
      </c>
      <c r="E1980" s="32" t="s">
        <v>48</v>
      </c>
      <c r="F1980" s="32">
        <v>7875610461687</v>
      </c>
      <c r="G1980" s="32">
        <v>20</v>
      </c>
      <c r="H1980" s="34">
        <v>1714.7025000000001</v>
      </c>
      <c r="I1980" s="3"/>
      <c r="J1980" s="26">
        <f t="shared" si="139"/>
        <v>0</v>
      </c>
    </row>
    <row r="1981" spans="1:10" x14ac:dyDescent="0.25">
      <c r="A1981" s="36"/>
      <c r="B1981" s="32" t="s">
        <v>5</v>
      </c>
      <c r="C1981" s="32" t="str">
        <f t="shared" si="141"/>
        <v>561-787</v>
      </c>
      <c r="D1981" s="32" t="s">
        <v>69</v>
      </c>
      <c r="E1981" s="32" t="s">
        <v>35</v>
      </c>
      <c r="F1981" s="32">
        <v>7875610471686</v>
      </c>
      <c r="G1981" s="32">
        <v>18</v>
      </c>
      <c r="H1981" s="34">
        <v>1714.7025000000001</v>
      </c>
      <c r="I1981" s="3"/>
      <c r="J1981" s="26">
        <f t="shared" si="139"/>
        <v>0</v>
      </c>
    </row>
    <row r="1982" spans="1:10" x14ac:dyDescent="0.25">
      <c r="A1982" s="36"/>
      <c r="B1982" s="32" t="s">
        <v>5</v>
      </c>
      <c r="C1982" s="32" t="str">
        <f t="shared" si="141"/>
        <v>561-787</v>
      </c>
      <c r="D1982" s="32" t="s">
        <v>69</v>
      </c>
      <c r="E1982" s="32" t="s">
        <v>74</v>
      </c>
      <c r="F1982" s="32">
        <v>7875610501680</v>
      </c>
      <c r="G1982" s="32">
        <v>10</v>
      </c>
      <c r="H1982" s="34">
        <v>1714.7025000000001</v>
      </c>
      <c r="I1982" s="3"/>
      <c r="J1982" s="26">
        <f t="shared" si="139"/>
        <v>0</v>
      </c>
    </row>
    <row r="1983" spans="1:10" x14ac:dyDescent="0.25">
      <c r="A1983" s="36"/>
      <c r="B1983" s="32" t="s">
        <v>5</v>
      </c>
      <c r="C1983" s="32" t="str">
        <f t="shared" si="141"/>
        <v>561-787</v>
      </c>
      <c r="D1983" s="32" t="s">
        <v>69</v>
      </c>
      <c r="E1983" s="32" t="s">
        <v>36</v>
      </c>
      <c r="F1983" s="32">
        <v>7875610511689</v>
      </c>
      <c r="G1983" s="32">
        <v>15</v>
      </c>
      <c r="H1983" s="34">
        <v>1714.7025000000001</v>
      </c>
      <c r="I1983" s="3"/>
      <c r="J1983" s="26">
        <f t="shared" si="139"/>
        <v>0</v>
      </c>
    </row>
    <row r="1984" spans="1:10" x14ac:dyDescent="0.25">
      <c r="A1984" s="36"/>
      <c r="B1984" s="32" t="s">
        <v>5</v>
      </c>
      <c r="C1984" s="32" t="str">
        <f t="shared" si="141"/>
        <v>561-787</v>
      </c>
      <c r="D1984" s="32" t="s">
        <v>69</v>
      </c>
      <c r="E1984" s="32" t="s">
        <v>37</v>
      </c>
      <c r="F1984" s="32">
        <v>7875610521688</v>
      </c>
      <c r="G1984" s="32">
        <v>13</v>
      </c>
      <c r="H1984" s="34">
        <v>1714.7025000000001</v>
      </c>
      <c r="I1984" s="3"/>
      <c r="J1984" s="26">
        <f t="shared" si="139"/>
        <v>0</v>
      </c>
    </row>
    <row r="1985" spans="1:10" x14ac:dyDescent="0.25">
      <c r="A1985" s="36"/>
      <c r="B1985" s="32" t="s">
        <v>5</v>
      </c>
      <c r="C1985" s="32" t="str">
        <f t="shared" si="141"/>
        <v>561-787</v>
      </c>
      <c r="D1985" s="32" t="s">
        <v>69</v>
      </c>
      <c r="E1985" s="32" t="s">
        <v>38</v>
      </c>
      <c r="F1985" s="32">
        <v>7875610531687</v>
      </c>
      <c r="G1985" s="32">
        <v>17</v>
      </c>
      <c r="H1985" s="34">
        <v>1714.7025000000001</v>
      </c>
      <c r="I1985" s="3"/>
      <c r="J1985" s="26">
        <f t="shared" si="139"/>
        <v>0</v>
      </c>
    </row>
    <row r="1986" spans="1:10" x14ac:dyDescent="0.25">
      <c r="A1986" s="36"/>
      <c r="B1986" s="32" t="s">
        <v>5</v>
      </c>
      <c r="C1986" s="32" t="str">
        <f t="shared" si="141"/>
        <v>561-787</v>
      </c>
      <c r="D1986" s="32" t="s">
        <v>69</v>
      </c>
      <c r="E1986" s="32" t="s">
        <v>49</v>
      </c>
      <c r="F1986" s="32">
        <v>7875610541686</v>
      </c>
      <c r="G1986" s="32">
        <v>9</v>
      </c>
      <c r="H1986" s="34">
        <v>1714.7025000000001</v>
      </c>
      <c r="I1986" s="3"/>
      <c r="J1986" s="26">
        <f t="shared" si="139"/>
        <v>0</v>
      </c>
    </row>
    <row r="1987" spans="1:10" x14ac:dyDescent="0.25">
      <c r="A1987" s="36"/>
      <c r="B1987" s="32" t="s">
        <v>5</v>
      </c>
      <c r="C1987" s="32" t="str">
        <f t="shared" si="141"/>
        <v>561-787</v>
      </c>
      <c r="D1987" s="32" t="s">
        <v>69</v>
      </c>
      <c r="E1987" s="32" t="s">
        <v>85</v>
      </c>
      <c r="F1987" s="32">
        <v>7875610581682</v>
      </c>
      <c r="G1987" s="32">
        <v>10</v>
      </c>
      <c r="H1987" s="34">
        <v>1714.7025000000001</v>
      </c>
      <c r="I1987" s="3"/>
      <c r="J1987" s="26">
        <f t="shared" si="139"/>
        <v>0</v>
      </c>
    </row>
    <row r="1988" spans="1:10" x14ac:dyDescent="0.25">
      <c r="A1988" s="36"/>
      <c r="B1988" s="32" t="s">
        <v>5</v>
      </c>
      <c r="C1988" s="32" t="str">
        <f t="shared" si="141"/>
        <v>561-787</v>
      </c>
      <c r="D1988" s="32" t="s">
        <v>69</v>
      </c>
      <c r="E1988" s="32" t="s">
        <v>39</v>
      </c>
      <c r="F1988" s="32">
        <v>7875610591681</v>
      </c>
      <c r="G1988" s="32">
        <v>13</v>
      </c>
      <c r="H1988" s="34">
        <v>1714.7025000000001</v>
      </c>
      <c r="I1988" s="3"/>
      <c r="J1988" s="26">
        <f t="shared" si="139"/>
        <v>0</v>
      </c>
    </row>
    <row r="1989" spans="1:10" x14ac:dyDescent="0.25">
      <c r="A1989" s="36"/>
      <c r="B1989" s="32" t="s">
        <v>5</v>
      </c>
      <c r="C1989" s="32" t="str">
        <f t="shared" si="141"/>
        <v>561-787</v>
      </c>
      <c r="D1989" s="32" t="s">
        <v>69</v>
      </c>
      <c r="E1989" s="32" t="s">
        <v>40</v>
      </c>
      <c r="F1989" s="32">
        <v>7875610601687</v>
      </c>
      <c r="G1989" s="32">
        <v>15</v>
      </c>
      <c r="H1989" s="34">
        <v>1714.7025000000001</v>
      </c>
      <c r="I1989" s="3"/>
      <c r="J1989" s="26">
        <f t="shared" si="139"/>
        <v>0</v>
      </c>
    </row>
    <row r="1990" spans="1:10" x14ac:dyDescent="0.25">
      <c r="A1990" s="36"/>
      <c r="B1990" s="32" t="s">
        <v>5</v>
      </c>
      <c r="C1990" s="32" t="str">
        <f t="shared" si="141"/>
        <v>561-787</v>
      </c>
      <c r="D1990" s="32" t="s">
        <v>69</v>
      </c>
      <c r="E1990" s="32" t="s">
        <v>41</v>
      </c>
      <c r="F1990" s="32">
        <v>7875610611686</v>
      </c>
      <c r="G1990" s="32">
        <v>19</v>
      </c>
      <c r="H1990" s="34">
        <v>1714.7025000000001</v>
      </c>
      <c r="I1990" s="3"/>
      <c r="J1990" s="26">
        <f t="shared" si="139"/>
        <v>0</v>
      </c>
    </row>
    <row r="1991" spans="1:10" x14ac:dyDescent="0.25">
      <c r="A1991" s="36"/>
      <c r="B1991" s="32" t="s">
        <v>5</v>
      </c>
      <c r="C1991" s="32" t="str">
        <f t="shared" si="141"/>
        <v>561-787</v>
      </c>
      <c r="D1991" s="32" t="s">
        <v>69</v>
      </c>
      <c r="E1991" s="32" t="s">
        <v>131</v>
      </c>
      <c r="F1991" s="32">
        <v>7875610671680</v>
      </c>
      <c r="G1991" s="32">
        <v>5</v>
      </c>
      <c r="H1991" s="34">
        <v>1714.7025000000001</v>
      </c>
      <c r="I1991" s="3"/>
      <c r="J1991" s="26">
        <f t="shared" si="139"/>
        <v>0</v>
      </c>
    </row>
    <row r="1992" spans="1:10" x14ac:dyDescent="0.25">
      <c r="A1992" s="36"/>
      <c r="B1992" s="32" t="s">
        <v>5</v>
      </c>
      <c r="C1992" s="32" t="str">
        <f t="shared" si="141"/>
        <v>561-787</v>
      </c>
      <c r="D1992" s="32" t="s">
        <v>69</v>
      </c>
      <c r="E1992" s="32" t="s">
        <v>132</v>
      </c>
      <c r="F1992" s="32">
        <v>7875610681689</v>
      </c>
      <c r="G1992" s="32">
        <v>6</v>
      </c>
      <c r="H1992" s="34">
        <v>1714.7025000000001</v>
      </c>
      <c r="I1992" s="3"/>
      <c r="J1992" s="26">
        <f t="shared" ref="J1992:J2055" si="142">H1992*I1992</f>
        <v>0</v>
      </c>
    </row>
    <row r="1993" spans="1:10" x14ac:dyDescent="0.25">
      <c r="A1993" s="36"/>
      <c r="B1993" s="32" t="s">
        <v>5</v>
      </c>
      <c r="C1993" s="32" t="str">
        <f t="shared" si="141"/>
        <v>561-787</v>
      </c>
      <c r="D1993" s="32" t="s">
        <v>69</v>
      </c>
      <c r="E1993" s="32" t="s">
        <v>144</v>
      </c>
      <c r="F1993" s="32">
        <v>7875610741680</v>
      </c>
      <c r="G1993" s="32">
        <v>8</v>
      </c>
      <c r="H1993" s="34">
        <v>1714.7025000000001</v>
      </c>
      <c r="I1993" s="3"/>
      <c r="J1993" s="26">
        <f t="shared" si="142"/>
        <v>0</v>
      </c>
    </row>
    <row r="1994" spans="1:10" x14ac:dyDescent="0.25">
      <c r="A1994" s="37"/>
      <c r="B1994" s="32" t="s">
        <v>5</v>
      </c>
      <c r="C1994" s="32" t="str">
        <f t="shared" si="141"/>
        <v>561-787</v>
      </c>
      <c r="D1994" s="32" t="s">
        <v>69</v>
      </c>
      <c r="E1994" s="32" t="s">
        <v>136</v>
      </c>
      <c r="F1994" s="32">
        <v>7875610751689</v>
      </c>
      <c r="G1994" s="32">
        <v>9</v>
      </c>
      <c r="H1994" s="34">
        <v>1714.7025000000001</v>
      </c>
      <c r="I1994" s="3"/>
      <c r="J1994" s="26">
        <f t="shared" si="142"/>
        <v>0</v>
      </c>
    </row>
    <row r="1995" spans="1:10" ht="27" customHeight="1" x14ac:dyDescent="0.25">
      <c r="A1995" s="35"/>
      <c r="B1995" s="32" t="s">
        <v>51</v>
      </c>
      <c r="C1995" s="32" t="str">
        <f t="shared" ref="C1995:C2001" si="143">HYPERLINK("http://warehouse.orhideja.net//images/products/225-787.jpg","225-787")</f>
        <v>225-787</v>
      </c>
      <c r="D1995" s="32" t="s">
        <v>69</v>
      </c>
      <c r="E1995" s="32">
        <v>36</v>
      </c>
      <c r="F1995" s="32">
        <v>7872251061689</v>
      </c>
      <c r="G1995" s="32">
        <v>4</v>
      </c>
      <c r="H1995" s="34">
        <v>888.77249999999992</v>
      </c>
      <c r="I1995" s="3"/>
      <c r="J1995" s="26">
        <f t="shared" si="142"/>
        <v>0</v>
      </c>
    </row>
    <row r="1996" spans="1:10" ht="27" customHeight="1" x14ac:dyDescent="0.25">
      <c r="A1996" s="36"/>
      <c r="B1996" s="32" t="s">
        <v>51</v>
      </c>
      <c r="C1996" s="32" t="str">
        <f t="shared" si="143"/>
        <v>225-787</v>
      </c>
      <c r="D1996" s="32" t="s">
        <v>69</v>
      </c>
      <c r="E1996" s="32">
        <v>38</v>
      </c>
      <c r="F1996" s="32">
        <v>7872251071688</v>
      </c>
      <c r="G1996" s="32">
        <v>2</v>
      </c>
      <c r="H1996" s="34">
        <v>888.77249999999992</v>
      </c>
      <c r="I1996" s="3"/>
      <c r="J1996" s="26">
        <f t="shared" si="142"/>
        <v>0</v>
      </c>
    </row>
    <row r="1997" spans="1:10" ht="27" customHeight="1" x14ac:dyDescent="0.25">
      <c r="A1997" s="36"/>
      <c r="B1997" s="32" t="s">
        <v>51</v>
      </c>
      <c r="C1997" s="32" t="str">
        <f t="shared" si="143"/>
        <v>225-787</v>
      </c>
      <c r="D1997" s="32" t="s">
        <v>69</v>
      </c>
      <c r="E1997" s="32">
        <v>42</v>
      </c>
      <c r="F1997" s="32">
        <v>7872251091686</v>
      </c>
      <c r="G1997" s="32">
        <v>2</v>
      </c>
      <c r="H1997" s="34">
        <v>888.77249999999992</v>
      </c>
      <c r="I1997" s="3"/>
      <c r="J1997" s="26">
        <f t="shared" si="142"/>
        <v>0</v>
      </c>
    </row>
    <row r="1998" spans="1:10" ht="27" customHeight="1" x14ac:dyDescent="0.25">
      <c r="A1998" s="36"/>
      <c r="B1998" s="32" t="s">
        <v>51</v>
      </c>
      <c r="C1998" s="32" t="str">
        <f t="shared" si="143"/>
        <v>225-787</v>
      </c>
      <c r="D1998" s="32" t="s">
        <v>69</v>
      </c>
      <c r="E1998" s="32">
        <v>46</v>
      </c>
      <c r="F1998" s="32">
        <v>7872251111681</v>
      </c>
      <c r="G1998" s="32">
        <v>9</v>
      </c>
      <c r="H1998" s="34">
        <v>888.77249999999992</v>
      </c>
      <c r="I1998" s="3"/>
      <c r="J1998" s="26">
        <f t="shared" si="142"/>
        <v>0</v>
      </c>
    </row>
    <row r="1999" spans="1:10" ht="27" customHeight="1" x14ac:dyDescent="0.25">
      <c r="A1999" s="36"/>
      <c r="B1999" s="32" t="s">
        <v>51</v>
      </c>
      <c r="C1999" s="32" t="str">
        <f t="shared" si="143"/>
        <v>225-787</v>
      </c>
      <c r="D1999" s="32" t="s">
        <v>69</v>
      </c>
      <c r="E1999" s="32">
        <v>48</v>
      </c>
      <c r="F1999" s="32">
        <v>7872251121680</v>
      </c>
      <c r="G1999" s="32">
        <v>26</v>
      </c>
      <c r="H1999" s="34">
        <v>888.77249999999992</v>
      </c>
      <c r="I1999" s="3"/>
      <c r="J1999" s="26">
        <f t="shared" si="142"/>
        <v>0</v>
      </c>
    </row>
    <row r="2000" spans="1:10" ht="27" customHeight="1" x14ac:dyDescent="0.25">
      <c r="A2000" s="36"/>
      <c r="B2000" s="32" t="s">
        <v>51</v>
      </c>
      <c r="C2000" s="32" t="str">
        <f t="shared" si="143"/>
        <v>225-787</v>
      </c>
      <c r="D2000" s="32" t="s">
        <v>69</v>
      </c>
      <c r="E2000" s="32">
        <v>50</v>
      </c>
      <c r="F2000" s="32">
        <v>7872251131689</v>
      </c>
      <c r="G2000" s="32">
        <v>3</v>
      </c>
      <c r="H2000" s="34">
        <v>888.77249999999992</v>
      </c>
      <c r="I2000" s="3"/>
      <c r="J2000" s="26">
        <f t="shared" si="142"/>
        <v>0</v>
      </c>
    </row>
    <row r="2001" spans="1:10" ht="27" customHeight="1" x14ac:dyDescent="0.25">
      <c r="A2001" s="37"/>
      <c r="B2001" s="32" t="s">
        <v>51</v>
      </c>
      <c r="C2001" s="32" t="str">
        <f t="shared" si="143"/>
        <v>225-787</v>
      </c>
      <c r="D2001" s="32" t="s">
        <v>69</v>
      </c>
      <c r="E2001" s="32">
        <v>52</v>
      </c>
      <c r="F2001" s="32">
        <v>7872251141688</v>
      </c>
      <c r="G2001" s="32">
        <v>1</v>
      </c>
      <c r="H2001" s="34">
        <v>888.77249999999992</v>
      </c>
      <c r="I2001" s="3"/>
      <c r="J2001" s="26">
        <f t="shared" si="142"/>
        <v>0</v>
      </c>
    </row>
    <row r="2002" spans="1:10" x14ac:dyDescent="0.25">
      <c r="A2002" s="35"/>
      <c r="B2002" s="32" t="s">
        <v>5</v>
      </c>
      <c r="C2002" s="32" t="str">
        <f t="shared" ref="C2002:C2043" si="144">HYPERLINK("http://warehouse.orhideja.net//images/products/1_15.jpg","561-787")</f>
        <v>561-787</v>
      </c>
      <c r="D2002" s="32" t="s">
        <v>67</v>
      </c>
      <c r="E2002" s="32" t="s">
        <v>7</v>
      </c>
      <c r="F2002" s="32">
        <v>7875610121703</v>
      </c>
      <c r="G2002" s="32">
        <v>2</v>
      </c>
      <c r="H2002" s="34">
        <v>1714.7025000000001</v>
      </c>
      <c r="I2002" s="3"/>
      <c r="J2002" s="26">
        <f t="shared" si="142"/>
        <v>0</v>
      </c>
    </row>
    <row r="2003" spans="1:10" x14ac:dyDescent="0.25">
      <c r="A2003" s="36"/>
      <c r="B2003" s="32" t="s">
        <v>5</v>
      </c>
      <c r="C2003" s="32" t="str">
        <f t="shared" si="144"/>
        <v>561-787</v>
      </c>
      <c r="D2003" s="32" t="s">
        <v>67</v>
      </c>
      <c r="E2003" s="32" t="s">
        <v>8</v>
      </c>
      <c r="F2003" s="32">
        <v>7875610131702</v>
      </c>
      <c r="G2003" s="32">
        <v>8</v>
      </c>
      <c r="H2003" s="34">
        <v>1714.7025000000001</v>
      </c>
      <c r="I2003" s="3"/>
      <c r="J2003" s="26">
        <f t="shared" si="142"/>
        <v>0</v>
      </c>
    </row>
    <row r="2004" spans="1:10" x14ac:dyDescent="0.25">
      <c r="A2004" s="36"/>
      <c r="B2004" s="32" t="s">
        <v>5</v>
      </c>
      <c r="C2004" s="32" t="str">
        <f t="shared" si="144"/>
        <v>561-787</v>
      </c>
      <c r="D2004" s="32" t="s">
        <v>67</v>
      </c>
      <c r="E2004" s="32" t="s">
        <v>54</v>
      </c>
      <c r="F2004" s="32">
        <v>7875610141701</v>
      </c>
      <c r="G2004" s="32">
        <v>7</v>
      </c>
      <c r="H2004" s="34">
        <v>1714.7025000000001</v>
      </c>
      <c r="I2004" s="3"/>
      <c r="J2004" s="26">
        <f t="shared" si="142"/>
        <v>0</v>
      </c>
    </row>
    <row r="2005" spans="1:10" x14ac:dyDescent="0.25">
      <c r="A2005" s="36"/>
      <c r="B2005" s="32" t="s">
        <v>5</v>
      </c>
      <c r="C2005" s="32" t="str">
        <f t="shared" si="144"/>
        <v>561-787</v>
      </c>
      <c r="D2005" s="32" t="s">
        <v>67</v>
      </c>
      <c r="E2005" s="32" t="s">
        <v>24</v>
      </c>
      <c r="F2005" s="32">
        <v>7875610151700</v>
      </c>
      <c r="G2005" s="32">
        <v>7</v>
      </c>
      <c r="H2005" s="34">
        <v>1714.7025000000001</v>
      </c>
      <c r="I2005" s="3"/>
      <c r="J2005" s="26">
        <f t="shared" si="142"/>
        <v>0</v>
      </c>
    </row>
    <row r="2006" spans="1:10" x14ac:dyDescent="0.25">
      <c r="A2006" s="36"/>
      <c r="B2006" s="32" t="s">
        <v>5</v>
      </c>
      <c r="C2006" s="32" t="str">
        <f t="shared" si="144"/>
        <v>561-787</v>
      </c>
      <c r="D2006" s="32" t="s">
        <v>67</v>
      </c>
      <c r="E2006" s="32" t="s">
        <v>55</v>
      </c>
      <c r="F2006" s="32">
        <v>7875610161709</v>
      </c>
      <c r="G2006" s="32">
        <v>7</v>
      </c>
      <c r="H2006" s="34">
        <v>1714.7025000000001</v>
      </c>
      <c r="I2006" s="3"/>
      <c r="J2006" s="26">
        <f t="shared" si="142"/>
        <v>0</v>
      </c>
    </row>
    <row r="2007" spans="1:10" x14ac:dyDescent="0.25">
      <c r="A2007" s="36"/>
      <c r="B2007" s="32" t="s">
        <v>5</v>
      </c>
      <c r="C2007" s="32" t="str">
        <f t="shared" si="144"/>
        <v>561-787</v>
      </c>
      <c r="D2007" s="32" t="s">
        <v>67</v>
      </c>
      <c r="E2007" s="32" t="s">
        <v>56</v>
      </c>
      <c r="F2007" s="32">
        <v>7875612011705</v>
      </c>
      <c r="G2007" s="32">
        <v>8</v>
      </c>
      <c r="H2007" s="34">
        <v>1714.7025000000001</v>
      </c>
      <c r="I2007" s="3"/>
      <c r="J2007" s="26">
        <f t="shared" si="142"/>
        <v>0</v>
      </c>
    </row>
    <row r="2008" spans="1:10" x14ac:dyDescent="0.25">
      <c r="A2008" s="36"/>
      <c r="B2008" s="32" t="s">
        <v>5</v>
      </c>
      <c r="C2008" s="32" t="str">
        <f t="shared" si="144"/>
        <v>561-787</v>
      </c>
      <c r="D2008" s="32" t="s">
        <v>67</v>
      </c>
      <c r="E2008" s="32" t="s">
        <v>10</v>
      </c>
      <c r="F2008" s="32">
        <v>7875610191706</v>
      </c>
      <c r="G2008" s="32">
        <v>9</v>
      </c>
      <c r="H2008" s="34">
        <v>1714.7025000000001</v>
      </c>
      <c r="I2008" s="3"/>
      <c r="J2008" s="26">
        <f t="shared" si="142"/>
        <v>0</v>
      </c>
    </row>
    <row r="2009" spans="1:10" x14ac:dyDescent="0.25">
      <c r="A2009" s="36"/>
      <c r="B2009" s="32" t="s">
        <v>5</v>
      </c>
      <c r="C2009" s="32" t="str">
        <f t="shared" si="144"/>
        <v>561-787</v>
      </c>
      <c r="D2009" s="32" t="s">
        <v>67</v>
      </c>
      <c r="E2009" s="32" t="s">
        <v>11</v>
      </c>
      <c r="F2009" s="32">
        <v>7875610201702</v>
      </c>
      <c r="G2009" s="32">
        <v>16</v>
      </c>
      <c r="H2009" s="34">
        <v>1714.7025000000001</v>
      </c>
      <c r="I2009" s="3"/>
      <c r="J2009" s="26">
        <f t="shared" si="142"/>
        <v>0</v>
      </c>
    </row>
    <row r="2010" spans="1:10" x14ac:dyDescent="0.25">
      <c r="A2010" s="36"/>
      <c r="B2010" s="32" t="s">
        <v>5</v>
      </c>
      <c r="C2010" s="32" t="str">
        <f t="shared" si="144"/>
        <v>561-787</v>
      </c>
      <c r="D2010" s="32" t="s">
        <v>67</v>
      </c>
      <c r="E2010" s="32" t="s">
        <v>25</v>
      </c>
      <c r="F2010" s="32">
        <v>7875610211701</v>
      </c>
      <c r="G2010" s="32">
        <v>13</v>
      </c>
      <c r="H2010" s="34">
        <v>1714.7025000000001</v>
      </c>
      <c r="I2010" s="3"/>
      <c r="J2010" s="26">
        <f t="shared" si="142"/>
        <v>0</v>
      </c>
    </row>
    <row r="2011" spans="1:10" x14ac:dyDescent="0.25">
      <c r="A2011" s="36"/>
      <c r="B2011" s="32" t="s">
        <v>5</v>
      </c>
      <c r="C2011" s="32" t="str">
        <f t="shared" si="144"/>
        <v>561-787</v>
      </c>
      <c r="D2011" s="32" t="s">
        <v>67</v>
      </c>
      <c r="E2011" s="32" t="s">
        <v>12</v>
      </c>
      <c r="F2011" s="32">
        <v>7875610221700</v>
      </c>
      <c r="G2011" s="32">
        <v>4</v>
      </c>
      <c r="H2011" s="34">
        <v>1714.7025000000001</v>
      </c>
      <c r="I2011" s="3"/>
      <c r="J2011" s="26">
        <f t="shared" si="142"/>
        <v>0</v>
      </c>
    </row>
    <row r="2012" spans="1:10" x14ac:dyDescent="0.25">
      <c r="A2012" s="36"/>
      <c r="B2012" s="32" t="s">
        <v>5</v>
      </c>
      <c r="C2012" s="32" t="str">
        <f t="shared" si="144"/>
        <v>561-787</v>
      </c>
      <c r="D2012" s="32" t="s">
        <v>67</v>
      </c>
      <c r="E2012" s="32" t="s">
        <v>13</v>
      </c>
      <c r="F2012" s="32">
        <v>7875610231709</v>
      </c>
      <c r="G2012" s="32">
        <v>4</v>
      </c>
      <c r="H2012" s="34">
        <v>1714.7025000000001</v>
      </c>
      <c r="I2012" s="3"/>
      <c r="J2012" s="26">
        <f t="shared" si="142"/>
        <v>0</v>
      </c>
    </row>
    <row r="2013" spans="1:10" x14ac:dyDescent="0.25">
      <c r="A2013" s="36"/>
      <c r="B2013" s="32" t="s">
        <v>5</v>
      </c>
      <c r="C2013" s="32" t="str">
        <f t="shared" si="144"/>
        <v>561-787</v>
      </c>
      <c r="D2013" s="32" t="s">
        <v>67</v>
      </c>
      <c r="E2013" s="32" t="s">
        <v>43</v>
      </c>
      <c r="F2013" s="32">
        <v>7875610241708</v>
      </c>
      <c r="G2013" s="32">
        <v>4</v>
      </c>
      <c r="H2013" s="34">
        <v>1714.7025000000001</v>
      </c>
      <c r="I2013" s="3"/>
      <c r="J2013" s="26">
        <f t="shared" si="142"/>
        <v>0</v>
      </c>
    </row>
    <row r="2014" spans="1:10" x14ac:dyDescent="0.25">
      <c r="A2014" s="36"/>
      <c r="B2014" s="32" t="s">
        <v>5</v>
      </c>
      <c r="C2014" s="32" t="str">
        <f t="shared" si="144"/>
        <v>561-787</v>
      </c>
      <c r="D2014" s="32" t="s">
        <v>67</v>
      </c>
      <c r="E2014" s="32" t="s">
        <v>44</v>
      </c>
      <c r="F2014" s="32">
        <v>7875610971704</v>
      </c>
      <c r="G2014" s="32">
        <v>3</v>
      </c>
      <c r="H2014" s="34">
        <v>1714.7025000000001</v>
      </c>
      <c r="I2014" s="3"/>
      <c r="J2014" s="26">
        <f t="shared" si="142"/>
        <v>0</v>
      </c>
    </row>
    <row r="2015" spans="1:10" x14ac:dyDescent="0.25">
      <c r="A2015" s="36"/>
      <c r="B2015" s="32" t="s">
        <v>5</v>
      </c>
      <c r="C2015" s="32" t="str">
        <f t="shared" si="144"/>
        <v>561-787</v>
      </c>
      <c r="D2015" s="32" t="s">
        <v>67</v>
      </c>
      <c r="E2015" s="32" t="s">
        <v>45</v>
      </c>
      <c r="F2015" s="32">
        <v>7875610981703</v>
      </c>
      <c r="G2015" s="32">
        <v>1</v>
      </c>
      <c r="H2015" s="34">
        <v>1714.7025000000001</v>
      </c>
      <c r="I2015" s="3"/>
      <c r="J2015" s="26">
        <f t="shared" si="142"/>
        <v>0</v>
      </c>
    </row>
    <row r="2016" spans="1:10" x14ac:dyDescent="0.25">
      <c r="A2016" s="36"/>
      <c r="B2016" s="32" t="s">
        <v>5</v>
      </c>
      <c r="C2016" s="32" t="str">
        <f t="shared" si="144"/>
        <v>561-787</v>
      </c>
      <c r="D2016" s="32" t="s">
        <v>67</v>
      </c>
      <c r="E2016" s="32" t="s">
        <v>15</v>
      </c>
      <c r="F2016" s="32">
        <v>7875610271705</v>
      </c>
      <c r="G2016" s="32">
        <v>19</v>
      </c>
      <c r="H2016" s="34">
        <v>1714.7025000000001</v>
      </c>
      <c r="I2016" s="3"/>
      <c r="J2016" s="26">
        <f t="shared" si="142"/>
        <v>0</v>
      </c>
    </row>
    <row r="2017" spans="1:10" x14ac:dyDescent="0.25">
      <c r="A2017" s="36"/>
      <c r="B2017" s="32" t="s">
        <v>5</v>
      </c>
      <c r="C2017" s="32" t="str">
        <f t="shared" si="144"/>
        <v>561-787</v>
      </c>
      <c r="D2017" s="32" t="s">
        <v>67</v>
      </c>
      <c r="E2017" s="32" t="s">
        <v>16</v>
      </c>
      <c r="F2017" s="32">
        <v>7875610281704</v>
      </c>
      <c r="G2017" s="32">
        <v>8</v>
      </c>
      <c r="H2017" s="34">
        <v>1714.7025000000001</v>
      </c>
      <c r="I2017" s="3"/>
      <c r="J2017" s="26">
        <f t="shared" si="142"/>
        <v>0</v>
      </c>
    </row>
    <row r="2018" spans="1:10" x14ac:dyDescent="0.25">
      <c r="A2018" s="36"/>
      <c r="B2018" s="32" t="s">
        <v>5</v>
      </c>
      <c r="C2018" s="32" t="str">
        <f t="shared" si="144"/>
        <v>561-787</v>
      </c>
      <c r="D2018" s="32" t="s">
        <v>67</v>
      </c>
      <c r="E2018" s="32" t="s">
        <v>17</v>
      </c>
      <c r="F2018" s="32">
        <v>7875610291703</v>
      </c>
      <c r="G2018" s="32">
        <v>4</v>
      </c>
      <c r="H2018" s="34">
        <v>1714.7025000000001</v>
      </c>
      <c r="I2018" s="3"/>
      <c r="J2018" s="26">
        <f t="shared" si="142"/>
        <v>0</v>
      </c>
    </row>
    <row r="2019" spans="1:10" x14ac:dyDescent="0.25">
      <c r="A2019" s="36"/>
      <c r="B2019" s="32" t="s">
        <v>5</v>
      </c>
      <c r="C2019" s="32" t="str">
        <f t="shared" si="144"/>
        <v>561-787</v>
      </c>
      <c r="D2019" s="32" t="s">
        <v>67</v>
      </c>
      <c r="E2019" s="32" t="s">
        <v>18</v>
      </c>
      <c r="F2019" s="32">
        <v>7875610301709</v>
      </c>
      <c r="G2019" s="32">
        <v>8</v>
      </c>
      <c r="H2019" s="34">
        <v>1714.7025000000001</v>
      </c>
      <c r="I2019" s="3"/>
      <c r="J2019" s="26">
        <f t="shared" si="142"/>
        <v>0</v>
      </c>
    </row>
    <row r="2020" spans="1:10" x14ac:dyDescent="0.25">
      <c r="A2020" s="36"/>
      <c r="B2020" s="32" t="s">
        <v>5</v>
      </c>
      <c r="C2020" s="32" t="str">
        <f t="shared" si="144"/>
        <v>561-787</v>
      </c>
      <c r="D2020" s="32" t="s">
        <v>67</v>
      </c>
      <c r="E2020" s="32" t="s">
        <v>26</v>
      </c>
      <c r="F2020" s="32">
        <v>7875610311708</v>
      </c>
      <c r="G2020" s="32">
        <v>10</v>
      </c>
      <c r="H2020" s="34">
        <v>1714.7025000000001</v>
      </c>
      <c r="I2020" s="3"/>
      <c r="J2020" s="26">
        <f t="shared" si="142"/>
        <v>0</v>
      </c>
    </row>
    <row r="2021" spans="1:10" x14ac:dyDescent="0.25">
      <c r="A2021" s="36"/>
      <c r="B2021" s="32" t="s">
        <v>5</v>
      </c>
      <c r="C2021" s="32" t="str">
        <f t="shared" si="144"/>
        <v>561-787</v>
      </c>
      <c r="D2021" s="32" t="s">
        <v>67</v>
      </c>
      <c r="E2021" s="32" t="s">
        <v>46</v>
      </c>
      <c r="F2021" s="32">
        <v>7875610321707</v>
      </c>
      <c r="G2021" s="32">
        <v>5</v>
      </c>
      <c r="H2021" s="34">
        <v>1714.7025000000001</v>
      </c>
      <c r="I2021" s="3"/>
      <c r="J2021" s="26">
        <f t="shared" si="142"/>
        <v>0</v>
      </c>
    </row>
    <row r="2022" spans="1:10" x14ac:dyDescent="0.25">
      <c r="A2022" s="36"/>
      <c r="B2022" s="32" t="s">
        <v>5</v>
      </c>
      <c r="C2022" s="32" t="str">
        <f t="shared" si="144"/>
        <v>561-787</v>
      </c>
      <c r="D2022" s="32" t="s">
        <v>67</v>
      </c>
      <c r="E2022" s="32" t="s">
        <v>47</v>
      </c>
      <c r="F2022" s="32">
        <v>7875610991702</v>
      </c>
      <c r="G2022" s="32">
        <v>10</v>
      </c>
      <c r="H2022" s="34">
        <v>1714.7025000000001</v>
      </c>
      <c r="I2022" s="3"/>
      <c r="J2022" s="26">
        <f t="shared" si="142"/>
        <v>0</v>
      </c>
    </row>
    <row r="2023" spans="1:10" x14ac:dyDescent="0.25">
      <c r="A2023" s="36"/>
      <c r="B2023" s="32" t="s">
        <v>5</v>
      </c>
      <c r="C2023" s="32" t="str">
        <f t="shared" si="144"/>
        <v>561-787</v>
      </c>
      <c r="D2023" s="32" t="s">
        <v>67</v>
      </c>
      <c r="E2023" s="32" t="s">
        <v>20</v>
      </c>
      <c r="F2023" s="32">
        <v>7875610351704</v>
      </c>
      <c r="G2023" s="32">
        <v>17</v>
      </c>
      <c r="H2023" s="34">
        <v>1714.7025000000001</v>
      </c>
      <c r="I2023" s="3"/>
      <c r="J2023" s="26">
        <f t="shared" si="142"/>
        <v>0</v>
      </c>
    </row>
    <row r="2024" spans="1:10" x14ac:dyDescent="0.25">
      <c r="A2024" s="36"/>
      <c r="B2024" s="32" t="s">
        <v>5</v>
      </c>
      <c r="C2024" s="32" t="str">
        <f t="shared" si="144"/>
        <v>561-787</v>
      </c>
      <c r="D2024" s="32" t="s">
        <v>67</v>
      </c>
      <c r="E2024" s="32" t="s">
        <v>21</v>
      </c>
      <c r="F2024" s="32">
        <v>7875610361703</v>
      </c>
      <c r="G2024" s="32">
        <v>14</v>
      </c>
      <c r="H2024" s="34">
        <v>1714.7025000000001</v>
      </c>
      <c r="I2024" s="3"/>
      <c r="J2024" s="26">
        <f t="shared" si="142"/>
        <v>0</v>
      </c>
    </row>
    <row r="2025" spans="1:10" x14ac:dyDescent="0.25">
      <c r="A2025" s="36"/>
      <c r="B2025" s="32" t="s">
        <v>5</v>
      </c>
      <c r="C2025" s="32" t="str">
        <f t="shared" si="144"/>
        <v>561-787</v>
      </c>
      <c r="D2025" s="32" t="s">
        <v>67</v>
      </c>
      <c r="E2025" s="32" t="s">
        <v>22</v>
      </c>
      <c r="F2025" s="32">
        <v>7875610371702</v>
      </c>
      <c r="G2025" s="32">
        <v>10</v>
      </c>
      <c r="H2025" s="34">
        <v>1714.7025000000001</v>
      </c>
      <c r="I2025" s="3"/>
      <c r="J2025" s="26">
        <f t="shared" si="142"/>
        <v>0</v>
      </c>
    </row>
    <row r="2026" spans="1:10" x14ac:dyDescent="0.25">
      <c r="A2026" s="36"/>
      <c r="B2026" s="32" t="s">
        <v>5</v>
      </c>
      <c r="C2026" s="32" t="str">
        <f t="shared" si="144"/>
        <v>561-787</v>
      </c>
      <c r="D2026" s="32" t="s">
        <v>67</v>
      </c>
      <c r="E2026" s="32" t="s">
        <v>23</v>
      </c>
      <c r="F2026" s="32">
        <v>7875610381701</v>
      </c>
      <c r="G2026" s="32">
        <v>12</v>
      </c>
      <c r="H2026" s="34">
        <v>1714.7025000000001</v>
      </c>
      <c r="I2026" s="3"/>
      <c r="J2026" s="26">
        <f t="shared" si="142"/>
        <v>0</v>
      </c>
    </row>
    <row r="2027" spans="1:10" x14ac:dyDescent="0.25">
      <c r="A2027" s="36"/>
      <c r="B2027" s="32" t="s">
        <v>5</v>
      </c>
      <c r="C2027" s="32" t="str">
        <f t="shared" si="144"/>
        <v>561-787</v>
      </c>
      <c r="D2027" s="32" t="s">
        <v>67</v>
      </c>
      <c r="E2027" s="32" t="s">
        <v>27</v>
      </c>
      <c r="F2027" s="32">
        <v>7875610391700</v>
      </c>
      <c r="G2027" s="32">
        <v>17</v>
      </c>
      <c r="H2027" s="34">
        <v>1714.7025000000001</v>
      </c>
      <c r="I2027" s="3"/>
      <c r="J2027" s="26">
        <f t="shared" si="142"/>
        <v>0</v>
      </c>
    </row>
    <row r="2028" spans="1:10" x14ac:dyDescent="0.25">
      <c r="A2028" s="36"/>
      <c r="B2028" s="32" t="s">
        <v>5</v>
      </c>
      <c r="C2028" s="32" t="str">
        <f t="shared" si="144"/>
        <v>561-787</v>
      </c>
      <c r="D2028" s="32" t="s">
        <v>67</v>
      </c>
      <c r="E2028" s="32" t="s">
        <v>34</v>
      </c>
      <c r="F2028" s="32">
        <v>7875610401706</v>
      </c>
      <c r="G2028" s="32">
        <v>4</v>
      </c>
      <c r="H2028" s="34">
        <v>1714.7025000000001</v>
      </c>
      <c r="I2028" s="3"/>
      <c r="J2028" s="26">
        <f t="shared" si="142"/>
        <v>0</v>
      </c>
    </row>
    <row r="2029" spans="1:10" x14ac:dyDescent="0.25">
      <c r="A2029" s="36"/>
      <c r="B2029" s="32" t="s">
        <v>5</v>
      </c>
      <c r="C2029" s="32" t="str">
        <f t="shared" si="144"/>
        <v>561-787</v>
      </c>
      <c r="D2029" s="32" t="s">
        <v>67</v>
      </c>
      <c r="E2029" s="32" t="s">
        <v>29</v>
      </c>
      <c r="F2029" s="32">
        <v>7875610441702</v>
      </c>
      <c r="G2029" s="32">
        <v>1</v>
      </c>
      <c r="H2029" s="34">
        <v>1714.7025000000001</v>
      </c>
      <c r="I2029" s="3"/>
      <c r="J2029" s="26">
        <f t="shared" si="142"/>
        <v>0</v>
      </c>
    </row>
    <row r="2030" spans="1:10" x14ac:dyDescent="0.25">
      <c r="A2030" s="36"/>
      <c r="B2030" s="32" t="s">
        <v>5</v>
      </c>
      <c r="C2030" s="32" t="str">
        <f t="shared" si="144"/>
        <v>561-787</v>
      </c>
      <c r="D2030" s="32" t="s">
        <v>67</v>
      </c>
      <c r="E2030" s="32" t="s">
        <v>30</v>
      </c>
      <c r="F2030" s="32">
        <v>7875610451701</v>
      </c>
      <c r="G2030" s="32">
        <v>8</v>
      </c>
      <c r="H2030" s="34">
        <v>1714.7025000000001</v>
      </c>
      <c r="I2030" s="3"/>
      <c r="J2030" s="26">
        <f t="shared" si="142"/>
        <v>0</v>
      </c>
    </row>
    <row r="2031" spans="1:10" x14ac:dyDescent="0.25">
      <c r="A2031" s="36"/>
      <c r="B2031" s="32" t="s">
        <v>5</v>
      </c>
      <c r="C2031" s="32" t="str">
        <f t="shared" si="144"/>
        <v>561-787</v>
      </c>
      <c r="D2031" s="32" t="s">
        <v>67</v>
      </c>
      <c r="E2031" s="32" t="s">
        <v>48</v>
      </c>
      <c r="F2031" s="32">
        <v>7875610461700</v>
      </c>
      <c r="G2031" s="32">
        <v>12</v>
      </c>
      <c r="H2031" s="34">
        <v>1714.7025000000001</v>
      </c>
      <c r="I2031" s="3"/>
      <c r="J2031" s="26">
        <f t="shared" si="142"/>
        <v>0</v>
      </c>
    </row>
    <row r="2032" spans="1:10" x14ac:dyDescent="0.25">
      <c r="A2032" s="36"/>
      <c r="B2032" s="32" t="s">
        <v>5</v>
      </c>
      <c r="C2032" s="32" t="str">
        <f t="shared" si="144"/>
        <v>561-787</v>
      </c>
      <c r="D2032" s="32" t="s">
        <v>67</v>
      </c>
      <c r="E2032" s="32" t="s">
        <v>35</v>
      </c>
      <c r="F2032" s="32">
        <v>7875610471709</v>
      </c>
      <c r="G2032" s="32">
        <v>4</v>
      </c>
      <c r="H2032" s="34">
        <v>1714.7025000000001</v>
      </c>
      <c r="I2032" s="3"/>
      <c r="J2032" s="26">
        <f t="shared" si="142"/>
        <v>0</v>
      </c>
    </row>
    <row r="2033" spans="1:10" x14ac:dyDescent="0.25">
      <c r="A2033" s="36"/>
      <c r="B2033" s="32" t="s">
        <v>5</v>
      </c>
      <c r="C2033" s="32" t="str">
        <f t="shared" si="144"/>
        <v>561-787</v>
      </c>
      <c r="D2033" s="32" t="s">
        <v>67</v>
      </c>
      <c r="E2033" s="32" t="s">
        <v>36</v>
      </c>
      <c r="F2033" s="32">
        <v>7875610511702</v>
      </c>
      <c r="G2033" s="32">
        <v>7</v>
      </c>
      <c r="H2033" s="34">
        <v>1714.7025000000001</v>
      </c>
      <c r="I2033" s="3"/>
      <c r="J2033" s="26">
        <f t="shared" si="142"/>
        <v>0</v>
      </c>
    </row>
    <row r="2034" spans="1:10" x14ac:dyDescent="0.25">
      <c r="A2034" s="36"/>
      <c r="B2034" s="32" t="s">
        <v>5</v>
      </c>
      <c r="C2034" s="32" t="str">
        <f t="shared" si="144"/>
        <v>561-787</v>
      </c>
      <c r="D2034" s="32" t="s">
        <v>67</v>
      </c>
      <c r="E2034" s="32" t="s">
        <v>37</v>
      </c>
      <c r="F2034" s="32">
        <v>7875610521701</v>
      </c>
      <c r="G2034" s="32">
        <v>7</v>
      </c>
      <c r="H2034" s="34">
        <v>1714.7025000000001</v>
      </c>
      <c r="I2034" s="3"/>
      <c r="J2034" s="26">
        <f t="shared" si="142"/>
        <v>0</v>
      </c>
    </row>
    <row r="2035" spans="1:10" x14ac:dyDescent="0.25">
      <c r="A2035" s="36"/>
      <c r="B2035" s="32" t="s">
        <v>5</v>
      </c>
      <c r="C2035" s="32" t="str">
        <f t="shared" si="144"/>
        <v>561-787</v>
      </c>
      <c r="D2035" s="32" t="s">
        <v>67</v>
      </c>
      <c r="E2035" s="32" t="s">
        <v>38</v>
      </c>
      <c r="F2035" s="32">
        <v>7875610531700</v>
      </c>
      <c r="G2035" s="32">
        <v>6</v>
      </c>
      <c r="H2035" s="34">
        <v>1714.7025000000001</v>
      </c>
      <c r="I2035" s="3"/>
      <c r="J2035" s="26">
        <f t="shared" si="142"/>
        <v>0</v>
      </c>
    </row>
    <row r="2036" spans="1:10" x14ac:dyDescent="0.25">
      <c r="A2036" s="36"/>
      <c r="B2036" s="32" t="s">
        <v>5</v>
      </c>
      <c r="C2036" s="32" t="str">
        <f t="shared" si="144"/>
        <v>561-787</v>
      </c>
      <c r="D2036" s="32" t="s">
        <v>67</v>
      </c>
      <c r="E2036" s="32" t="s">
        <v>85</v>
      </c>
      <c r="F2036" s="32">
        <v>7875610581705</v>
      </c>
      <c r="G2036" s="32">
        <v>1</v>
      </c>
      <c r="H2036" s="34">
        <v>1714.7025000000001</v>
      </c>
      <c r="I2036" s="3"/>
      <c r="J2036" s="26">
        <f t="shared" si="142"/>
        <v>0</v>
      </c>
    </row>
    <row r="2037" spans="1:10" x14ac:dyDescent="0.25">
      <c r="A2037" s="36"/>
      <c r="B2037" s="32" t="s">
        <v>5</v>
      </c>
      <c r="C2037" s="32" t="str">
        <f t="shared" si="144"/>
        <v>561-787</v>
      </c>
      <c r="D2037" s="32" t="s">
        <v>67</v>
      </c>
      <c r="E2037" s="32" t="s">
        <v>39</v>
      </c>
      <c r="F2037" s="32">
        <v>7875610591704</v>
      </c>
      <c r="G2037" s="32">
        <v>9</v>
      </c>
      <c r="H2037" s="34">
        <v>1714.7025000000001</v>
      </c>
      <c r="I2037" s="3"/>
      <c r="J2037" s="26">
        <f t="shared" si="142"/>
        <v>0</v>
      </c>
    </row>
    <row r="2038" spans="1:10" x14ac:dyDescent="0.25">
      <c r="A2038" s="36"/>
      <c r="B2038" s="32" t="s">
        <v>5</v>
      </c>
      <c r="C2038" s="32" t="str">
        <f t="shared" si="144"/>
        <v>561-787</v>
      </c>
      <c r="D2038" s="32" t="s">
        <v>67</v>
      </c>
      <c r="E2038" s="32" t="s">
        <v>40</v>
      </c>
      <c r="F2038" s="32">
        <v>7875610601700</v>
      </c>
      <c r="G2038" s="32">
        <v>5</v>
      </c>
      <c r="H2038" s="34">
        <v>1714.7025000000001</v>
      </c>
      <c r="I2038" s="3"/>
      <c r="J2038" s="26">
        <f t="shared" si="142"/>
        <v>0</v>
      </c>
    </row>
    <row r="2039" spans="1:10" x14ac:dyDescent="0.25">
      <c r="A2039" s="36"/>
      <c r="B2039" s="32" t="s">
        <v>5</v>
      </c>
      <c r="C2039" s="32" t="str">
        <f t="shared" si="144"/>
        <v>561-787</v>
      </c>
      <c r="D2039" s="32" t="s">
        <v>67</v>
      </c>
      <c r="E2039" s="32" t="s">
        <v>41</v>
      </c>
      <c r="F2039" s="32">
        <v>7875610611709</v>
      </c>
      <c r="G2039" s="32">
        <v>8</v>
      </c>
      <c r="H2039" s="34">
        <v>1714.7025000000001</v>
      </c>
      <c r="I2039" s="3"/>
      <c r="J2039" s="26">
        <f t="shared" si="142"/>
        <v>0</v>
      </c>
    </row>
    <row r="2040" spans="1:10" x14ac:dyDescent="0.25">
      <c r="A2040" s="36"/>
      <c r="B2040" s="32" t="s">
        <v>5</v>
      </c>
      <c r="C2040" s="32" t="str">
        <f t="shared" si="144"/>
        <v>561-787</v>
      </c>
      <c r="D2040" s="32" t="s">
        <v>67</v>
      </c>
      <c r="E2040" s="32" t="s">
        <v>131</v>
      </c>
      <c r="F2040" s="32">
        <v>7875610671703</v>
      </c>
      <c r="G2040" s="32">
        <v>6</v>
      </c>
      <c r="H2040" s="34">
        <v>1714.7025000000001</v>
      </c>
      <c r="I2040" s="3"/>
      <c r="J2040" s="26">
        <f t="shared" si="142"/>
        <v>0</v>
      </c>
    </row>
    <row r="2041" spans="1:10" x14ac:dyDescent="0.25">
      <c r="A2041" s="36"/>
      <c r="B2041" s="32" t="s">
        <v>5</v>
      </c>
      <c r="C2041" s="32" t="str">
        <f t="shared" si="144"/>
        <v>561-787</v>
      </c>
      <c r="D2041" s="32" t="s">
        <v>67</v>
      </c>
      <c r="E2041" s="32" t="s">
        <v>132</v>
      </c>
      <c r="F2041" s="32">
        <v>7875610681702</v>
      </c>
      <c r="G2041" s="32">
        <v>8</v>
      </c>
      <c r="H2041" s="34">
        <v>1714.7025000000001</v>
      </c>
      <c r="I2041" s="3"/>
      <c r="J2041" s="26">
        <f t="shared" si="142"/>
        <v>0</v>
      </c>
    </row>
    <row r="2042" spans="1:10" x14ac:dyDescent="0.25">
      <c r="A2042" s="36"/>
      <c r="B2042" s="32" t="s">
        <v>5</v>
      </c>
      <c r="C2042" s="32" t="str">
        <f t="shared" si="144"/>
        <v>561-787</v>
      </c>
      <c r="D2042" s="32" t="s">
        <v>67</v>
      </c>
      <c r="E2042" s="32" t="s">
        <v>144</v>
      </c>
      <c r="F2042" s="32">
        <v>7875610741703</v>
      </c>
      <c r="G2042" s="32">
        <v>10</v>
      </c>
      <c r="H2042" s="34">
        <v>1714.7025000000001</v>
      </c>
      <c r="I2042" s="3"/>
      <c r="J2042" s="26">
        <f t="shared" si="142"/>
        <v>0</v>
      </c>
    </row>
    <row r="2043" spans="1:10" x14ac:dyDescent="0.25">
      <c r="A2043" s="37"/>
      <c r="B2043" s="32" t="s">
        <v>5</v>
      </c>
      <c r="C2043" s="32" t="str">
        <f t="shared" si="144"/>
        <v>561-787</v>
      </c>
      <c r="D2043" s="32" t="s">
        <v>67</v>
      </c>
      <c r="E2043" s="32" t="s">
        <v>136</v>
      </c>
      <c r="F2043" s="32">
        <v>7875610751702</v>
      </c>
      <c r="G2043" s="32">
        <v>10</v>
      </c>
      <c r="H2043" s="34">
        <v>1714.7025000000001</v>
      </c>
      <c r="I2043" s="3"/>
      <c r="J2043" s="26">
        <f t="shared" si="142"/>
        <v>0</v>
      </c>
    </row>
    <row r="2044" spans="1:10" ht="36.75" customHeight="1" x14ac:dyDescent="0.25">
      <c r="A2044" s="35"/>
      <c r="B2044" s="32" t="s">
        <v>51</v>
      </c>
      <c r="C2044" s="32" t="str">
        <f t="shared" ref="C2044:C2049" si="145">HYPERLINK("http://warehouse.orhideja.net//images/products/225-787-black_.jpg","225-787")</f>
        <v>225-787</v>
      </c>
      <c r="D2044" s="32" t="s">
        <v>67</v>
      </c>
      <c r="E2044" s="32">
        <v>36</v>
      </c>
      <c r="F2044" s="32">
        <v>7872251061702</v>
      </c>
      <c r="G2044" s="32">
        <v>4</v>
      </c>
      <c r="H2044" s="34">
        <v>888.77249999999992</v>
      </c>
      <c r="I2044" s="3"/>
      <c r="J2044" s="26">
        <f t="shared" si="142"/>
        <v>0</v>
      </c>
    </row>
    <row r="2045" spans="1:10" ht="36.75" customHeight="1" x14ac:dyDescent="0.25">
      <c r="A2045" s="36"/>
      <c r="B2045" s="32" t="s">
        <v>51</v>
      </c>
      <c r="C2045" s="32" t="str">
        <f t="shared" si="145"/>
        <v>225-787</v>
      </c>
      <c r="D2045" s="32" t="s">
        <v>67</v>
      </c>
      <c r="E2045" s="32">
        <v>38</v>
      </c>
      <c r="F2045" s="32">
        <v>7872251071701</v>
      </c>
      <c r="G2045" s="32">
        <v>14</v>
      </c>
      <c r="H2045" s="34">
        <v>888.77249999999992</v>
      </c>
      <c r="I2045" s="3"/>
      <c r="J2045" s="26">
        <f t="shared" si="142"/>
        <v>0</v>
      </c>
    </row>
    <row r="2046" spans="1:10" ht="36.75" customHeight="1" x14ac:dyDescent="0.25">
      <c r="A2046" s="36"/>
      <c r="B2046" s="32" t="s">
        <v>51</v>
      </c>
      <c r="C2046" s="32" t="str">
        <f t="shared" si="145"/>
        <v>225-787</v>
      </c>
      <c r="D2046" s="32" t="s">
        <v>67</v>
      </c>
      <c r="E2046" s="32">
        <v>40</v>
      </c>
      <c r="F2046" s="32">
        <v>7872251081700</v>
      </c>
      <c r="G2046" s="32">
        <v>26</v>
      </c>
      <c r="H2046" s="34">
        <v>888.77249999999992</v>
      </c>
      <c r="I2046" s="3"/>
      <c r="J2046" s="26">
        <f t="shared" si="142"/>
        <v>0</v>
      </c>
    </row>
    <row r="2047" spans="1:10" ht="36.75" customHeight="1" x14ac:dyDescent="0.25">
      <c r="A2047" s="36"/>
      <c r="B2047" s="32" t="s">
        <v>51</v>
      </c>
      <c r="C2047" s="32" t="str">
        <f t="shared" si="145"/>
        <v>225-787</v>
      </c>
      <c r="D2047" s="32" t="s">
        <v>67</v>
      </c>
      <c r="E2047" s="32">
        <v>42</v>
      </c>
      <c r="F2047" s="32">
        <v>7872251091709</v>
      </c>
      <c r="G2047" s="32">
        <v>30</v>
      </c>
      <c r="H2047" s="34">
        <v>888.77249999999992</v>
      </c>
      <c r="I2047" s="3"/>
      <c r="J2047" s="26">
        <f t="shared" si="142"/>
        <v>0</v>
      </c>
    </row>
    <row r="2048" spans="1:10" ht="36.75" customHeight="1" x14ac:dyDescent="0.25">
      <c r="A2048" s="36"/>
      <c r="B2048" s="32" t="s">
        <v>51</v>
      </c>
      <c r="C2048" s="32" t="str">
        <f t="shared" si="145"/>
        <v>225-787</v>
      </c>
      <c r="D2048" s="32" t="s">
        <v>67</v>
      </c>
      <c r="E2048" s="32">
        <v>44</v>
      </c>
      <c r="F2048" s="32">
        <v>7872251101705</v>
      </c>
      <c r="G2048" s="32">
        <v>32</v>
      </c>
      <c r="H2048" s="34">
        <v>888.77249999999992</v>
      </c>
      <c r="I2048" s="3"/>
      <c r="J2048" s="26">
        <f t="shared" si="142"/>
        <v>0</v>
      </c>
    </row>
    <row r="2049" spans="1:10" ht="36.75" customHeight="1" x14ac:dyDescent="0.25">
      <c r="A2049" s="37"/>
      <c r="B2049" s="32" t="s">
        <v>51</v>
      </c>
      <c r="C2049" s="32" t="str">
        <f t="shared" si="145"/>
        <v>225-787</v>
      </c>
      <c r="D2049" s="32" t="s">
        <v>67</v>
      </c>
      <c r="E2049" s="32">
        <v>46</v>
      </c>
      <c r="F2049" s="32">
        <v>7872251111704</v>
      </c>
      <c r="G2049" s="32">
        <v>21</v>
      </c>
      <c r="H2049" s="34">
        <v>888.77249999999992</v>
      </c>
      <c r="I2049" s="3"/>
      <c r="J2049" s="26">
        <f t="shared" si="142"/>
        <v>0</v>
      </c>
    </row>
    <row r="2050" spans="1:10" ht="30" customHeight="1" x14ac:dyDescent="0.25">
      <c r="A2050" s="35"/>
      <c r="B2050" s="32" t="s">
        <v>80</v>
      </c>
      <c r="C2050" s="32" t="str">
        <f t="shared" ref="C2050:C2057" si="146">HYPERLINK("http://warehouse.orhideja.net//images/products/150-592.jpg","150-592")</f>
        <v>150-592</v>
      </c>
      <c r="D2050" s="32" t="s">
        <v>69</v>
      </c>
      <c r="E2050" s="32" t="s">
        <v>70</v>
      </c>
      <c r="F2050" s="32">
        <v>5921500111681</v>
      </c>
      <c r="G2050" s="32">
        <v>1</v>
      </c>
      <c r="H2050" s="34">
        <v>1077.3</v>
      </c>
      <c r="I2050" s="3"/>
      <c r="J2050" s="26">
        <f t="shared" si="142"/>
        <v>0</v>
      </c>
    </row>
    <row r="2051" spans="1:10" ht="30" customHeight="1" x14ac:dyDescent="0.25">
      <c r="A2051" s="36"/>
      <c r="B2051" s="32" t="s">
        <v>80</v>
      </c>
      <c r="C2051" s="32" t="str">
        <f t="shared" si="146"/>
        <v>150-592</v>
      </c>
      <c r="D2051" s="32" t="s">
        <v>69</v>
      </c>
      <c r="E2051" s="32" t="s">
        <v>7</v>
      </c>
      <c r="F2051" s="32">
        <v>5921500121680</v>
      </c>
      <c r="G2051" s="32">
        <v>1</v>
      </c>
      <c r="H2051" s="34">
        <v>1077.3</v>
      </c>
      <c r="I2051" s="3"/>
      <c r="J2051" s="26">
        <f t="shared" si="142"/>
        <v>0</v>
      </c>
    </row>
    <row r="2052" spans="1:10" ht="30" customHeight="1" x14ac:dyDescent="0.25">
      <c r="A2052" s="36"/>
      <c r="B2052" s="32" t="s">
        <v>80</v>
      </c>
      <c r="C2052" s="32" t="str">
        <f t="shared" si="146"/>
        <v>150-592</v>
      </c>
      <c r="D2052" s="32" t="s">
        <v>69</v>
      </c>
      <c r="E2052" s="32" t="s">
        <v>8</v>
      </c>
      <c r="F2052" s="32">
        <v>5921500131689</v>
      </c>
      <c r="G2052" s="32">
        <v>1</v>
      </c>
      <c r="H2052" s="34">
        <v>1077.3</v>
      </c>
      <c r="I2052" s="3"/>
      <c r="J2052" s="26">
        <f t="shared" si="142"/>
        <v>0</v>
      </c>
    </row>
    <row r="2053" spans="1:10" ht="30" customHeight="1" x14ac:dyDescent="0.25">
      <c r="A2053" s="36"/>
      <c r="B2053" s="32" t="s">
        <v>80</v>
      </c>
      <c r="C2053" s="32" t="str">
        <f t="shared" si="146"/>
        <v>150-592</v>
      </c>
      <c r="D2053" s="32" t="s">
        <v>69</v>
      </c>
      <c r="E2053" s="32" t="s">
        <v>9</v>
      </c>
      <c r="F2053" s="32">
        <v>5921500181684</v>
      </c>
      <c r="G2053" s="32">
        <v>1</v>
      </c>
      <c r="H2053" s="34">
        <v>1077.3</v>
      </c>
      <c r="I2053" s="3"/>
      <c r="J2053" s="26">
        <f t="shared" si="142"/>
        <v>0</v>
      </c>
    </row>
    <row r="2054" spans="1:10" ht="30" customHeight="1" x14ac:dyDescent="0.25">
      <c r="A2054" s="36"/>
      <c r="B2054" s="32" t="s">
        <v>80</v>
      </c>
      <c r="C2054" s="32" t="str">
        <f t="shared" si="146"/>
        <v>150-592</v>
      </c>
      <c r="D2054" s="32" t="s">
        <v>69</v>
      </c>
      <c r="E2054" s="32" t="s">
        <v>10</v>
      </c>
      <c r="F2054" s="32">
        <v>5921500191683</v>
      </c>
      <c r="G2054" s="32">
        <v>1</v>
      </c>
      <c r="H2054" s="34">
        <v>1077.3</v>
      </c>
      <c r="I2054" s="3"/>
      <c r="J2054" s="26">
        <f t="shared" si="142"/>
        <v>0</v>
      </c>
    </row>
    <row r="2055" spans="1:10" ht="30" customHeight="1" x14ac:dyDescent="0.25">
      <c r="A2055" s="36"/>
      <c r="B2055" s="32" t="s">
        <v>80</v>
      </c>
      <c r="C2055" s="32" t="str">
        <f t="shared" si="146"/>
        <v>150-592</v>
      </c>
      <c r="D2055" s="32" t="s">
        <v>69</v>
      </c>
      <c r="E2055" s="32" t="s">
        <v>14</v>
      </c>
      <c r="F2055" s="32">
        <v>5921500261683</v>
      </c>
      <c r="G2055" s="32">
        <v>1</v>
      </c>
      <c r="H2055" s="34">
        <v>1077.3</v>
      </c>
      <c r="I2055" s="3"/>
      <c r="J2055" s="26">
        <f t="shared" si="142"/>
        <v>0</v>
      </c>
    </row>
    <row r="2056" spans="1:10" ht="30" customHeight="1" x14ac:dyDescent="0.25">
      <c r="A2056" s="36"/>
      <c r="B2056" s="32" t="s">
        <v>80</v>
      </c>
      <c r="C2056" s="32" t="str">
        <f t="shared" si="146"/>
        <v>150-592</v>
      </c>
      <c r="D2056" s="32" t="s">
        <v>69</v>
      </c>
      <c r="E2056" s="32" t="s">
        <v>15</v>
      </c>
      <c r="F2056" s="32">
        <v>5921500271682</v>
      </c>
      <c r="G2056" s="32">
        <v>1</v>
      </c>
      <c r="H2056" s="34">
        <v>1077.3</v>
      </c>
      <c r="I2056" s="3"/>
      <c r="J2056" s="26">
        <f t="shared" ref="J2056:J2119" si="147">H2056*I2056</f>
        <v>0</v>
      </c>
    </row>
    <row r="2057" spans="1:10" ht="30" customHeight="1" x14ac:dyDescent="0.25">
      <c r="A2057" s="37"/>
      <c r="B2057" s="32" t="s">
        <v>80</v>
      </c>
      <c r="C2057" s="32" t="str">
        <f t="shared" si="146"/>
        <v>150-592</v>
      </c>
      <c r="D2057" s="32" t="s">
        <v>69</v>
      </c>
      <c r="E2057" s="32" t="s">
        <v>79</v>
      </c>
      <c r="F2057" s="32">
        <v>5921500331683</v>
      </c>
      <c r="G2057" s="32">
        <v>1</v>
      </c>
      <c r="H2057" s="34">
        <v>1077.3</v>
      </c>
      <c r="I2057" s="3"/>
      <c r="J2057" s="26">
        <f t="shared" si="147"/>
        <v>0</v>
      </c>
    </row>
    <row r="2058" spans="1:10" ht="19.5" customHeight="1" x14ac:dyDescent="0.25">
      <c r="A2058" s="35"/>
      <c r="B2058" s="32" t="s">
        <v>72</v>
      </c>
      <c r="C2058" s="32" t="str">
        <f t="shared" ref="C2058:C2072" si="148">HYPERLINK("http://warehouse.orhideja.net//images/products/157-592.jpg","157-592")</f>
        <v>157-592</v>
      </c>
      <c r="D2058" s="32" t="s">
        <v>69</v>
      </c>
      <c r="E2058" s="32" t="s">
        <v>70</v>
      </c>
      <c r="F2058" s="32">
        <v>5921570111680</v>
      </c>
      <c r="G2058" s="32">
        <v>4</v>
      </c>
      <c r="H2058" s="34">
        <v>1077.3</v>
      </c>
      <c r="I2058" s="3"/>
      <c r="J2058" s="26">
        <f t="shared" si="147"/>
        <v>0</v>
      </c>
    </row>
    <row r="2059" spans="1:10" ht="19.5" customHeight="1" x14ac:dyDescent="0.25">
      <c r="A2059" s="36"/>
      <c r="B2059" s="32" t="s">
        <v>72</v>
      </c>
      <c r="C2059" s="32" t="str">
        <f t="shared" si="148"/>
        <v>157-592</v>
      </c>
      <c r="D2059" s="32" t="s">
        <v>69</v>
      </c>
      <c r="E2059" s="32" t="s">
        <v>7</v>
      </c>
      <c r="F2059" s="32">
        <v>5921570121689</v>
      </c>
      <c r="G2059" s="32">
        <v>2</v>
      </c>
      <c r="H2059" s="34">
        <v>1077.3</v>
      </c>
      <c r="I2059" s="3"/>
      <c r="J2059" s="26">
        <f t="shared" si="147"/>
        <v>0</v>
      </c>
    </row>
    <row r="2060" spans="1:10" ht="19.5" customHeight="1" x14ac:dyDescent="0.25">
      <c r="A2060" s="36"/>
      <c r="B2060" s="32" t="s">
        <v>72</v>
      </c>
      <c r="C2060" s="32" t="str">
        <f t="shared" si="148"/>
        <v>157-592</v>
      </c>
      <c r="D2060" s="32" t="s">
        <v>69</v>
      </c>
      <c r="E2060" s="32" t="s">
        <v>8</v>
      </c>
      <c r="F2060" s="32">
        <v>5921570131688</v>
      </c>
      <c r="G2060" s="32">
        <v>4</v>
      </c>
      <c r="H2060" s="34">
        <v>1077.3</v>
      </c>
      <c r="I2060" s="3"/>
      <c r="J2060" s="26">
        <f t="shared" si="147"/>
        <v>0</v>
      </c>
    </row>
    <row r="2061" spans="1:10" ht="19.5" customHeight="1" x14ac:dyDescent="0.25">
      <c r="A2061" s="36"/>
      <c r="B2061" s="32" t="s">
        <v>72</v>
      </c>
      <c r="C2061" s="32" t="str">
        <f t="shared" si="148"/>
        <v>157-592</v>
      </c>
      <c r="D2061" s="32" t="s">
        <v>69</v>
      </c>
      <c r="E2061" s="32" t="s">
        <v>54</v>
      </c>
      <c r="F2061" s="32">
        <v>5921570141687</v>
      </c>
      <c r="G2061" s="32">
        <v>4</v>
      </c>
      <c r="H2061" s="34">
        <v>1077.3</v>
      </c>
      <c r="I2061" s="3"/>
      <c r="J2061" s="26">
        <f t="shared" si="147"/>
        <v>0</v>
      </c>
    </row>
    <row r="2062" spans="1:10" ht="19.5" customHeight="1" x14ac:dyDescent="0.25">
      <c r="A2062" s="36"/>
      <c r="B2062" s="32" t="s">
        <v>72</v>
      </c>
      <c r="C2062" s="32" t="str">
        <f t="shared" si="148"/>
        <v>157-592</v>
      </c>
      <c r="D2062" s="32" t="s">
        <v>69</v>
      </c>
      <c r="E2062" s="32" t="s">
        <v>9</v>
      </c>
      <c r="F2062" s="32">
        <v>5921570181683</v>
      </c>
      <c r="G2062" s="32">
        <v>2</v>
      </c>
      <c r="H2062" s="34">
        <v>1077.3</v>
      </c>
      <c r="I2062" s="3"/>
      <c r="J2062" s="26">
        <f t="shared" si="147"/>
        <v>0</v>
      </c>
    </row>
    <row r="2063" spans="1:10" ht="19.5" customHeight="1" x14ac:dyDescent="0.25">
      <c r="A2063" s="36"/>
      <c r="B2063" s="32" t="s">
        <v>72</v>
      </c>
      <c r="C2063" s="32" t="str">
        <f t="shared" si="148"/>
        <v>157-592</v>
      </c>
      <c r="D2063" s="32" t="s">
        <v>69</v>
      </c>
      <c r="E2063" s="32" t="s">
        <v>11</v>
      </c>
      <c r="F2063" s="32">
        <v>5921570201688</v>
      </c>
      <c r="G2063" s="32">
        <v>1</v>
      </c>
      <c r="H2063" s="34">
        <v>1077.3</v>
      </c>
      <c r="I2063" s="3"/>
      <c r="J2063" s="26">
        <f t="shared" si="147"/>
        <v>0</v>
      </c>
    </row>
    <row r="2064" spans="1:10" ht="19.5" customHeight="1" x14ac:dyDescent="0.25">
      <c r="A2064" s="36"/>
      <c r="B2064" s="32" t="s">
        <v>72</v>
      </c>
      <c r="C2064" s="32" t="str">
        <f t="shared" si="148"/>
        <v>157-592</v>
      </c>
      <c r="D2064" s="32" t="s">
        <v>69</v>
      </c>
      <c r="E2064" s="32" t="s">
        <v>25</v>
      </c>
      <c r="F2064" s="32">
        <v>5921570211687</v>
      </c>
      <c r="G2064" s="32">
        <v>1</v>
      </c>
      <c r="H2064" s="34">
        <v>1077.3</v>
      </c>
      <c r="I2064" s="3"/>
      <c r="J2064" s="26">
        <f t="shared" si="147"/>
        <v>0</v>
      </c>
    </row>
    <row r="2065" spans="1:10" ht="19.5" customHeight="1" x14ac:dyDescent="0.25">
      <c r="A2065" s="36"/>
      <c r="B2065" s="32" t="s">
        <v>72</v>
      </c>
      <c r="C2065" s="32" t="str">
        <f t="shared" si="148"/>
        <v>157-592</v>
      </c>
      <c r="D2065" s="32" t="s">
        <v>69</v>
      </c>
      <c r="E2065" s="32" t="s">
        <v>12</v>
      </c>
      <c r="F2065" s="32">
        <v>5921570221686</v>
      </c>
      <c r="G2065" s="32">
        <v>2</v>
      </c>
      <c r="H2065" s="34">
        <v>1077.3</v>
      </c>
      <c r="I2065" s="3"/>
      <c r="J2065" s="26">
        <f t="shared" si="147"/>
        <v>0</v>
      </c>
    </row>
    <row r="2066" spans="1:10" ht="19.5" customHeight="1" x14ac:dyDescent="0.25">
      <c r="A2066" s="36"/>
      <c r="B2066" s="32" t="s">
        <v>72</v>
      </c>
      <c r="C2066" s="32" t="str">
        <f t="shared" si="148"/>
        <v>157-592</v>
      </c>
      <c r="D2066" s="32" t="s">
        <v>69</v>
      </c>
      <c r="E2066" s="32" t="s">
        <v>71</v>
      </c>
      <c r="F2066" s="32">
        <v>5921570251683</v>
      </c>
      <c r="G2066" s="32">
        <v>2</v>
      </c>
      <c r="H2066" s="34">
        <v>1077.3</v>
      </c>
      <c r="I2066" s="3"/>
      <c r="J2066" s="26">
        <f t="shared" si="147"/>
        <v>0</v>
      </c>
    </row>
    <row r="2067" spans="1:10" ht="19.5" customHeight="1" x14ac:dyDescent="0.25">
      <c r="A2067" s="36"/>
      <c r="B2067" s="32" t="s">
        <v>72</v>
      </c>
      <c r="C2067" s="32" t="str">
        <f t="shared" si="148"/>
        <v>157-592</v>
      </c>
      <c r="D2067" s="32" t="s">
        <v>69</v>
      </c>
      <c r="E2067" s="32" t="s">
        <v>14</v>
      </c>
      <c r="F2067" s="32">
        <v>5921570261682</v>
      </c>
      <c r="G2067" s="32">
        <v>2</v>
      </c>
      <c r="H2067" s="34">
        <v>1077.3</v>
      </c>
      <c r="I2067" s="3"/>
      <c r="J2067" s="26">
        <f t="shared" si="147"/>
        <v>0</v>
      </c>
    </row>
    <row r="2068" spans="1:10" ht="19.5" customHeight="1" x14ac:dyDescent="0.25">
      <c r="A2068" s="36"/>
      <c r="B2068" s="32" t="s">
        <v>72</v>
      </c>
      <c r="C2068" s="32" t="str">
        <f t="shared" si="148"/>
        <v>157-592</v>
      </c>
      <c r="D2068" s="32" t="s">
        <v>69</v>
      </c>
      <c r="E2068" s="32" t="s">
        <v>15</v>
      </c>
      <c r="F2068" s="32">
        <v>5921570271681</v>
      </c>
      <c r="G2068" s="32">
        <v>2</v>
      </c>
      <c r="H2068" s="34">
        <v>1077.3</v>
      </c>
      <c r="I2068" s="3"/>
      <c r="J2068" s="26">
        <f t="shared" si="147"/>
        <v>0</v>
      </c>
    </row>
    <row r="2069" spans="1:10" ht="19.5" customHeight="1" x14ac:dyDescent="0.25">
      <c r="A2069" s="36"/>
      <c r="B2069" s="32" t="s">
        <v>72</v>
      </c>
      <c r="C2069" s="32" t="str">
        <f t="shared" si="148"/>
        <v>157-592</v>
      </c>
      <c r="D2069" s="32" t="s">
        <v>69</v>
      </c>
      <c r="E2069" s="32" t="s">
        <v>16</v>
      </c>
      <c r="F2069" s="32">
        <v>5921570281680</v>
      </c>
      <c r="G2069" s="32">
        <v>3</v>
      </c>
      <c r="H2069" s="34">
        <v>1077.3</v>
      </c>
      <c r="I2069" s="3"/>
      <c r="J2069" s="26">
        <f t="shared" si="147"/>
        <v>0</v>
      </c>
    </row>
    <row r="2070" spans="1:10" ht="19.5" customHeight="1" x14ac:dyDescent="0.25">
      <c r="A2070" s="36"/>
      <c r="B2070" s="32" t="s">
        <v>72</v>
      </c>
      <c r="C2070" s="32" t="str">
        <f t="shared" si="148"/>
        <v>157-592</v>
      </c>
      <c r="D2070" s="32" t="s">
        <v>69</v>
      </c>
      <c r="E2070" s="32" t="s">
        <v>17</v>
      </c>
      <c r="F2070" s="32">
        <v>5921570291689</v>
      </c>
      <c r="G2070" s="32">
        <v>2</v>
      </c>
      <c r="H2070" s="34">
        <v>1077.3</v>
      </c>
      <c r="I2070" s="3"/>
      <c r="J2070" s="26">
        <f t="shared" si="147"/>
        <v>0</v>
      </c>
    </row>
    <row r="2071" spans="1:10" ht="19.5" customHeight="1" x14ac:dyDescent="0.25">
      <c r="A2071" s="36"/>
      <c r="B2071" s="32" t="s">
        <v>72</v>
      </c>
      <c r="C2071" s="32" t="str">
        <f t="shared" si="148"/>
        <v>157-592</v>
      </c>
      <c r="D2071" s="32" t="s">
        <v>69</v>
      </c>
      <c r="E2071" s="32" t="s">
        <v>81</v>
      </c>
      <c r="F2071" s="32">
        <v>5921570411681</v>
      </c>
      <c r="G2071" s="32">
        <v>1</v>
      </c>
      <c r="H2071" s="34">
        <v>1077.3</v>
      </c>
      <c r="I2071" s="3"/>
      <c r="J2071" s="26">
        <f t="shared" si="147"/>
        <v>0</v>
      </c>
    </row>
    <row r="2072" spans="1:10" ht="19.5" customHeight="1" x14ac:dyDescent="0.25">
      <c r="A2072" s="37"/>
      <c r="B2072" s="32" t="s">
        <v>72</v>
      </c>
      <c r="C2072" s="32" t="str">
        <f t="shared" si="148"/>
        <v>157-592</v>
      </c>
      <c r="D2072" s="32" t="s">
        <v>69</v>
      </c>
      <c r="E2072" s="32" t="s">
        <v>82</v>
      </c>
      <c r="F2072" s="32">
        <v>5921570491683</v>
      </c>
      <c r="G2072" s="32">
        <v>1</v>
      </c>
      <c r="H2072" s="34">
        <v>1077.3</v>
      </c>
      <c r="I2072" s="3"/>
      <c r="J2072" s="26">
        <f t="shared" si="147"/>
        <v>0</v>
      </c>
    </row>
    <row r="2073" spans="1:10" x14ac:dyDescent="0.25">
      <c r="A2073" s="35"/>
      <c r="B2073" s="32" t="s">
        <v>76</v>
      </c>
      <c r="C2073" s="32" t="str">
        <f t="shared" ref="C2073:C2090" si="149">HYPERLINK("http://warehouse.orhideja.net//images/products/591-592.jpg","591-592")</f>
        <v>591-592</v>
      </c>
      <c r="D2073" s="32" t="s">
        <v>69</v>
      </c>
      <c r="E2073" s="32" t="s">
        <v>7</v>
      </c>
      <c r="F2073" s="32">
        <v>5925910121681</v>
      </c>
      <c r="G2073" s="32">
        <v>4</v>
      </c>
      <c r="H2073" s="34">
        <v>1436.3999999999999</v>
      </c>
      <c r="I2073" s="3"/>
      <c r="J2073" s="26">
        <f t="shared" si="147"/>
        <v>0</v>
      </c>
    </row>
    <row r="2074" spans="1:10" x14ac:dyDescent="0.25">
      <c r="A2074" s="36"/>
      <c r="B2074" s="32" t="s">
        <v>76</v>
      </c>
      <c r="C2074" s="32" t="str">
        <f t="shared" si="149"/>
        <v>591-592</v>
      </c>
      <c r="D2074" s="32" t="s">
        <v>69</v>
      </c>
      <c r="E2074" s="32" t="s">
        <v>8</v>
      </c>
      <c r="F2074" s="32">
        <v>5925910131680</v>
      </c>
      <c r="G2074" s="32">
        <v>9</v>
      </c>
      <c r="H2074" s="34">
        <v>1436.3999999999999</v>
      </c>
      <c r="I2074" s="3"/>
      <c r="J2074" s="26">
        <f t="shared" si="147"/>
        <v>0</v>
      </c>
    </row>
    <row r="2075" spans="1:10" x14ac:dyDescent="0.25">
      <c r="A2075" s="36"/>
      <c r="B2075" s="32" t="s">
        <v>76</v>
      </c>
      <c r="C2075" s="32" t="str">
        <f t="shared" si="149"/>
        <v>591-592</v>
      </c>
      <c r="D2075" s="32" t="s">
        <v>69</v>
      </c>
      <c r="E2075" s="32" t="s">
        <v>24</v>
      </c>
      <c r="F2075" s="32">
        <v>5925910151688</v>
      </c>
      <c r="G2075" s="32">
        <v>8</v>
      </c>
      <c r="H2075" s="34">
        <v>1436.3999999999999</v>
      </c>
      <c r="I2075" s="3"/>
      <c r="J2075" s="26">
        <f t="shared" si="147"/>
        <v>0</v>
      </c>
    </row>
    <row r="2076" spans="1:10" x14ac:dyDescent="0.25">
      <c r="A2076" s="36"/>
      <c r="B2076" s="32" t="s">
        <v>76</v>
      </c>
      <c r="C2076" s="32" t="str">
        <f t="shared" si="149"/>
        <v>591-592</v>
      </c>
      <c r="D2076" s="32" t="s">
        <v>69</v>
      </c>
      <c r="E2076" s="32" t="s">
        <v>9</v>
      </c>
      <c r="F2076" s="32">
        <v>5925910181685</v>
      </c>
      <c r="G2076" s="32">
        <v>2</v>
      </c>
      <c r="H2076" s="34">
        <v>1436.3999999999999</v>
      </c>
      <c r="I2076" s="3"/>
      <c r="J2076" s="26">
        <f t="shared" si="147"/>
        <v>0</v>
      </c>
    </row>
    <row r="2077" spans="1:10" x14ac:dyDescent="0.25">
      <c r="A2077" s="36"/>
      <c r="B2077" s="32" t="s">
        <v>76</v>
      </c>
      <c r="C2077" s="32" t="str">
        <f t="shared" si="149"/>
        <v>591-592</v>
      </c>
      <c r="D2077" s="32" t="s">
        <v>69</v>
      </c>
      <c r="E2077" s="32" t="s">
        <v>10</v>
      </c>
      <c r="F2077" s="32">
        <v>5925910191684</v>
      </c>
      <c r="G2077" s="32">
        <v>4</v>
      </c>
      <c r="H2077" s="34">
        <v>1436.3999999999999</v>
      </c>
      <c r="I2077" s="3"/>
      <c r="J2077" s="26">
        <f t="shared" si="147"/>
        <v>0</v>
      </c>
    </row>
    <row r="2078" spans="1:10" x14ac:dyDescent="0.25">
      <c r="A2078" s="36"/>
      <c r="B2078" s="32" t="s">
        <v>76</v>
      </c>
      <c r="C2078" s="32" t="str">
        <f t="shared" si="149"/>
        <v>591-592</v>
      </c>
      <c r="D2078" s="32" t="s">
        <v>69</v>
      </c>
      <c r="E2078" s="32" t="s">
        <v>11</v>
      </c>
      <c r="F2078" s="32">
        <v>5925910201680</v>
      </c>
      <c r="G2078" s="32">
        <v>13</v>
      </c>
      <c r="H2078" s="34">
        <v>1436.3999999999999</v>
      </c>
      <c r="I2078" s="3"/>
      <c r="J2078" s="26">
        <f t="shared" si="147"/>
        <v>0</v>
      </c>
    </row>
    <row r="2079" spans="1:10" x14ac:dyDescent="0.25">
      <c r="A2079" s="36"/>
      <c r="B2079" s="32" t="s">
        <v>76</v>
      </c>
      <c r="C2079" s="32" t="str">
        <f t="shared" si="149"/>
        <v>591-592</v>
      </c>
      <c r="D2079" s="32" t="s">
        <v>69</v>
      </c>
      <c r="E2079" s="32" t="s">
        <v>12</v>
      </c>
      <c r="F2079" s="32">
        <v>5925910221688</v>
      </c>
      <c r="G2079" s="32">
        <v>1</v>
      </c>
      <c r="H2079" s="34">
        <v>1436.3999999999999</v>
      </c>
      <c r="I2079" s="3"/>
      <c r="J2079" s="26">
        <f t="shared" si="147"/>
        <v>0</v>
      </c>
    </row>
    <row r="2080" spans="1:10" x14ac:dyDescent="0.25">
      <c r="A2080" s="36"/>
      <c r="B2080" s="32" t="s">
        <v>76</v>
      </c>
      <c r="C2080" s="32" t="str">
        <f t="shared" si="149"/>
        <v>591-592</v>
      </c>
      <c r="D2080" s="32" t="s">
        <v>69</v>
      </c>
      <c r="E2080" s="32" t="s">
        <v>13</v>
      </c>
      <c r="F2080" s="32">
        <v>5925910231687</v>
      </c>
      <c r="G2080" s="32">
        <v>1</v>
      </c>
      <c r="H2080" s="34">
        <v>1436.3999999999999</v>
      </c>
      <c r="I2080" s="3"/>
      <c r="J2080" s="26">
        <f t="shared" si="147"/>
        <v>0</v>
      </c>
    </row>
    <row r="2081" spans="1:10" x14ac:dyDescent="0.25">
      <c r="A2081" s="36"/>
      <c r="B2081" s="32" t="s">
        <v>76</v>
      </c>
      <c r="C2081" s="32" t="str">
        <f t="shared" si="149"/>
        <v>591-592</v>
      </c>
      <c r="D2081" s="32" t="s">
        <v>69</v>
      </c>
      <c r="E2081" s="32" t="s">
        <v>71</v>
      </c>
      <c r="F2081" s="32">
        <v>5925910251685</v>
      </c>
      <c r="G2081" s="32">
        <v>1</v>
      </c>
      <c r="H2081" s="34">
        <v>1436.3999999999999</v>
      </c>
      <c r="I2081" s="3"/>
      <c r="J2081" s="26">
        <f t="shared" si="147"/>
        <v>0</v>
      </c>
    </row>
    <row r="2082" spans="1:10" x14ac:dyDescent="0.25">
      <c r="A2082" s="36"/>
      <c r="B2082" s="32" t="s">
        <v>76</v>
      </c>
      <c r="C2082" s="32" t="str">
        <f t="shared" si="149"/>
        <v>591-592</v>
      </c>
      <c r="D2082" s="32" t="s">
        <v>69</v>
      </c>
      <c r="E2082" s="32" t="s">
        <v>16</v>
      </c>
      <c r="F2082" s="32">
        <v>5925910281682</v>
      </c>
      <c r="G2082" s="32">
        <v>2</v>
      </c>
      <c r="H2082" s="34">
        <v>1436.3999999999999</v>
      </c>
      <c r="I2082" s="3"/>
      <c r="J2082" s="26">
        <f t="shared" si="147"/>
        <v>0</v>
      </c>
    </row>
    <row r="2083" spans="1:10" x14ac:dyDescent="0.25">
      <c r="A2083" s="36"/>
      <c r="B2083" s="32" t="s">
        <v>76</v>
      </c>
      <c r="C2083" s="32" t="str">
        <f t="shared" si="149"/>
        <v>591-592</v>
      </c>
      <c r="D2083" s="32" t="s">
        <v>69</v>
      </c>
      <c r="E2083" s="32" t="s">
        <v>17</v>
      </c>
      <c r="F2083" s="32">
        <v>5925910291681</v>
      </c>
      <c r="G2083" s="32">
        <v>6</v>
      </c>
      <c r="H2083" s="34">
        <v>1436.3999999999999</v>
      </c>
      <c r="I2083" s="3"/>
      <c r="J2083" s="26">
        <f t="shared" si="147"/>
        <v>0</v>
      </c>
    </row>
    <row r="2084" spans="1:10" x14ac:dyDescent="0.25">
      <c r="A2084" s="36"/>
      <c r="B2084" s="32" t="s">
        <v>76</v>
      </c>
      <c r="C2084" s="32" t="str">
        <f t="shared" si="149"/>
        <v>591-592</v>
      </c>
      <c r="D2084" s="32" t="s">
        <v>69</v>
      </c>
      <c r="E2084" s="32" t="s">
        <v>18</v>
      </c>
      <c r="F2084" s="32">
        <v>5925910301687</v>
      </c>
      <c r="G2084" s="32">
        <v>3</v>
      </c>
      <c r="H2084" s="34">
        <v>1436.3999999999999</v>
      </c>
      <c r="I2084" s="3"/>
      <c r="J2084" s="26">
        <f t="shared" si="147"/>
        <v>0</v>
      </c>
    </row>
    <row r="2085" spans="1:10" x14ac:dyDescent="0.25">
      <c r="A2085" s="36"/>
      <c r="B2085" s="32" t="s">
        <v>76</v>
      </c>
      <c r="C2085" s="32" t="str">
        <f t="shared" si="149"/>
        <v>591-592</v>
      </c>
      <c r="D2085" s="32" t="s">
        <v>69</v>
      </c>
      <c r="E2085" s="32" t="s">
        <v>22</v>
      </c>
      <c r="F2085" s="32">
        <v>5925910371680</v>
      </c>
      <c r="G2085" s="32">
        <v>8</v>
      </c>
      <c r="H2085" s="34">
        <v>1436.3999999999999</v>
      </c>
      <c r="I2085" s="3"/>
      <c r="J2085" s="26">
        <f t="shared" si="147"/>
        <v>0</v>
      </c>
    </row>
    <row r="2086" spans="1:10" x14ac:dyDescent="0.25">
      <c r="A2086" s="36"/>
      <c r="B2086" s="32" t="s">
        <v>76</v>
      </c>
      <c r="C2086" s="32" t="str">
        <f t="shared" si="149"/>
        <v>591-592</v>
      </c>
      <c r="D2086" s="32" t="s">
        <v>69</v>
      </c>
      <c r="E2086" s="32" t="s">
        <v>23</v>
      </c>
      <c r="F2086" s="32">
        <v>5925910381689</v>
      </c>
      <c r="G2086" s="32">
        <v>4</v>
      </c>
      <c r="H2086" s="34">
        <v>1436.3999999999999</v>
      </c>
      <c r="I2086" s="3"/>
      <c r="J2086" s="26">
        <f t="shared" si="147"/>
        <v>0</v>
      </c>
    </row>
    <row r="2087" spans="1:10" x14ac:dyDescent="0.25">
      <c r="A2087" s="36"/>
      <c r="B2087" s="32" t="s">
        <v>76</v>
      </c>
      <c r="C2087" s="32" t="str">
        <f t="shared" si="149"/>
        <v>591-592</v>
      </c>
      <c r="D2087" s="32" t="s">
        <v>69</v>
      </c>
      <c r="E2087" s="32" t="s">
        <v>81</v>
      </c>
      <c r="F2087" s="32">
        <v>5925910411683</v>
      </c>
      <c r="G2087" s="32">
        <v>4</v>
      </c>
      <c r="H2087" s="34">
        <v>1436.3999999999999</v>
      </c>
      <c r="I2087" s="3"/>
      <c r="J2087" s="26">
        <f t="shared" si="147"/>
        <v>0</v>
      </c>
    </row>
    <row r="2088" spans="1:10" x14ac:dyDescent="0.25">
      <c r="A2088" s="36"/>
      <c r="B2088" s="32" t="s">
        <v>76</v>
      </c>
      <c r="C2088" s="32" t="str">
        <f t="shared" si="149"/>
        <v>591-592</v>
      </c>
      <c r="D2088" s="32" t="s">
        <v>69</v>
      </c>
      <c r="E2088" s="32" t="s">
        <v>29</v>
      </c>
      <c r="F2088" s="32">
        <v>5925910441680</v>
      </c>
      <c r="G2088" s="32">
        <v>3</v>
      </c>
      <c r="H2088" s="34">
        <v>1436.3999999999999</v>
      </c>
      <c r="I2088" s="3"/>
      <c r="J2088" s="26">
        <f t="shared" si="147"/>
        <v>0</v>
      </c>
    </row>
    <row r="2089" spans="1:10" x14ac:dyDescent="0.25">
      <c r="A2089" s="36"/>
      <c r="B2089" s="32" t="s">
        <v>76</v>
      </c>
      <c r="C2089" s="32" t="str">
        <f t="shared" si="149"/>
        <v>591-592</v>
      </c>
      <c r="D2089" s="32" t="s">
        <v>69</v>
      </c>
      <c r="E2089" s="32" t="s">
        <v>30</v>
      </c>
      <c r="F2089" s="32">
        <v>5925910451689</v>
      </c>
      <c r="G2089" s="32">
        <v>3</v>
      </c>
      <c r="H2089" s="34">
        <v>1436.3999999999999</v>
      </c>
      <c r="I2089" s="3"/>
      <c r="J2089" s="26">
        <f t="shared" si="147"/>
        <v>0</v>
      </c>
    </row>
    <row r="2090" spans="1:10" x14ac:dyDescent="0.25">
      <c r="A2090" s="37"/>
      <c r="B2090" s="32" t="s">
        <v>76</v>
      </c>
      <c r="C2090" s="32" t="str">
        <f t="shared" si="149"/>
        <v>591-592</v>
      </c>
      <c r="D2090" s="32" t="s">
        <v>69</v>
      </c>
      <c r="E2090" s="32" t="s">
        <v>82</v>
      </c>
      <c r="F2090" s="32">
        <v>5925910491685</v>
      </c>
      <c r="G2090" s="32">
        <v>4</v>
      </c>
      <c r="H2090" s="34">
        <v>1436.3999999999999</v>
      </c>
      <c r="I2090" s="3"/>
      <c r="J2090" s="26">
        <f t="shared" si="147"/>
        <v>0</v>
      </c>
    </row>
    <row r="2091" spans="1:10" ht="35.25" customHeight="1" x14ac:dyDescent="0.25">
      <c r="A2091" s="35"/>
      <c r="B2091" s="32" t="s">
        <v>51</v>
      </c>
      <c r="C2091" s="32" t="str">
        <f>HYPERLINK("http://warehouse.orhideja.net//images/products/782-592.jpg","782-592")</f>
        <v>782-592</v>
      </c>
      <c r="D2091" s="32" t="s">
        <v>69</v>
      </c>
      <c r="E2091" s="32">
        <v>36</v>
      </c>
      <c r="F2091" s="32">
        <v>5927821061681</v>
      </c>
      <c r="G2091" s="32">
        <v>30</v>
      </c>
      <c r="H2091" s="34">
        <v>897.75000000000011</v>
      </c>
      <c r="I2091" s="3"/>
      <c r="J2091" s="26">
        <f t="shared" si="147"/>
        <v>0</v>
      </c>
    </row>
    <row r="2092" spans="1:10" ht="35.25" customHeight="1" x14ac:dyDescent="0.25">
      <c r="A2092" s="36"/>
      <c r="B2092" s="32" t="s">
        <v>51</v>
      </c>
      <c r="C2092" s="32" t="str">
        <f>HYPERLINK("http://warehouse.orhideja.net//images/products/782-592.jpg","782-592")</f>
        <v>782-592</v>
      </c>
      <c r="D2092" s="32" t="s">
        <v>69</v>
      </c>
      <c r="E2092" s="32">
        <v>38</v>
      </c>
      <c r="F2092" s="32">
        <v>5927821071680</v>
      </c>
      <c r="G2092" s="32">
        <v>21</v>
      </c>
      <c r="H2092" s="34">
        <v>897.75000000000011</v>
      </c>
      <c r="I2092" s="3"/>
      <c r="J2092" s="26">
        <f t="shared" si="147"/>
        <v>0</v>
      </c>
    </row>
    <row r="2093" spans="1:10" ht="35.25" customHeight="1" x14ac:dyDescent="0.25">
      <c r="A2093" s="36"/>
      <c r="B2093" s="32" t="s">
        <v>51</v>
      </c>
      <c r="C2093" s="32" t="str">
        <f>HYPERLINK("http://warehouse.orhideja.net//images/products/782-592.jpg","782-592")</f>
        <v>782-592</v>
      </c>
      <c r="D2093" s="32" t="s">
        <v>69</v>
      </c>
      <c r="E2093" s="32">
        <v>40</v>
      </c>
      <c r="F2093" s="32">
        <v>5927821081689</v>
      </c>
      <c r="G2093" s="32">
        <v>15</v>
      </c>
      <c r="H2093" s="34">
        <v>897.75000000000011</v>
      </c>
      <c r="I2093" s="3"/>
      <c r="J2093" s="26">
        <f t="shared" si="147"/>
        <v>0</v>
      </c>
    </row>
    <row r="2094" spans="1:10" ht="35.25" customHeight="1" x14ac:dyDescent="0.25">
      <c r="A2094" s="36"/>
      <c r="B2094" s="32" t="s">
        <v>51</v>
      </c>
      <c r="C2094" s="32" t="str">
        <f>HYPERLINK("http://warehouse.orhideja.net//images/products/782-592.jpg","782-592")</f>
        <v>782-592</v>
      </c>
      <c r="D2094" s="32" t="s">
        <v>69</v>
      </c>
      <c r="E2094" s="32">
        <v>42</v>
      </c>
      <c r="F2094" s="32">
        <v>5927821091688</v>
      </c>
      <c r="G2094" s="32">
        <v>14</v>
      </c>
      <c r="H2094" s="34">
        <v>897.75000000000011</v>
      </c>
      <c r="I2094" s="3"/>
      <c r="J2094" s="26">
        <f t="shared" si="147"/>
        <v>0</v>
      </c>
    </row>
    <row r="2095" spans="1:10" ht="35.25" customHeight="1" x14ac:dyDescent="0.25">
      <c r="A2095" s="37"/>
      <c r="B2095" s="32" t="s">
        <v>51</v>
      </c>
      <c r="C2095" s="32" t="str">
        <f>HYPERLINK("http://warehouse.orhideja.net//images/products/782-592.jpg","782-592")</f>
        <v>782-592</v>
      </c>
      <c r="D2095" s="32" t="s">
        <v>69</v>
      </c>
      <c r="E2095" s="32">
        <v>44</v>
      </c>
      <c r="F2095" s="32">
        <v>5927821101684</v>
      </c>
      <c r="G2095" s="32">
        <v>10</v>
      </c>
      <c r="H2095" s="34">
        <v>897.75000000000011</v>
      </c>
      <c r="I2095" s="3"/>
      <c r="J2095" s="26">
        <f t="shared" si="147"/>
        <v>0</v>
      </c>
    </row>
    <row r="2096" spans="1:10" x14ac:dyDescent="0.25">
      <c r="A2096" s="35"/>
      <c r="B2096" s="32" t="s">
        <v>108</v>
      </c>
      <c r="C2096" s="32" t="str">
        <f t="shared" ref="C2096:C2130" si="150">HYPERLINK("http://warehouse.orhideja.net//images/products/161-000-904-000_1.jpg","161-000")</f>
        <v>161-000</v>
      </c>
      <c r="D2096" s="32" t="s">
        <v>69</v>
      </c>
      <c r="E2096" s="32" t="s">
        <v>10</v>
      </c>
      <c r="F2096" s="32">
        <v>7427259406262</v>
      </c>
      <c r="G2096" s="32">
        <v>1</v>
      </c>
      <c r="H2096" s="34">
        <v>2001.9825000000001</v>
      </c>
      <c r="I2096" s="3"/>
      <c r="J2096" s="26">
        <f t="shared" si="147"/>
        <v>0</v>
      </c>
    </row>
    <row r="2097" spans="1:10" x14ac:dyDescent="0.25">
      <c r="A2097" s="36"/>
      <c r="B2097" s="32" t="s">
        <v>108</v>
      </c>
      <c r="C2097" s="32" t="str">
        <f t="shared" si="150"/>
        <v>161-000</v>
      </c>
      <c r="D2097" s="32" t="s">
        <v>69</v>
      </c>
      <c r="E2097" s="32" t="s">
        <v>11</v>
      </c>
      <c r="F2097" s="32">
        <v>7427259406279</v>
      </c>
      <c r="G2097" s="32">
        <v>23</v>
      </c>
      <c r="H2097" s="34">
        <v>2001.9825000000001</v>
      </c>
      <c r="I2097" s="3"/>
      <c r="J2097" s="26">
        <f t="shared" si="147"/>
        <v>0</v>
      </c>
    </row>
    <row r="2098" spans="1:10" x14ac:dyDescent="0.25">
      <c r="A2098" s="36"/>
      <c r="B2098" s="32" t="s">
        <v>108</v>
      </c>
      <c r="C2098" s="32" t="str">
        <f t="shared" si="150"/>
        <v>161-000</v>
      </c>
      <c r="D2098" s="32" t="s">
        <v>69</v>
      </c>
      <c r="E2098" s="32" t="s">
        <v>25</v>
      </c>
      <c r="F2098" s="32">
        <v>7427259406286</v>
      </c>
      <c r="G2098" s="32">
        <v>15</v>
      </c>
      <c r="H2098" s="34">
        <v>2001.9825000000001</v>
      </c>
      <c r="I2098" s="3"/>
      <c r="J2098" s="26">
        <f t="shared" si="147"/>
        <v>0</v>
      </c>
    </row>
    <row r="2099" spans="1:10" x14ac:dyDescent="0.25">
      <c r="A2099" s="36"/>
      <c r="B2099" s="32" t="s">
        <v>108</v>
      </c>
      <c r="C2099" s="32" t="str">
        <f t="shared" si="150"/>
        <v>161-000</v>
      </c>
      <c r="D2099" s="32" t="s">
        <v>69</v>
      </c>
      <c r="E2099" s="32" t="s">
        <v>12</v>
      </c>
      <c r="F2099" s="32">
        <v>7427259406293</v>
      </c>
      <c r="G2099" s="32">
        <v>16</v>
      </c>
      <c r="H2099" s="34">
        <v>2001.9825000000001</v>
      </c>
      <c r="I2099" s="3"/>
      <c r="J2099" s="26">
        <f t="shared" si="147"/>
        <v>0</v>
      </c>
    </row>
    <row r="2100" spans="1:10" x14ac:dyDescent="0.25">
      <c r="A2100" s="36"/>
      <c r="B2100" s="32" t="s">
        <v>108</v>
      </c>
      <c r="C2100" s="32" t="str">
        <f t="shared" si="150"/>
        <v>161-000</v>
      </c>
      <c r="D2100" s="32" t="s">
        <v>69</v>
      </c>
      <c r="E2100" s="32" t="s">
        <v>13</v>
      </c>
      <c r="F2100" s="32">
        <v>7427259406309</v>
      </c>
      <c r="G2100" s="32">
        <v>19</v>
      </c>
      <c r="H2100" s="34">
        <v>2001.9825000000001</v>
      </c>
      <c r="I2100" s="3"/>
      <c r="J2100" s="26">
        <f t="shared" si="147"/>
        <v>0</v>
      </c>
    </row>
    <row r="2101" spans="1:10" x14ac:dyDescent="0.25">
      <c r="A2101" s="36"/>
      <c r="B2101" s="32" t="s">
        <v>108</v>
      </c>
      <c r="C2101" s="32" t="str">
        <f t="shared" si="150"/>
        <v>161-000</v>
      </c>
      <c r="D2101" s="32" t="s">
        <v>69</v>
      </c>
      <c r="E2101" s="32" t="s">
        <v>14</v>
      </c>
      <c r="F2101" s="32">
        <v>7427259406316</v>
      </c>
      <c r="G2101" s="32">
        <v>19</v>
      </c>
      <c r="H2101" s="34">
        <v>2001.9825000000001</v>
      </c>
      <c r="I2101" s="3"/>
      <c r="J2101" s="26">
        <f t="shared" si="147"/>
        <v>0</v>
      </c>
    </row>
    <row r="2102" spans="1:10" x14ac:dyDescent="0.25">
      <c r="A2102" s="36"/>
      <c r="B2102" s="32" t="s">
        <v>108</v>
      </c>
      <c r="C2102" s="32" t="str">
        <f t="shared" si="150"/>
        <v>161-000</v>
      </c>
      <c r="D2102" s="32" t="s">
        <v>69</v>
      </c>
      <c r="E2102" s="32" t="s">
        <v>15</v>
      </c>
      <c r="F2102" s="32">
        <v>7427259406323</v>
      </c>
      <c r="G2102" s="32">
        <v>18</v>
      </c>
      <c r="H2102" s="34">
        <v>2001.9825000000001</v>
      </c>
      <c r="I2102" s="3"/>
      <c r="J2102" s="26">
        <f t="shared" si="147"/>
        <v>0</v>
      </c>
    </row>
    <row r="2103" spans="1:10" x14ac:dyDescent="0.25">
      <c r="A2103" s="36"/>
      <c r="B2103" s="32" t="s">
        <v>108</v>
      </c>
      <c r="C2103" s="32" t="str">
        <f t="shared" si="150"/>
        <v>161-000</v>
      </c>
      <c r="D2103" s="32" t="s">
        <v>69</v>
      </c>
      <c r="E2103" s="32" t="s">
        <v>16</v>
      </c>
      <c r="F2103" s="32">
        <v>7427259406330</v>
      </c>
      <c r="G2103" s="32">
        <v>22</v>
      </c>
      <c r="H2103" s="34">
        <v>2001.9825000000001</v>
      </c>
      <c r="I2103" s="3"/>
      <c r="J2103" s="26">
        <f t="shared" si="147"/>
        <v>0</v>
      </c>
    </row>
    <row r="2104" spans="1:10" x14ac:dyDescent="0.25">
      <c r="A2104" s="36"/>
      <c r="B2104" s="32" t="s">
        <v>108</v>
      </c>
      <c r="C2104" s="32" t="str">
        <f t="shared" si="150"/>
        <v>161-000</v>
      </c>
      <c r="D2104" s="32" t="s">
        <v>69</v>
      </c>
      <c r="E2104" s="32" t="s">
        <v>17</v>
      </c>
      <c r="F2104" s="32">
        <v>7427259406347</v>
      </c>
      <c r="G2104" s="32">
        <v>18</v>
      </c>
      <c r="H2104" s="34">
        <v>2001.9825000000001</v>
      </c>
      <c r="I2104" s="3"/>
      <c r="J2104" s="26">
        <f t="shared" si="147"/>
        <v>0</v>
      </c>
    </row>
    <row r="2105" spans="1:10" x14ac:dyDescent="0.25">
      <c r="A2105" s="36"/>
      <c r="B2105" s="32" t="s">
        <v>108</v>
      </c>
      <c r="C2105" s="32" t="str">
        <f t="shared" si="150"/>
        <v>161-000</v>
      </c>
      <c r="D2105" s="32" t="s">
        <v>69</v>
      </c>
      <c r="E2105" s="32" t="s">
        <v>18</v>
      </c>
      <c r="F2105" s="32">
        <v>7427259406354</v>
      </c>
      <c r="G2105" s="32">
        <v>17</v>
      </c>
      <c r="H2105" s="34">
        <v>2001.9825000000001</v>
      </c>
      <c r="I2105" s="3"/>
      <c r="J2105" s="26">
        <f t="shared" si="147"/>
        <v>0</v>
      </c>
    </row>
    <row r="2106" spans="1:10" x14ac:dyDescent="0.25">
      <c r="A2106" s="36"/>
      <c r="B2106" s="32" t="s">
        <v>108</v>
      </c>
      <c r="C2106" s="32" t="str">
        <f t="shared" si="150"/>
        <v>161-000</v>
      </c>
      <c r="D2106" s="32" t="s">
        <v>69</v>
      </c>
      <c r="E2106" s="32" t="s">
        <v>26</v>
      </c>
      <c r="F2106" s="32">
        <v>7427259406361</v>
      </c>
      <c r="G2106" s="32">
        <v>12</v>
      </c>
      <c r="H2106" s="34">
        <v>2001.9825000000001</v>
      </c>
      <c r="I2106" s="3"/>
      <c r="J2106" s="26">
        <f t="shared" si="147"/>
        <v>0</v>
      </c>
    </row>
    <row r="2107" spans="1:10" x14ac:dyDescent="0.25">
      <c r="A2107" s="36"/>
      <c r="B2107" s="32" t="s">
        <v>108</v>
      </c>
      <c r="C2107" s="32" t="str">
        <f t="shared" si="150"/>
        <v>161-000</v>
      </c>
      <c r="D2107" s="32" t="s">
        <v>69</v>
      </c>
      <c r="E2107" s="32" t="s">
        <v>79</v>
      </c>
      <c r="F2107" s="32">
        <v>7427259406378</v>
      </c>
      <c r="G2107" s="32">
        <v>7</v>
      </c>
      <c r="H2107" s="34">
        <v>2001.9825000000001</v>
      </c>
      <c r="I2107" s="3"/>
      <c r="J2107" s="26">
        <f t="shared" si="147"/>
        <v>0</v>
      </c>
    </row>
    <row r="2108" spans="1:10" x14ac:dyDescent="0.25">
      <c r="A2108" s="36"/>
      <c r="B2108" s="32" t="s">
        <v>108</v>
      </c>
      <c r="C2108" s="32" t="str">
        <f t="shared" si="150"/>
        <v>161-000</v>
      </c>
      <c r="D2108" s="32" t="s">
        <v>69</v>
      </c>
      <c r="E2108" s="32" t="s">
        <v>19</v>
      </c>
      <c r="F2108" s="32">
        <v>7427259406385</v>
      </c>
      <c r="G2108" s="32">
        <v>17</v>
      </c>
      <c r="H2108" s="34">
        <v>2001.9825000000001</v>
      </c>
      <c r="I2108" s="3"/>
      <c r="J2108" s="26">
        <f t="shared" si="147"/>
        <v>0</v>
      </c>
    </row>
    <row r="2109" spans="1:10" x14ac:dyDescent="0.25">
      <c r="A2109" s="36"/>
      <c r="B2109" s="32" t="s">
        <v>108</v>
      </c>
      <c r="C2109" s="32" t="str">
        <f t="shared" si="150"/>
        <v>161-000</v>
      </c>
      <c r="D2109" s="32" t="s">
        <v>69</v>
      </c>
      <c r="E2109" s="32" t="s">
        <v>20</v>
      </c>
      <c r="F2109" s="32">
        <v>7427259406392</v>
      </c>
      <c r="G2109" s="32">
        <v>26</v>
      </c>
      <c r="H2109" s="34">
        <v>2001.9825000000001</v>
      </c>
      <c r="I2109" s="3"/>
      <c r="J2109" s="26">
        <f t="shared" si="147"/>
        <v>0</v>
      </c>
    </row>
    <row r="2110" spans="1:10" x14ac:dyDescent="0.25">
      <c r="A2110" s="36"/>
      <c r="B2110" s="32" t="s">
        <v>108</v>
      </c>
      <c r="C2110" s="32" t="str">
        <f t="shared" si="150"/>
        <v>161-000</v>
      </c>
      <c r="D2110" s="32" t="s">
        <v>69</v>
      </c>
      <c r="E2110" s="32" t="s">
        <v>21</v>
      </c>
      <c r="F2110" s="32">
        <v>7427259406408</v>
      </c>
      <c r="G2110" s="32">
        <v>20</v>
      </c>
      <c r="H2110" s="34">
        <v>2001.9825000000001</v>
      </c>
      <c r="I2110" s="3"/>
      <c r="J2110" s="26">
        <f t="shared" si="147"/>
        <v>0</v>
      </c>
    </row>
    <row r="2111" spans="1:10" x14ac:dyDescent="0.25">
      <c r="A2111" s="36"/>
      <c r="B2111" s="32" t="s">
        <v>108</v>
      </c>
      <c r="C2111" s="32" t="str">
        <f t="shared" si="150"/>
        <v>161-000</v>
      </c>
      <c r="D2111" s="32" t="s">
        <v>69</v>
      </c>
      <c r="E2111" s="32" t="s">
        <v>22</v>
      </c>
      <c r="F2111" s="32">
        <v>7427259406415</v>
      </c>
      <c r="G2111" s="32">
        <v>18</v>
      </c>
      <c r="H2111" s="34">
        <v>2001.9825000000001</v>
      </c>
      <c r="I2111" s="3"/>
      <c r="J2111" s="26">
        <f t="shared" si="147"/>
        <v>0</v>
      </c>
    </row>
    <row r="2112" spans="1:10" x14ac:dyDescent="0.25">
      <c r="A2112" s="36"/>
      <c r="B2112" s="32" t="s">
        <v>108</v>
      </c>
      <c r="C2112" s="32" t="str">
        <f t="shared" si="150"/>
        <v>161-000</v>
      </c>
      <c r="D2112" s="32" t="s">
        <v>69</v>
      </c>
      <c r="E2112" s="32" t="s">
        <v>23</v>
      </c>
      <c r="F2112" s="32">
        <v>7427259406422</v>
      </c>
      <c r="G2112" s="32">
        <v>13</v>
      </c>
      <c r="H2112" s="34">
        <v>2001.9825000000001</v>
      </c>
      <c r="I2112" s="3"/>
      <c r="J2112" s="26">
        <f t="shared" si="147"/>
        <v>0</v>
      </c>
    </row>
    <row r="2113" spans="1:10" x14ac:dyDescent="0.25">
      <c r="A2113" s="36"/>
      <c r="B2113" s="32" t="s">
        <v>108</v>
      </c>
      <c r="C2113" s="32" t="str">
        <f t="shared" si="150"/>
        <v>161-000</v>
      </c>
      <c r="D2113" s="32" t="s">
        <v>69</v>
      </c>
      <c r="E2113" s="32" t="s">
        <v>27</v>
      </c>
      <c r="F2113" s="32">
        <v>7427259406439</v>
      </c>
      <c r="G2113" s="32">
        <v>19</v>
      </c>
      <c r="H2113" s="34">
        <v>2001.9825000000001</v>
      </c>
      <c r="I2113" s="3"/>
      <c r="J2113" s="26">
        <f t="shared" si="147"/>
        <v>0</v>
      </c>
    </row>
    <row r="2114" spans="1:10" x14ac:dyDescent="0.25">
      <c r="A2114" s="36"/>
      <c r="B2114" s="32" t="s">
        <v>108</v>
      </c>
      <c r="C2114" s="32" t="str">
        <f t="shared" si="150"/>
        <v>161-000</v>
      </c>
      <c r="D2114" s="32" t="s">
        <v>69</v>
      </c>
      <c r="E2114" s="32" t="s">
        <v>81</v>
      </c>
      <c r="F2114" s="32">
        <v>7427259406446</v>
      </c>
      <c r="G2114" s="32">
        <v>6</v>
      </c>
      <c r="H2114" s="34">
        <v>2001.9825000000001</v>
      </c>
      <c r="I2114" s="3"/>
      <c r="J2114" s="26">
        <f t="shared" si="147"/>
        <v>0</v>
      </c>
    </row>
    <row r="2115" spans="1:10" x14ac:dyDescent="0.25">
      <c r="A2115" s="36"/>
      <c r="B2115" s="32" t="s">
        <v>108</v>
      </c>
      <c r="C2115" s="32" t="str">
        <f t="shared" si="150"/>
        <v>161-000</v>
      </c>
      <c r="D2115" s="32" t="s">
        <v>69</v>
      </c>
      <c r="E2115" s="32" t="s">
        <v>73</v>
      </c>
      <c r="F2115" s="32">
        <v>7427259406453</v>
      </c>
      <c r="G2115" s="32">
        <v>9</v>
      </c>
      <c r="H2115" s="34">
        <v>2001.9825000000001</v>
      </c>
      <c r="I2115" s="3"/>
      <c r="J2115" s="26">
        <f t="shared" si="147"/>
        <v>0</v>
      </c>
    </row>
    <row r="2116" spans="1:10" x14ac:dyDescent="0.25">
      <c r="A2116" s="36"/>
      <c r="B2116" s="32" t="s">
        <v>108</v>
      </c>
      <c r="C2116" s="32" t="str">
        <f t="shared" si="150"/>
        <v>161-000</v>
      </c>
      <c r="D2116" s="32" t="s">
        <v>69</v>
      </c>
      <c r="E2116" s="32" t="s">
        <v>28</v>
      </c>
      <c r="F2116" s="32">
        <v>7427259406460</v>
      </c>
      <c r="G2116" s="32">
        <v>22</v>
      </c>
      <c r="H2116" s="34">
        <v>2001.9825000000001</v>
      </c>
      <c r="I2116" s="3"/>
      <c r="J2116" s="26">
        <f t="shared" si="147"/>
        <v>0</v>
      </c>
    </row>
    <row r="2117" spans="1:10" x14ac:dyDescent="0.25">
      <c r="A2117" s="36"/>
      <c r="B2117" s="32" t="s">
        <v>108</v>
      </c>
      <c r="C2117" s="32" t="str">
        <f t="shared" si="150"/>
        <v>161-000</v>
      </c>
      <c r="D2117" s="32" t="s">
        <v>69</v>
      </c>
      <c r="E2117" s="32" t="s">
        <v>29</v>
      </c>
      <c r="F2117" s="32">
        <v>7427259406477</v>
      </c>
      <c r="G2117" s="32">
        <v>18</v>
      </c>
      <c r="H2117" s="34">
        <v>2001.9825000000001</v>
      </c>
      <c r="I2117" s="3"/>
      <c r="J2117" s="26">
        <f t="shared" si="147"/>
        <v>0</v>
      </c>
    </row>
    <row r="2118" spans="1:10" x14ac:dyDescent="0.25">
      <c r="A2118" s="36"/>
      <c r="B2118" s="32" t="s">
        <v>108</v>
      </c>
      <c r="C2118" s="32" t="str">
        <f t="shared" si="150"/>
        <v>161-000</v>
      </c>
      <c r="D2118" s="32" t="s">
        <v>69</v>
      </c>
      <c r="E2118" s="32" t="s">
        <v>30</v>
      </c>
      <c r="F2118" s="32">
        <v>7427259406484</v>
      </c>
      <c r="G2118" s="32">
        <v>18</v>
      </c>
      <c r="H2118" s="34">
        <v>2001.9825000000001</v>
      </c>
      <c r="I2118" s="3"/>
      <c r="J2118" s="26">
        <f t="shared" si="147"/>
        <v>0</v>
      </c>
    </row>
    <row r="2119" spans="1:10" x14ac:dyDescent="0.25">
      <c r="A2119" s="36"/>
      <c r="B2119" s="32" t="s">
        <v>108</v>
      </c>
      <c r="C2119" s="32" t="str">
        <f t="shared" si="150"/>
        <v>161-000</v>
      </c>
      <c r="D2119" s="32" t="s">
        <v>69</v>
      </c>
      <c r="E2119" s="32" t="s">
        <v>48</v>
      </c>
      <c r="F2119" s="32">
        <v>7427259406491</v>
      </c>
      <c r="G2119" s="32">
        <v>14</v>
      </c>
      <c r="H2119" s="34">
        <v>2001.9825000000001</v>
      </c>
      <c r="I2119" s="3"/>
      <c r="J2119" s="26">
        <f t="shared" si="147"/>
        <v>0</v>
      </c>
    </row>
    <row r="2120" spans="1:10" x14ac:dyDescent="0.25">
      <c r="A2120" s="36"/>
      <c r="B2120" s="32" t="s">
        <v>108</v>
      </c>
      <c r="C2120" s="32" t="str">
        <f t="shared" si="150"/>
        <v>161-000</v>
      </c>
      <c r="D2120" s="32" t="s">
        <v>69</v>
      </c>
      <c r="E2120" s="32" t="s">
        <v>35</v>
      </c>
      <c r="F2120" s="32">
        <v>7427259406507</v>
      </c>
      <c r="G2120" s="32">
        <v>18</v>
      </c>
      <c r="H2120" s="34">
        <v>2001.9825000000001</v>
      </c>
      <c r="I2120" s="3"/>
      <c r="J2120" s="26">
        <f t="shared" ref="J2120:J2183" si="151">H2120*I2120</f>
        <v>0</v>
      </c>
    </row>
    <row r="2121" spans="1:10" x14ac:dyDescent="0.25">
      <c r="A2121" s="36"/>
      <c r="B2121" s="32" t="s">
        <v>108</v>
      </c>
      <c r="C2121" s="32" t="str">
        <f t="shared" si="150"/>
        <v>161-000</v>
      </c>
      <c r="D2121" s="32" t="s">
        <v>69</v>
      </c>
      <c r="E2121" s="32" t="s">
        <v>82</v>
      </c>
      <c r="F2121" s="32">
        <v>7427259406514</v>
      </c>
      <c r="G2121" s="32">
        <v>10</v>
      </c>
      <c r="H2121" s="34">
        <v>2001.9825000000001</v>
      </c>
      <c r="I2121" s="3"/>
      <c r="J2121" s="26">
        <f t="shared" si="151"/>
        <v>0</v>
      </c>
    </row>
    <row r="2122" spans="1:10" x14ac:dyDescent="0.25">
      <c r="A2122" s="36"/>
      <c r="B2122" s="32" t="s">
        <v>108</v>
      </c>
      <c r="C2122" s="32" t="str">
        <f t="shared" si="150"/>
        <v>161-000</v>
      </c>
      <c r="D2122" s="32" t="s">
        <v>69</v>
      </c>
      <c r="E2122" s="32" t="s">
        <v>74</v>
      </c>
      <c r="F2122" s="32">
        <v>7427259406521</v>
      </c>
      <c r="G2122" s="32">
        <v>22</v>
      </c>
      <c r="H2122" s="34">
        <v>2001.9825000000001</v>
      </c>
      <c r="I2122" s="3"/>
      <c r="J2122" s="26">
        <f t="shared" si="151"/>
        <v>0</v>
      </c>
    </row>
    <row r="2123" spans="1:10" x14ac:dyDescent="0.25">
      <c r="A2123" s="36"/>
      <c r="B2123" s="32" t="s">
        <v>108</v>
      </c>
      <c r="C2123" s="32" t="str">
        <f t="shared" si="150"/>
        <v>161-000</v>
      </c>
      <c r="D2123" s="32" t="s">
        <v>69</v>
      </c>
      <c r="E2123" s="32" t="s">
        <v>36</v>
      </c>
      <c r="F2123" s="32">
        <v>7427259406538</v>
      </c>
      <c r="G2123" s="32">
        <v>24</v>
      </c>
      <c r="H2123" s="34">
        <v>2001.9825000000001</v>
      </c>
      <c r="I2123" s="3"/>
      <c r="J2123" s="26">
        <f t="shared" si="151"/>
        <v>0</v>
      </c>
    </row>
    <row r="2124" spans="1:10" x14ac:dyDescent="0.25">
      <c r="A2124" s="36"/>
      <c r="B2124" s="32" t="s">
        <v>108</v>
      </c>
      <c r="C2124" s="32" t="str">
        <f t="shared" si="150"/>
        <v>161-000</v>
      </c>
      <c r="D2124" s="32" t="s">
        <v>69</v>
      </c>
      <c r="E2124" s="32" t="s">
        <v>37</v>
      </c>
      <c r="F2124" s="32">
        <v>7427259406545</v>
      </c>
      <c r="G2124" s="32">
        <v>17</v>
      </c>
      <c r="H2124" s="34">
        <v>2001.9825000000001</v>
      </c>
      <c r="I2124" s="3"/>
      <c r="J2124" s="26">
        <f t="shared" si="151"/>
        <v>0</v>
      </c>
    </row>
    <row r="2125" spans="1:10" x14ac:dyDescent="0.25">
      <c r="A2125" s="36"/>
      <c r="B2125" s="32" t="s">
        <v>108</v>
      </c>
      <c r="C2125" s="32" t="str">
        <f t="shared" si="150"/>
        <v>161-000</v>
      </c>
      <c r="D2125" s="32" t="s">
        <v>69</v>
      </c>
      <c r="E2125" s="32" t="s">
        <v>38</v>
      </c>
      <c r="F2125" s="32">
        <v>7427259406552</v>
      </c>
      <c r="G2125" s="32">
        <v>18</v>
      </c>
      <c r="H2125" s="34">
        <v>2001.9825000000001</v>
      </c>
      <c r="I2125" s="3"/>
      <c r="J2125" s="26">
        <f t="shared" si="151"/>
        <v>0</v>
      </c>
    </row>
    <row r="2126" spans="1:10" x14ac:dyDescent="0.25">
      <c r="A2126" s="36"/>
      <c r="B2126" s="32" t="s">
        <v>108</v>
      </c>
      <c r="C2126" s="32" t="str">
        <f t="shared" si="150"/>
        <v>161-000</v>
      </c>
      <c r="D2126" s="32" t="s">
        <v>69</v>
      </c>
      <c r="E2126" s="32" t="s">
        <v>49</v>
      </c>
      <c r="F2126" s="32">
        <v>7427259406569</v>
      </c>
      <c r="G2126" s="32">
        <v>10</v>
      </c>
      <c r="H2126" s="34">
        <v>2001.9825000000001</v>
      </c>
      <c r="I2126" s="3"/>
      <c r="J2126" s="26">
        <f t="shared" si="151"/>
        <v>0</v>
      </c>
    </row>
    <row r="2127" spans="1:10" x14ac:dyDescent="0.25">
      <c r="A2127" s="36"/>
      <c r="B2127" s="32" t="s">
        <v>108</v>
      </c>
      <c r="C2127" s="32" t="str">
        <f t="shared" si="150"/>
        <v>161-000</v>
      </c>
      <c r="D2127" s="32" t="s">
        <v>69</v>
      </c>
      <c r="E2127" s="32" t="s">
        <v>85</v>
      </c>
      <c r="F2127" s="32">
        <v>7427259406576</v>
      </c>
      <c r="G2127" s="32">
        <v>16</v>
      </c>
      <c r="H2127" s="34">
        <v>2001.9825000000001</v>
      </c>
      <c r="I2127" s="3"/>
      <c r="J2127" s="26">
        <f t="shared" si="151"/>
        <v>0</v>
      </c>
    </row>
    <row r="2128" spans="1:10" x14ac:dyDescent="0.25">
      <c r="A2128" s="36"/>
      <c r="B2128" s="32" t="s">
        <v>108</v>
      </c>
      <c r="C2128" s="32" t="str">
        <f t="shared" si="150"/>
        <v>161-000</v>
      </c>
      <c r="D2128" s="32" t="s">
        <v>69</v>
      </c>
      <c r="E2128" s="32" t="s">
        <v>39</v>
      </c>
      <c r="F2128" s="32">
        <v>7427259406583</v>
      </c>
      <c r="G2128" s="32">
        <v>16</v>
      </c>
      <c r="H2128" s="34">
        <v>2001.9825000000001</v>
      </c>
      <c r="I2128" s="3"/>
      <c r="J2128" s="26">
        <f t="shared" si="151"/>
        <v>0</v>
      </c>
    </row>
    <row r="2129" spans="1:10" x14ac:dyDescent="0.25">
      <c r="A2129" s="36"/>
      <c r="B2129" s="32" t="s">
        <v>108</v>
      </c>
      <c r="C2129" s="32" t="str">
        <f t="shared" si="150"/>
        <v>161-000</v>
      </c>
      <c r="D2129" s="32" t="s">
        <v>69</v>
      </c>
      <c r="E2129" s="32" t="s">
        <v>40</v>
      </c>
      <c r="F2129" s="32">
        <v>7427259406590</v>
      </c>
      <c r="G2129" s="32">
        <v>16</v>
      </c>
      <c r="H2129" s="34">
        <v>2001.9825000000001</v>
      </c>
      <c r="I2129" s="3"/>
      <c r="J2129" s="26">
        <f t="shared" si="151"/>
        <v>0</v>
      </c>
    </row>
    <row r="2130" spans="1:10" x14ac:dyDescent="0.25">
      <c r="A2130" s="37"/>
      <c r="B2130" s="32" t="s">
        <v>108</v>
      </c>
      <c r="C2130" s="32" t="str">
        <f t="shared" si="150"/>
        <v>161-000</v>
      </c>
      <c r="D2130" s="32" t="s">
        <v>69</v>
      </c>
      <c r="E2130" s="32" t="s">
        <v>41</v>
      </c>
      <c r="F2130" s="32">
        <v>7427259406606</v>
      </c>
      <c r="G2130" s="32">
        <v>12</v>
      </c>
      <c r="H2130" s="34">
        <v>2001.9825000000001</v>
      </c>
      <c r="I2130" s="3"/>
      <c r="J2130" s="26">
        <f t="shared" si="151"/>
        <v>0</v>
      </c>
    </row>
    <row r="2131" spans="1:10" ht="51" customHeight="1" x14ac:dyDescent="0.25">
      <c r="A2131" s="35"/>
      <c r="B2131" s="32" t="s">
        <v>145</v>
      </c>
      <c r="C2131" s="32" t="str">
        <f>HYPERLINK("http://warehouse.orhideja.net//images/products/565-000.jpg","565-000")</f>
        <v>565-000</v>
      </c>
      <c r="D2131" s="32" t="s">
        <v>67</v>
      </c>
      <c r="E2131" s="32" t="s">
        <v>9</v>
      </c>
      <c r="F2131" s="32">
        <v>7427259295323</v>
      </c>
      <c r="G2131" s="32">
        <v>26</v>
      </c>
      <c r="H2131" s="34">
        <v>1517.1974999999998</v>
      </c>
      <c r="I2131" s="3"/>
      <c r="J2131" s="26">
        <f t="shared" si="151"/>
        <v>0</v>
      </c>
    </row>
    <row r="2132" spans="1:10" ht="51" customHeight="1" x14ac:dyDescent="0.25">
      <c r="A2132" s="36"/>
      <c r="B2132" s="32" t="s">
        <v>145</v>
      </c>
      <c r="C2132" s="32" t="str">
        <f>HYPERLINK("http://warehouse.orhideja.net//images/products/565-000.jpg","565-000")</f>
        <v>565-000</v>
      </c>
      <c r="D2132" s="32" t="s">
        <v>67</v>
      </c>
      <c r="E2132" s="32" t="s">
        <v>10</v>
      </c>
      <c r="F2132" s="32">
        <v>7427259295330</v>
      </c>
      <c r="G2132" s="32">
        <v>31</v>
      </c>
      <c r="H2132" s="34">
        <v>1517.1974999999998</v>
      </c>
      <c r="I2132" s="3"/>
      <c r="J2132" s="26">
        <f t="shared" si="151"/>
        <v>0</v>
      </c>
    </row>
    <row r="2133" spans="1:10" ht="51" customHeight="1" x14ac:dyDescent="0.25">
      <c r="A2133" s="36"/>
      <c r="B2133" s="32" t="s">
        <v>145</v>
      </c>
      <c r="C2133" s="32" t="str">
        <f>HYPERLINK("http://warehouse.orhideja.net//images/products/565-000.jpg","565-000")</f>
        <v>565-000</v>
      </c>
      <c r="D2133" s="32" t="s">
        <v>67</v>
      </c>
      <c r="E2133" s="32" t="s">
        <v>71</v>
      </c>
      <c r="F2133" s="32">
        <v>7427259295422</v>
      </c>
      <c r="G2133" s="32">
        <v>5</v>
      </c>
      <c r="H2133" s="34">
        <v>1517.1974999999998</v>
      </c>
      <c r="I2133" s="3"/>
      <c r="J2133" s="26">
        <f t="shared" si="151"/>
        <v>0</v>
      </c>
    </row>
    <row r="2134" spans="1:10" ht="51" customHeight="1" x14ac:dyDescent="0.25">
      <c r="A2134" s="37"/>
      <c r="B2134" s="32" t="s">
        <v>145</v>
      </c>
      <c r="C2134" s="32" t="str">
        <f>HYPERLINK("http://warehouse.orhideja.net//images/products/565-000.jpg","565-000")</f>
        <v>565-000</v>
      </c>
      <c r="D2134" s="32" t="s">
        <v>67</v>
      </c>
      <c r="E2134" s="32" t="s">
        <v>14</v>
      </c>
      <c r="F2134" s="32">
        <v>7427259295439</v>
      </c>
      <c r="G2134" s="32">
        <v>5</v>
      </c>
      <c r="H2134" s="34">
        <v>1517.1974999999998</v>
      </c>
      <c r="I2134" s="3"/>
      <c r="J2134" s="26">
        <f t="shared" si="151"/>
        <v>0</v>
      </c>
    </row>
    <row r="2135" spans="1:10" ht="34.5" customHeight="1" x14ac:dyDescent="0.25">
      <c r="A2135" s="35"/>
      <c r="B2135" s="32" t="s">
        <v>51</v>
      </c>
      <c r="C2135" s="32" t="str">
        <f t="shared" ref="C2135:C2140" si="152">HYPERLINK("http://warehouse.orhideja.net//images/products/662-186-pion.jpg","662-186")</f>
        <v>662-186</v>
      </c>
      <c r="D2135" s="32" t="s">
        <v>69</v>
      </c>
      <c r="E2135" s="32">
        <v>40</v>
      </c>
      <c r="F2135" s="32">
        <v>1866621081687</v>
      </c>
      <c r="G2135" s="32">
        <v>10</v>
      </c>
      <c r="H2135" s="34">
        <v>1373.5575000000001</v>
      </c>
      <c r="I2135" s="3"/>
      <c r="J2135" s="26">
        <f t="shared" si="151"/>
        <v>0</v>
      </c>
    </row>
    <row r="2136" spans="1:10" ht="34.5" customHeight="1" x14ac:dyDescent="0.25">
      <c r="A2136" s="36"/>
      <c r="B2136" s="32" t="s">
        <v>51</v>
      </c>
      <c r="C2136" s="32" t="str">
        <f t="shared" si="152"/>
        <v>662-186</v>
      </c>
      <c r="D2136" s="32" t="s">
        <v>69</v>
      </c>
      <c r="E2136" s="32">
        <v>42</v>
      </c>
      <c r="F2136" s="32">
        <v>1866621091686</v>
      </c>
      <c r="G2136" s="32">
        <v>9</v>
      </c>
      <c r="H2136" s="34">
        <v>1373.5575000000001</v>
      </c>
      <c r="I2136" s="3"/>
      <c r="J2136" s="26">
        <f t="shared" si="151"/>
        <v>0</v>
      </c>
    </row>
    <row r="2137" spans="1:10" ht="34.5" customHeight="1" x14ac:dyDescent="0.25">
      <c r="A2137" s="36"/>
      <c r="B2137" s="32" t="s">
        <v>51</v>
      </c>
      <c r="C2137" s="32" t="str">
        <f t="shared" si="152"/>
        <v>662-186</v>
      </c>
      <c r="D2137" s="32" t="s">
        <v>69</v>
      </c>
      <c r="E2137" s="32">
        <v>44</v>
      </c>
      <c r="F2137" s="32">
        <v>1866621101682</v>
      </c>
      <c r="G2137" s="32">
        <v>8</v>
      </c>
      <c r="H2137" s="34">
        <v>1373.5575000000001</v>
      </c>
      <c r="I2137" s="3"/>
      <c r="J2137" s="26">
        <f t="shared" si="151"/>
        <v>0</v>
      </c>
    </row>
    <row r="2138" spans="1:10" ht="34.5" customHeight="1" x14ac:dyDescent="0.25">
      <c r="A2138" s="36"/>
      <c r="B2138" s="32" t="s">
        <v>51</v>
      </c>
      <c r="C2138" s="32" t="str">
        <f t="shared" si="152"/>
        <v>662-186</v>
      </c>
      <c r="D2138" s="32" t="s">
        <v>69</v>
      </c>
      <c r="E2138" s="32">
        <v>46</v>
      </c>
      <c r="F2138" s="32">
        <v>1866621111681</v>
      </c>
      <c r="G2138" s="32">
        <v>8</v>
      </c>
      <c r="H2138" s="34">
        <v>1373.5575000000001</v>
      </c>
      <c r="I2138" s="3"/>
      <c r="J2138" s="26">
        <f t="shared" si="151"/>
        <v>0</v>
      </c>
    </row>
    <row r="2139" spans="1:10" ht="34.5" customHeight="1" x14ac:dyDescent="0.25">
      <c r="A2139" s="36"/>
      <c r="B2139" s="32" t="s">
        <v>51</v>
      </c>
      <c r="C2139" s="32" t="str">
        <f t="shared" si="152"/>
        <v>662-186</v>
      </c>
      <c r="D2139" s="32" t="s">
        <v>69</v>
      </c>
      <c r="E2139" s="32">
        <v>48</v>
      </c>
      <c r="F2139" s="32">
        <v>1866621121680</v>
      </c>
      <c r="G2139" s="32">
        <v>19</v>
      </c>
      <c r="H2139" s="34">
        <v>1373.5575000000001</v>
      </c>
      <c r="I2139" s="3"/>
      <c r="J2139" s="26">
        <f t="shared" si="151"/>
        <v>0</v>
      </c>
    </row>
    <row r="2140" spans="1:10" ht="34.5" customHeight="1" x14ac:dyDescent="0.25">
      <c r="A2140" s="37"/>
      <c r="B2140" s="32" t="s">
        <v>51</v>
      </c>
      <c r="C2140" s="32" t="str">
        <f t="shared" si="152"/>
        <v>662-186</v>
      </c>
      <c r="D2140" s="32" t="s">
        <v>69</v>
      </c>
      <c r="E2140" s="32">
        <v>50</v>
      </c>
      <c r="F2140" s="32">
        <v>1866621131689</v>
      </c>
      <c r="G2140" s="32">
        <v>11</v>
      </c>
      <c r="H2140" s="34">
        <v>1373.5575000000001</v>
      </c>
      <c r="I2140" s="3"/>
      <c r="J2140" s="26">
        <f t="shared" si="151"/>
        <v>0</v>
      </c>
    </row>
    <row r="2141" spans="1:10" ht="40.5" customHeight="1" x14ac:dyDescent="0.25">
      <c r="A2141" s="35"/>
      <c r="B2141" s="32" t="s">
        <v>51</v>
      </c>
      <c r="C2141" s="32" t="str">
        <f t="shared" ref="C2141:C2146" si="153">HYPERLINK("http://warehouse.orhideja.net//images/products/662-186.jpg","662-186")</f>
        <v>662-186</v>
      </c>
      <c r="D2141" s="32" t="s">
        <v>83</v>
      </c>
      <c r="E2141" s="32">
        <v>40</v>
      </c>
      <c r="F2141" s="32">
        <v>1866621089126</v>
      </c>
      <c r="G2141" s="32">
        <v>9</v>
      </c>
      <c r="H2141" s="34">
        <v>1373.5575000000001</v>
      </c>
      <c r="I2141" s="3"/>
      <c r="J2141" s="26">
        <f t="shared" si="151"/>
        <v>0</v>
      </c>
    </row>
    <row r="2142" spans="1:10" ht="40.5" customHeight="1" x14ac:dyDescent="0.25">
      <c r="A2142" s="36"/>
      <c r="B2142" s="32" t="s">
        <v>51</v>
      </c>
      <c r="C2142" s="32" t="str">
        <f t="shared" si="153"/>
        <v>662-186</v>
      </c>
      <c r="D2142" s="32" t="s">
        <v>83</v>
      </c>
      <c r="E2142" s="32">
        <v>42</v>
      </c>
      <c r="F2142" s="32">
        <v>1866621099125</v>
      </c>
      <c r="G2142" s="32">
        <v>14</v>
      </c>
      <c r="H2142" s="34">
        <v>1373.5575000000001</v>
      </c>
      <c r="I2142" s="3"/>
      <c r="J2142" s="26">
        <f t="shared" si="151"/>
        <v>0</v>
      </c>
    </row>
    <row r="2143" spans="1:10" ht="40.5" customHeight="1" x14ac:dyDescent="0.25">
      <c r="A2143" s="36"/>
      <c r="B2143" s="32" t="s">
        <v>51</v>
      </c>
      <c r="C2143" s="32" t="str">
        <f t="shared" si="153"/>
        <v>662-186</v>
      </c>
      <c r="D2143" s="32" t="s">
        <v>83</v>
      </c>
      <c r="E2143" s="32">
        <v>44</v>
      </c>
      <c r="F2143" s="32">
        <v>1866621109121</v>
      </c>
      <c r="G2143" s="32">
        <v>14</v>
      </c>
      <c r="H2143" s="34">
        <v>1373.5575000000001</v>
      </c>
      <c r="I2143" s="3"/>
      <c r="J2143" s="26">
        <f t="shared" si="151"/>
        <v>0</v>
      </c>
    </row>
    <row r="2144" spans="1:10" ht="40.5" customHeight="1" x14ac:dyDescent="0.25">
      <c r="A2144" s="36"/>
      <c r="B2144" s="32" t="s">
        <v>51</v>
      </c>
      <c r="C2144" s="32" t="str">
        <f t="shared" si="153"/>
        <v>662-186</v>
      </c>
      <c r="D2144" s="32" t="s">
        <v>83</v>
      </c>
      <c r="E2144" s="32">
        <v>46</v>
      </c>
      <c r="F2144" s="32">
        <v>1866621119120</v>
      </c>
      <c r="G2144" s="32">
        <v>9</v>
      </c>
      <c r="H2144" s="34">
        <v>1373.5575000000001</v>
      </c>
      <c r="I2144" s="3"/>
      <c r="J2144" s="26">
        <f t="shared" si="151"/>
        <v>0</v>
      </c>
    </row>
    <row r="2145" spans="1:10" ht="40.5" customHeight="1" x14ac:dyDescent="0.25">
      <c r="A2145" s="36"/>
      <c r="B2145" s="32" t="s">
        <v>51</v>
      </c>
      <c r="C2145" s="32" t="str">
        <f t="shared" si="153"/>
        <v>662-186</v>
      </c>
      <c r="D2145" s="32" t="s">
        <v>83</v>
      </c>
      <c r="E2145" s="32">
        <v>48</v>
      </c>
      <c r="F2145" s="32">
        <v>1866621129129</v>
      </c>
      <c r="G2145" s="32">
        <v>3</v>
      </c>
      <c r="H2145" s="34">
        <v>1373.5575000000001</v>
      </c>
      <c r="I2145" s="3"/>
      <c r="J2145" s="26">
        <f t="shared" si="151"/>
        <v>0</v>
      </c>
    </row>
    <row r="2146" spans="1:10" ht="40.5" customHeight="1" x14ac:dyDescent="0.25">
      <c r="A2146" s="37"/>
      <c r="B2146" s="32" t="s">
        <v>51</v>
      </c>
      <c r="C2146" s="32" t="str">
        <f t="shared" si="153"/>
        <v>662-186</v>
      </c>
      <c r="D2146" s="32" t="s">
        <v>83</v>
      </c>
      <c r="E2146" s="32">
        <v>50</v>
      </c>
      <c r="F2146" s="32">
        <v>1866621139128</v>
      </c>
      <c r="G2146" s="32">
        <v>8</v>
      </c>
      <c r="H2146" s="34">
        <v>1373.5575000000001</v>
      </c>
      <c r="I2146" s="3"/>
      <c r="J2146" s="26">
        <f t="shared" si="151"/>
        <v>0</v>
      </c>
    </row>
    <row r="2147" spans="1:10" ht="30" customHeight="1" x14ac:dyDescent="0.25">
      <c r="A2147" s="35"/>
      <c r="B2147" s="32" t="s">
        <v>72</v>
      </c>
      <c r="C2147" s="32" t="str">
        <f t="shared" ref="C2147:C2156" si="154">HYPERLINK("http://warehouse.orhideja.net//images/products/157-371.jpg","157-371")</f>
        <v>157-371</v>
      </c>
      <c r="D2147" s="32" t="s">
        <v>83</v>
      </c>
      <c r="E2147" s="32" t="s">
        <v>7</v>
      </c>
      <c r="F2147" s="32">
        <v>3711570129127</v>
      </c>
      <c r="G2147" s="32">
        <v>1</v>
      </c>
      <c r="H2147" s="34">
        <v>1256.8499999999999</v>
      </c>
      <c r="I2147" s="3"/>
      <c r="J2147" s="26">
        <f t="shared" si="151"/>
        <v>0</v>
      </c>
    </row>
    <row r="2148" spans="1:10" ht="30" customHeight="1" x14ac:dyDescent="0.25">
      <c r="A2148" s="36"/>
      <c r="B2148" s="32" t="s">
        <v>72</v>
      </c>
      <c r="C2148" s="32" t="str">
        <f t="shared" si="154"/>
        <v>157-371</v>
      </c>
      <c r="D2148" s="32" t="s">
        <v>83</v>
      </c>
      <c r="E2148" s="32" t="s">
        <v>8</v>
      </c>
      <c r="F2148" s="32">
        <v>3711570139126</v>
      </c>
      <c r="G2148" s="32">
        <v>1</v>
      </c>
      <c r="H2148" s="34">
        <v>1256.8499999999999</v>
      </c>
      <c r="I2148" s="3"/>
      <c r="J2148" s="26">
        <f t="shared" si="151"/>
        <v>0</v>
      </c>
    </row>
    <row r="2149" spans="1:10" ht="30" customHeight="1" x14ac:dyDescent="0.25">
      <c r="A2149" s="36"/>
      <c r="B2149" s="32" t="s">
        <v>72</v>
      </c>
      <c r="C2149" s="32" t="str">
        <f t="shared" si="154"/>
        <v>157-371</v>
      </c>
      <c r="D2149" s="32" t="s">
        <v>83</v>
      </c>
      <c r="E2149" s="32" t="s">
        <v>54</v>
      </c>
      <c r="F2149" s="32">
        <v>3711570149125</v>
      </c>
      <c r="G2149" s="32">
        <v>1</v>
      </c>
      <c r="H2149" s="34">
        <v>1256.8499999999999</v>
      </c>
      <c r="I2149" s="3"/>
      <c r="J2149" s="26">
        <f t="shared" si="151"/>
        <v>0</v>
      </c>
    </row>
    <row r="2150" spans="1:10" ht="30" customHeight="1" x14ac:dyDescent="0.25">
      <c r="A2150" s="36"/>
      <c r="B2150" s="32" t="s">
        <v>72</v>
      </c>
      <c r="C2150" s="32" t="str">
        <f t="shared" si="154"/>
        <v>157-371</v>
      </c>
      <c r="D2150" s="32" t="s">
        <v>83</v>
      </c>
      <c r="E2150" s="32" t="s">
        <v>9</v>
      </c>
      <c r="F2150" s="32">
        <v>3711570189121</v>
      </c>
      <c r="G2150" s="32">
        <v>5</v>
      </c>
      <c r="H2150" s="34">
        <v>1256.8499999999999</v>
      </c>
      <c r="I2150" s="3"/>
      <c r="J2150" s="26">
        <f t="shared" si="151"/>
        <v>0</v>
      </c>
    </row>
    <row r="2151" spans="1:10" ht="30" customHeight="1" x14ac:dyDescent="0.25">
      <c r="A2151" s="36"/>
      <c r="B2151" s="32" t="s">
        <v>72</v>
      </c>
      <c r="C2151" s="32" t="str">
        <f t="shared" si="154"/>
        <v>157-371</v>
      </c>
      <c r="D2151" s="32" t="s">
        <v>83</v>
      </c>
      <c r="E2151" s="32" t="s">
        <v>10</v>
      </c>
      <c r="F2151" s="32">
        <v>3711570199120</v>
      </c>
      <c r="G2151" s="32">
        <v>6</v>
      </c>
      <c r="H2151" s="34">
        <v>1256.8499999999999</v>
      </c>
      <c r="I2151" s="3"/>
      <c r="J2151" s="26">
        <f t="shared" si="151"/>
        <v>0</v>
      </c>
    </row>
    <row r="2152" spans="1:10" ht="30" customHeight="1" x14ac:dyDescent="0.25">
      <c r="A2152" s="36"/>
      <c r="B2152" s="32" t="s">
        <v>72</v>
      </c>
      <c r="C2152" s="32" t="str">
        <f t="shared" si="154"/>
        <v>157-371</v>
      </c>
      <c r="D2152" s="32" t="s">
        <v>83</v>
      </c>
      <c r="E2152" s="32" t="s">
        <v>11</v>
      </c>
      <c r="F2152" s="32">
        <v>3711570209126</v>
      </c>
      <c r="G2152" s="32">
        <v>6</v>
      </c>
      <c r="H2152" s="34">
        <v>1256.8499999999999</v>
      </c>
      <c r="I2152" s="3"/>
      <c r="J2152" s="26">
        <f t="shared" si="151"/>
        <v>0</v>
      </c>
    </row>
    <row r="2153" spans="1:10" ht="30" customHeight="1" x14ac:dyDescent="0.25">
      <c r="A2153" s="36"/>
      <c r="B2153" s="32" t="s">
        <v>72</v>
      </c>
      <c r="C2153" s="32" t="str">
        <f t="shared" si="154"/>
        <v>157-371</v>
      </c>
      <c r="D2153" s="32" t="s">
        <v>83</v>
      </c>
      <c r="E2153" s="32" t="s">
        <v>25</v>
      </c>
      <c r="F2153" s="32">
        <v>3711570219125</v>
      </c>
      <c r="G2153" s="32">
        <v>5</v>
      </c>
      <c r="H2153" s="34">
        <v>1256.8499999999999</v>
      </c>
      <c r="I2153" s="3"/>
      <c r="J2153" s="26">
        <f t="shared" si="151"/>
        <v>0</v>
      </c>
    </row>
    <row r="2154" spans="1:10" ht="30" customHeight="1" x14ac:dyDescent="0.25">
      <c r="A2154" s="36"/>
      <c r="B2154" s="32" t="s">
        <v>72</v>
      </c>
      <c r="C2154" s="32" t="str">
        <f t="shared" si="154"/>
        <v>157-371</v>
      </c>
      <c r="D2154" s="32" t="s">
        <v>83</v>
      </c>
      <c r="E2154" s="32" t="s">
        <v>71</v>
      </c>
      <c r="F2154" s="32">
        <v>3711570259121</v>
      </c>
      <c r="G2154" s="32">
        <v>9</v>
      </c>
      <c r="H2154" s="34">
        <v>1256.8499999999999</v>
      </c>
      <c r="I2154" s="3"/>
      <c r="J2154" s="26">
        <f t="shared" si="151"/>
        <v>0</v>
      </c>
    </row>
    <row r="2155" spans="1:10" ht="30" customHeight="1" x14ac:dyDescent="0.25">
      <c r="A2155" s="36"/>
      <c r="B2155" s="32" t="s">
        <v>72</v>
      </c>
      <c r="C2155" s="32" t="str">
        <f t="shared" si="154"/>
        <v>157-371</v>
      </c>
      <c r="D2155" s="32" t="s">
        <v>83</v>
      </c>
      <c r="E2155" s="32" t="s">
        <v>17</v>
      </c>
      <c r="F2155" s="32">
        <v>3711570299127</v>
      </c>
      <c r="G2155" s="32">
        <v>4</v>
      </c>
      <c r="H2155" s="34">
        <v>1256.8499999999999</v>
      </c>
      <c r="I2155" s="3"/>
      <c r="J2155" s="26">
        <f t="shared" si="151"/>
        <v>0</v>
      </c>
    </row>
    <row r="2156" spans="1:10" ht="30" customHeight="1" x14ac:dyDescent="0.25">
      <c r="A2156" s="37"/>
      <c r="B2156" s="32" t="s">
        <v>72</v>
      </c>
      <c r="C2156" s="32" t="str">
        <f t="shared" si="154"/>
        <v>157-371</v>
      </c>
      <c r="D2156" s="32" t="s">
        <v>83</v>
      </c>
      <c r="E2156" s="32" t="s">
        <v>79</v>
      </c>
      <c r="F2156" s="32">
        <v>3711570339120</v>
      </c>
      <c r="G2156" s="32">
        <v>3</v>
      </c>
      <c r="H2156" s="34">
        <v>1256.8499999999999</v>
      </c>
      <c r="I2156" s="3"/>
      <c r="J2156" s="26">
        <f t="shared" si="151"/>
        <v>0</v>
      </c>
    </row>
    <row r="2157" spans="1:10" ht="29.25" customHeight="1" x14ac:dyDescent="0.25">
      <c r="A2157" s="35"/>
      <c r="B2157" s="32" t="s">
        <v>68</v>
      </c>
      <c r="C2157" s="32" t="str">
        <f t="shared" ref="C2157:C2163" si="155">HYPERLINK("http://warehouse.orhideja.net//images/products/531-371.jpg","531-371")</f>
        <v>531-371</v>
      </c>
      <c r="D2157" s="32" t="s">
        <v>83</v>
      </c>
      <c r="E2157" s="32" t="s">
        <v>70</v>
      </c>
      <c r="F2157" s="32">
        <v>3715310119126</v>
      </c>
      <c r="G2157" s="32">
        <v>5</v>
      </c>
      <c r="H2157" s="34">
        <v>1077.3</v>
      </c>
      <c r="I2157" s="3"/>
      <c r="J2157" s="26">
        <f t="shared" si="151"/>
        <v>0</v>
      </c>
    </row>
    <row r="2158" spans="1:10" ht="29.25" customHeight="1" x14ac:dyDescent="0.25">
      <c r="A2158" s="36"/>
      <c r="B2158" s="32" t="s">
        <v>68</v>
      </c>
      <c r="C2158" s="32" t="str">
        <f t="shared" si="155"/>
        <v>531-371</v>
      </c>
      <c r="D2158" s="32" t="s">
        <v>83</v>
      </c>
      <c r="E2158" s="32" t="s">
        <v>7</v>
      </c>
      <c r="F2158" s="32">
        <v>3715310129125</v>
      </c>
      <c r="G2158" s="32">
        <v>6</v>
      </c>
      <c r="H2158" s="34">
        <v>1077.3</v>
      </c>
      <c r="I2158" s="3"/>
      <c r="J2158" s="26">
        <f t="shared" si="151"/>
        <v>0</v>
      </c>
    </row>
    <row r="2159" spans="1:10" ht="29.25" customHeight="1" x14ac:dyDescent="0.25">
      <c r="A2159" s="36"/>
      <c r="B2159" s="32" t="s">
        <v>68</v>
      </c>
      <c r="C2159" s="32" t="str">
        <f t="shared" si="155"/>
        <v>531-371</v>
      </c>
      <c r="D2159" s="32" t="s">
        <v>83</v>
      </c>
      <c r="E2159" s="32" t="s">
        <v>10</v>
      </c>
      <c r="F2159" s="32">
        <v>3715310199128</v>
      </c>
      <c r="G2159" s="32">
        <v>9</v>
      </c>
      <c r="H2159" s="34">
        <v>1077.3</v>
      </c>
      <c r="I2159" s="3"/>
      <c r="J2159" s="26">
        <f t="shared" si="151"/>
        <v>0</v>
      </c>
    </row>
    <row r="2160" spans="1:10" ht="29.25" customHeight="1" x14ac:dyDescent="0.25">
      <c r="A2160" s="36"/>
      <c r="B2160" s="32" t="s">
        <v>68</v>
      </c>
      <c r="C2160" s="32" t="str">
        <f t="shared" si="155"/>
        <v>531-371</v>
      </c>
      <c r="D2160" s="32" t="s">
        <v>83</v>
      </c>
      <c r="E2160" s="32" t="s">
        <v>11</v>
      </c>
      <c r="F2160" s="32">
        <v>3715310209124</v>
      </c>
      <c r="G2160" s="32">
        <v>2</v>
      </c>
      <c r="H2160" s="34">
        <v>1077.3</v>
      </c>
      <c r="I2160" s="3"/>
      <c r="J2160" s="26">
        <f t="shared" si="151"/>
        <v>0</v>
      </c>
    </row>
    <row r="2161" spans="1:10" ht="29.25" customHeight="1" x14ac:dyDescent="0.25">
      <c r="A2161" s="36"/>
      <c r="B2161" s="32" t="s">
        <v>68</v>
      </c>
      <c r="C2161" s="32" t="str">
        <f t="shared" si="155"/>
        <v>531-371</v>
      </c>
      <c r="D2161" s="32" t="s">
        <v>83</v>
      </c>
      <c r="E2161" s="32" t="s">
        <v>14</v>
      </c>
      <c r="F2161" s="32">
        <v>3715310269128</v>
      </c>
      <c r="G2161" s="32">
        <v>2</v>
      </c>
      <c r="H2161" s="34">
        <v>1077.3</v>
      </c>
      <c r="I2161" s="3"/>
      <c r="J2161" s="26">
        <f t="shared" si="151"/>
        <v>0</v>
      </c>
    </row>
    <row r="2162" spans="1:10" ht="29.25" customHeight="1" x14ac:dyDescent="0.25">
      <c r="A2162" s="36"/>
      <c r="B2162" s="32" t="s">
        <v>68</v>
      </c>
      <c r="C2162" s="32" t="str">
        <f t="shared" si="155"/>
        <v>531-371</v>
      </c>
      <c r="D2162" s="32" t="s">
        <v>83</v>
      </c>
      <c r="E2162" s="32" t="s">
        <v>15</v>
      </c>
      <c r="F2162" s="32">
        <v>3715310279127</v>
      </c>
      <c r="G2162" s="32">
        <v>7</v>
      </c>
      <c r="H2162" s="34">
        <v>1077.3</v>
      </c>
      <c r="I2162" s="3"/>
      <c r="J2162" s="26">
        <f t="shared" si="151"/>
        <v>0</v>
      </c>
    </row>
    <row r="2163" spans="1:10" ht="29.25" customHeight="1" x14ac:dyDescent="0.25">
      <c r="A2163" s="37"/>
      <c r="B2163" s="32" t="s">
        <v>68</v>
      </c>
      <c r="C2163" s="32" t="str">
        <f t="shared" si="155"/>
        <v>531-371</v>
      </c>
      <c r="D2163" s="32" t="s">
        <v>83</v>
      </c>
      <c r="E2163" s="32" t="s">
        <v>16</v>
      </c>
      <c r="F2163" s="32">
        <v>3715310289126</v>
      </c>
      <c r="G2163" s="32">
        <v>2</v>
      </c>
      <c r="H2163" s="34">
        <v>1077.3</v>
      </c>
      <c r="I2163" s="3"/>
      <c r="J2163" s="26">
        <f t="shared" si="151"/>
        <v>0</v>
      </c>
    </row>
    <row r="2164" spans="1:10" ht="63.75" customHeight="1" x14ac:dyDescent="0.25">
      <c r="A2164" s="38"/>
      <c r="B2164" s="32" t="s">
        <v>32</v>
      </c>
      <c r="C2164" s="32" t="str">
        <f>HYPERLINK("http://warehouse.orhideja.net//images/products/704-371.jpg","704-371")</f>
        <v>704-371</v>
      </c>
      <c r="D2164" s="32" t="s">
        <v>83</v>
      </c>
      <c r="E2164" s="32">
        <v>36</v>
      </c>
      <c r="F2164" s="32">
        <v>3717041069121</v>
      </c>
      <c r="G2164" s="32">
        <v>16</v>
      </c>
      <c r="H2164" s="34">
        <v>538.65</v>
      </c>
      <c r="I2164" s="3"/>
      <c r="J2164" s="26">
        <f t="shared" si="151"/>
        <v>0</v>
      </c>
    </row>
    <row r="2165" spans="1:10" ht="63.75" customHeight="1" x14ac:dyDescent="0.25">
      <c r="A2165" s="39"/>
      <c r="B2165" s="32" t="s">
        <v>32</v>
      </c>
      <c r="C2165" s="32" t="str">
        <f>HYPERLINK("http://warehouse.orhideja.net//images/products/704-371.jpg","704-371")</f>
        <v>704-371</v>
      </c>
      <c r="D2165" s="32" t="s">
        <v>83</v>
      </c>
      <c r="E2165" s="32">
        <v>38</v>
      </c>
      <c r="F2165" s="32">
        <v>3717041079120</v>
      </c>
      <c r="G2165" s="32">
        <v>23</v>
      </c>
      <c r="H2165" s="34">
        <v>538.65</v>
      </c>
      <c r="I2165" s="3"/>
      <c r="J2165" s="26">
        <f t="shared" si="151"/>
        <v>0</v>
      </c>
    </row>
    <row r="2166" spans="1:10" ht="63.75" customHeight="1" x14ac:dyDescent="0.25">
      <c r="A2166" s="39"/>
      <c r="B2166" s="32" t="s">
        <v>32</v>
      </c>
      <c r="C2166" s="32" t="str">
        <f>HYPERLINK("http://warehouse.orhideja.net//images/products/704-371.jpg","704-371")</f>
        <v>704-371</v>
      </c>
      <c r="D2166" s="32" t="s">
        <v>83</v>
      </c>
      <c r="E2166" s="32">
        <v>44</v>
      </c>
      <c r="F2166" s="32">
        <v>3717041109124</v>
      </c>
      <c r="G2166" s="32">
        <v>4</v>
      </c>
      <c r="H2166" s="34">
        <v>538.65</v>
      </c>
      <c r="I2166" s="3"/>
      <c r="J2166" s="26">
        <f t="shared" si="151"/>
        <v>0</v>
      </c>
    </row>
    <row r="2167" spans="1:10" x14ac:dyDescent="0.25">
      <c r="A2167" s="35"/>
      <c r="B2167" s="32" t="s">
        <v>145</v>
      </c>
      <c r="C2167" s="32" t="str">
        <f t="shared" ref="C2167:C2207" si="156">HYPERLINK("http://warehouse.orhideja.net//images/products/195-187-662-187-pion_1.jpg","195-187")</f>
        <v>195-187</v>
      </c>
      <c r="D2167" s="32" t="s">
        <v>69</v>
      </c>
      <c r="E2167" s="32" t="s">
        <v>8</v>
      </c>
      <c r="F2167" s="32">
        <v>1871950131682</v>
      </c>
      <c r="G2167" s="32">
        <v>2</v>
      </c>
      <c r="H2167" s="34">
        <v>1966.0725</v>
      </c>
      <c r="I2167" s="3"/>
      <c r="J2167" s="26">
        <f t="shared" si="151"/>
        <v>0</v>
      </c>
    </row>
    <row r="2168" spans="1:10" x14ac:dyDescent="0.25">
      <c r="A2168" s="36"/>
      <c r="B2168" s="32" t="s">
        <v>145</v>
      </c>
      <c r="C2168" s="32" t="str">
        <f t="shared" si="156"/>
        <v>195-187</v>
      </c>
      <c r="D2168" s="32" t="s">
        <v>69</v>
      </c>
      <c r="E2168" s="32" t="s">
        <v>54</v>
      </c>
      <c r="F2168" s="32">
        <v>1871950141681</v>
      </c>
      <c r="G2168" s="32">
        <v>5</v>
      </c>
      <c r="H2168" s="34">
        <v>1966.0725</v>
      </c>
      <c r="I2168" s="3"/>
      <c r="J2168" s="26">
        <f t="shared" si="151"/>
        <v>0</v>
      </c>
    </row>
    <row r="2169" spans="1:10" x14ac:dyDescent="0.25">
      <c r="A2169" s="36"/>
      <c r="B2169" s="32" t="s">
        <v>145</v>
      </c>
      <c r="C2169" s="32" t="str">
        <f t="shared" si="156"/>
        <v>195-187</v>
      </c>
      <c r="D2169" s="32" t="s">
        <v>69</v>
      </c>
      <c r="E2169" s="32" t="s">
        <v>24</v>
      </c>
      <c r="F2169" s="32">
        <v>1871950151680</v>
      </c>
      <c r="G2169" s="32">
        <v>4</v>
      </c>
      <c r="H2169" s="34">
        <v>1966.0725</v>
      </c>
      <c r="I2169" s="3"/>
      <c r="J2169" s="26">
        <f t="shared" si="151"/>
        <v>0</v>
      </c>
    </row>
    <row r="2170" spans="1:10" x14ac:dyDescent="0.25">
      <c r="A2170" s="36"/>
      <c r="B2170" s="32" t="s">
        <v>145</v>
      </c>
      <c r="C2170" s="32" t="str">
        <f t="shared" si="156"/>
        <v>195-187</v>
      </c>
      <c r="D2170" s="32" t="s">
        <v>69</v>
      </c>
      <c r="E2170" s="32" t="s">
        <v>55</v>
      </c>
      <c r="F2170" s="32">
        <v>1871950161689</v>
      </c>
      <c r="G2170" s="32">
        <v>3</v>
      </c>
      <c r="H2170" s="34">
        <v>1966.0725</v>
      </c>
      <c r="I2170" s="3"/>
      <c r="J2170" s="26">
        <f t="shared" si="151"/>
        <v>0</v>
      </c>
    </row>
    <row r="2171" spans="1:10" x14ac:dyDescent="0.25">
      <c r="A2171" s="36"/>
      <c r="B2171" s="32" t="s">
        <v>145</v>
      </c>
      <c r="C2171" s="32" t="str">
        <f t="shared" si="156"/>
        <v>195-187</v>
      </c>
      <c r="D2171" s="32" t="s">
        <v>69</v>
      </c>
      <c r="E2171" s="32" t="s">
        <v>56</v>
      </c>
      <c r="F2171" s="32">
        <v>1871952011685</v>
      </c>
      <c r="G2171" s="32">
        <v>3</v>
      </c>
      <c r="H2171" s="34">
        <v>1966.0725</v>
      </c>
      <c r="I2171" s="3"/>
      <c r="J2171" s="26">
        <f t="shared" si="151"/>
        <v>0</v>
      </c>
    </row>
    <row r="2172" spans="1:10" x14ac:dyDescent="0.25">
      <c r="A2172" s="36"/>
      <c r="B2172" s="32" t="s">
        <v>145</v>
      </c>
      <c r="C2172" s="32" t="str">
        <f t="shared" si="156"/>
        <v>195-187</v>
      </c>
      <c r="D2172" s="32" t="s">
        <v>69</v>
      </c>
      <c r="E2172" s="32" t="s">
        <v>11</v>
      </c>
      <c r="F2172" s="32">
        <v>1871950201682</v>
      </c>
      <c r="G2172" s="32">
        <v>9</v>
      </c>
      <c r="H2172" s="34">
        <v>1966.0725</v>
      </c>
      <c r="I2172" s="3"/>
      <c r="J2172" s="26">
        <f t="shared" si="151"/>
        <v>0</v>
      </c>
    </row>
    <row r="2173" spans="1:10" x14ac:dyDescent="0.25">
      <c r="A2173" s="36"/>
      <c r="B2173" s="32" t="s">
        <v>145</v>
      </c>
      <c r="C2173" s="32" t="str">
        <f t="shared" si="156"/>
        <v>195-187</v>
      </c>
      <c r="D2173" s="32" t="s">
        <v>69</v>
      </c>
      <c r="E2173" s="32" t="s">
        <v>25</v>
      </c>
      <c r="F2173" s="32">
        <v>1871950211681</v>
      </c>
      <c r="G2173" s="32">
        <v>8</v>
      </c>
      <c r="H2173" s="34">
        <v>1966.0725</v>
      </c>
      <c r="I2173" s="3"/>
      <c r="J2173" s="26">
        <f t="shared" si="151"/>
        <v>0</v>
      </c>
    </row>
    <row r="2174" spans="1:10" x14ac:dyDescent="0.25">
      <c r="A2174" s="36"/>
      <c r="B2174" s="32" t="s">
        <v>145</v>
      </c>
      <c r="C2174" s="32" t="str">
        <f t="shared" si="156"/>
        <v>195-187</v>
      </c>
      <c r="D2174" s="32" t="s">
        <v>69</v>
      </c>
      <c r="E2174" s="32" t="s">
        <v>12</v>
      </c>
      <c r="F2174" s="32">
        <v>1871950221680</v>
      </c>
      <c r="G2174" s="32">
        <v>4</v>
      </c>
      <c r="H2174" s="34">
        <v>1966.0725</v>
      </c>
      <c r="I2174" s="3"/>
      <c r="J2174" s="26">
        <f t="shared" si="151"/>
        <v>0</v>
      </c>
    </row>
    <row r="2175" spans="1:10" x14ac:dyDescent="0.25">
      <c r="A2175" s="36"/>
      <c r="B2175" s="32" t="s">
        <v>145</v>
      </c>
      <c r="C2175" s="32" t="str">
        <f t="shared" si="156"/>
        <v>195-187</v>
      </c>
      <c r="D2175" s="32" t="s">
        <v>69</v>
      </c>
      <c r="E2175" s="32" t="s">
        <v>13</v>
      </c>
      <c r="F2175" s="32">
        <v>1871950231689</v>
      </c>
      <c r="G2175" s="32">
        <v>6</v>
      </c>
      <c r="H2175" s="34">
        <v>1966.0725</v>
      </c>
      <c r="I2175" s="3"/>
      <c r="J2175" s="26">
        <f t="shared" si="151"/>
        <v>0</v>
      </c>
    </row>
    <row r="2176" spans="1:10" x14ac:dyDescent="0.25">
      <c r="A2176" s="36"/>
      <c r="B2176" s="32" t="s">
        <v>145</v>
      </c>
      <c r="C2176" s="32" t="str">
        <f t="shared" si="156"/>
        <v>195-187</v>
      </c>
      <c r="D2176" s="32" t="s">
        <v>69</v>
      </c>
      <c r="E2176" s="32" t="s">
        <v>43</v>
      </c>
      <c r="F2176" s="32">
        <v>1871950241688</v>
      </c>
      <c r="G2176" s="32">
        <v>7</v>
      </c>
      <c r="H2176" s="34">
        <v>1966.0725</v>
      </c>
      <c r="I2176" s="3"/>
      <c r="J2176" s="26">
        <f t="shared" si="151"/>
        <v>0</v>
      </c>
    </row>
    <row r="2177" spans="1:10" x14ac:dyDescent="0.25">
      <c r="A2177" s="36"/>
      <c r="B2177" s="32" t="s">
        <v>145</v>
      </c>
      <c r="C2177" s="32" t="str">
        <f t="shared" si="156"/>
        <v>195-187</v>
      </c>
      <c r="D2177" s="32" t="s">
        <v>69</v>
      </c>
      <c r="E2177" s="32" t="s">
        <v>44</v>
      </c>
      <c r="F2177" s="32">
        <v>1871950971684</v>
      </c>
      <c r="G2177" s="32">
        <v>6</v>
      </c>
      <c r="H2177" s="34">
        <v>1966.0725</v>
      </c>
      <c r="I2177" s="3"/>
      <c r="J2177" s="26">
        <f t="shared" si="151"/>
        <v>0</v>
      </c>
    </row>
    <row r="2178" spans="1:10" x14ac:dyDescent="0.25">
      <c r="A2178" s="36"/>
      <c r="B2178" s="32" t="s">
        <v>145</v>
      </c>
      <c r="C2178" s="32" t="str">
        <f t="shared" si="156"/>
        <v>195-187</v>
      </c>
      <c r="D2178" s="32" t="s">
        <v>69</v>
      </c>
      <c r="E2178" s="32" t="s">
        <v>45</v>
      </c>
      <c r="F2178" s="32">
        <v>1871950981683</v>
      </c>
      <c r="G2178" s="32">
        <v>3</v>
      </c>
      <c r="H2178" s="34">
        <v>1966.0725</v>
      </c>
      <c r="I2178" s="3"/>
      <c r="J2178" s="26">
        <f t="shared" si="151"/>
        <v>0</v>
      </c>
    </row>
    <row r="2179" spans="1:10" x14ac:dyDescent="0.25">
      <c r="A2179" s="36"/>
      <c r="B2179" s="32" t="s">
        <v>145</v>
      </c>
      <c r="C2179" s="32" t="str">
        <f t="shared" si="156"/>
        <v>195-187</v>
      </c>
      <c r="D2179" s="32" t="s">
        <v>69</v>
      </c>
      <c r="E2179" s="32" t="s">
        <v>15</v>
      </c>
      <c r="F2179" s="32">
        <v>1871950271685</v>
      </c>
      <c r="G2179" s="32">
        <v>8</v>
      </c>
      <c r="H2179" s="34">
        <v>1966.0725</v>
      </c>
      <c r="I2179" s="3"/>
      <c r="J2179" s="26">
        <f t="shared" si="151"/>
        <v>0</v>
      </c>
    </row>
    <row r="2180" spans="1:10" x14ac:dyDescent="0.25">
      <c r="A2180" s="36"/>
      <c r="B2180" s="32" t="s">
        <v>145</v>
      </c>
      <c r="C2180" s="32" t="str">
        <f t="shared" si="156"/>
        <v>195-187</v>
      </c>
      <c r="D2180" s="32" t="s">
        <v>69</v>
      </c>
      <c r="E2180" s="32" t="s">
        <v>16</v>
      </c>
      <c r="F2180" s="32">
        <v>1871950281684</v>
      </c>
      <c r="G2180" s="32">
        <v>19</v>
      </c>
      <c r="H2180" s="34">
        <v>1966.0725</v>
      </c>
      <c r="I2180" s="3"/>
      <c r="J2180" s="26">
        <f t="shared" si="151"/>
        <v>0</v>
      </c>
    </row>
    <row r="2181" spans="1:10" x14ac:dyDescent="0.25">
      <c r="A2181" s="36"/>
      <c r="B2181" s="32" t="s">
        <v>145</v>
      </c>
      <c r="C2181" s="32" t="str">
        <f t="shared" si="156"/>
        <v>195-187</v>
      </c>
      <c r="D2181" s="32" t="s">
        <v>69</v>
      </c>
      <c r="E2181" s="32" t="s">
        <v>17</v>
      </c>
      <c r="F2181" s="32">
        <v>1871950291683</v>
      </c>
      <c r="G2181" s="32">
        <v>12</v>
      </c>
      <c r="H2181" s="34">
        <v>1966.0725</v>
      </c>
      <c r="I2181" s="3"/>
      <c r="J2181" s="26">
        <f t="shared" si="151"/>
        <v>0</v>
      </c>
    </row>
    <row r="2182" spans="1:10" x14ac:dyDescent="0.25">
      <c r="A2182" s="36"/>
      <c r="B2182" s="32" t="s">
        <v>145</v>
      </c>
      <c r="C2182" s="32" t="str">
        <f t="shared" si="156"/>
        <v>195-187</v>
      </c>
      <c r="D2182" s="32" t="s">
        <v>69</v>
      </c>
      <c r="E2182" s="32" t="s">
        <v>18</v>
      </c>
      <c r="F2182" s="32">
        <v>1871950301689</v>
      </c>
      <c r="G2182" s="32">
        <v>15</v>
      </c>
      <c r="H2182" s="34">
        <v>1966.0725</v>
      </c>
      <c r="I2182" s="3"/>
      <c r="J2182" s="26">
        <f t="shared" si="151"/>
        <v>0</v>
      </c>
    </row>
    <row r="2183" spans="1:10" x14ac:dyDescent="0.25">
      <c r="A2183" s="36"/>
      <c r="B2183" s="32" t="s">
        <v>145</v>
      </c>
      <c r="C2183" s="32" t="str">
        <f t="shared" si="156"/>
        <v>195-187</v>
      </c>
      <c r="D2183" s="32" t="s">
        <v>69</v>
      </c>
      <c r="E2183" s="32" t="s">
        <v>26</v>
      </c>
      <c r="F2183" s="32">
        <v>1871950311688</v>
      </c>
      <c r="G2183" s="32">
        <v>13</v>
      </c>
      <c r="H2183" s="34">
        <v>1966.0725</v>
      </c>
      <c r="I2183" s="3"/>
      <c r="J2183" s="26">
        <f t="shared" si="151"/>
        <v>0</v>
      </c>
    </row>
    <row r="2184" spans="1:10" x14ac:dyDescent="0.25">
      <c r="A2184" s="36"/>
      <c r="B2184" s="32" t="s">
        <v>145</v>
      </c>
      <c r="C2184" s="32" t="str">
        <f t="shared" si="156"/>
        <v>195-187</v>
      </c>
      <c r="D2184" s="32" t="s">
        <v>69</v>
      </c>
      <c r="E2184" s="32" t="s">
        <v>46</v>
      </c>
      <c r="F2184" s="32">
        <v>1871950321687</v>
      </c>
      <c r="G2184" s="32">
        <v>17</v>
      </c>
      <c r="H2184" s="34">
        <v>1966.0725</v>
      </c>
      <c r="I2184" s="3"/>
      <c r="J2184" s="26">
        <f t="shared" ref="J2184:J2247" si="157">H2184*I2184</f>
        <v>0</v>
      </c>
    </row>
    <row r="2185" spans="1:10" x14ac:dyDescent="0.25">
      <c r="A2185" s="36"/>
      <c r="B2185" s="32" t="s">
        <v>145</v>
      </c>
      <c r="C2185" s="32" t="str">
        <f t="shared" si="156"/>
        <v>195-187</v>
      </c>
      <c r="D2185" s="32" t="s">
        <v>69</v>
      </c>
      <c r="E2185" s="32" t="s">
        <v>47</v>
      </c>
      <c r="F2185" s="32">
        <v>1871950991682</v>
      </c>
      <c r="G2185" s="32">
        <v>15</v>
      </c>
      <c r="H2185" s="34">
        <v>1966.0725</v>
      </c>
      <c r="I2185" s="3"/>
      <c r="J2185" s="26">
        <f t="shared" si="157"/>
        <v>0</v>
      </c>
    </row>
    <row r="2186" spans="1:10" x14ac:dyDescent="0.25">
      <c r="A2186" s="36"/>
      <c r="B2186" s="32" t="s">
        <v>145</v>
      </c>
      <c r="C2186" s="32" t="str">
        <f t="shared" si="156"/>
        <v>195-187</v>
      </c>
      <c r="D2186" s="32" t="s">
        <v>69</v>
      </c>
      <c r="E2186" s="32" t="s">
        <v>104</v>
      </c>
      <c r="F2186" s="32">
        <v>1871952051681</v>
      </c>
      <c r="G2186" s="32">
        <v>13</v>
      </c>
      <c r="H2186" s="34">
        <v>1966.0725</v>
      </c>
      <c r="I2186" s="3"/>
      <c r="J2186" s="26">
        <f t="shared" si="157"/>
        <v>0</v>
      </c>
    </row>
    <row r="2187" spans="1:10" x14ac:dyDescent="0.25">
      <c r="A2187" s="36"/>
      <c r="B2187" s="32" t="s">
        <v>145</v>
      </c>
      <c r="C2187" s="32" t="str">
        <f t="shared" si="156"/>
        <v>195-187</v>
      </c>
      <c r="D2187" s="32" t="s">
        <v>69</v>
      </c>
      <c r="E2187" s="32" t="s">
        <v>20</v>
      </c>
      <c r="F2187" s="32">
        <v>1871950351684</v>
      </c>
      <c r="G2187" s="32">
        <v>3</v>
      </c>
      <c r="H2187" s="34">
        <v>1966.0725</v>
      </c>
      <c r="I2187" s="3"/>
      <c r="J2187" s="26">
        <f t="shared" si="157"/>
        <v>0</v>
      </c>
    </row>
    <row r="2188" spans="1:10" x14ac:dyDescent="0.25">
      <c r="A2188" s="36"/>
      <c r="B2188" s="32" t="s">
        <v>145</v>
      </c>
      <c r="C2188" s="32" t="str">
        <f t="shared" si="156"/>
        <v>195-187</v>
      </c>
      <c r="D2188" s="32" t="s">
        <v>69</v>
      </c>
      <c r="E2188" s="32" t="s">
        <v>21</v>
      </c>
      <c r="F2188" s="32">
        <v>1871950361683</v>
      </c>
      <c r="G2188" s="32">
        <v>12</v>
      </c>
      <c r="H2188" s="34">
        <v>1966.0725</v>
      </c>
      <c r="I2188" s="3"/>
      <c r="J2188" s="26">
        <f t="shared" si="157"/>
        <v>0</v>
      </c>
    </row>
    <row r="2189" spans="1:10" x14ac:dyDescent="0.25">
      <c r="A2189" s="36"/>
      <c r="B2189" s="32" t="s">
        <v>145</v>
      </c>
      <c r="C2189" s="32" t="str">
        <f t="shared" si="156"/>
        <v>195-187</v>
      </c>
      <c r="D2189" s="32" t="s">
        <v>69</v>
      </c>
      <c r="E2189" s="32" t="s">
        <v>22</v>
      </c>
      <c r="F2189" s="32">
        <v>1871950371682</v>
      </c>
      <c r="G2189" s="32">
        <v>3</v>
      </c>
      <c r="H2189" s="34">
        <v>1966.0725</v>
      </c>
      <c r="I2189" s="3"/>
      <c r="J2189" s="26">
        <f t="shared" si="157"/>
        <v>0</v>
      </c>
    </row>
    <row r="2190" spans="1:10" x14ac:dyDescent="0.25">
      <c r="A2190" s="36"/>
      <c r="B2190" s="32" t="s">
        <v>145</v>
      </c>
      <c r="C2190" s="32" t="str">
        <f t="shared" si="156"/>
        <v>195-187</v>
      </c>
      <c r="D2190" s="32" t="s">
        <v>69</v>
      </c>
      <c r="E2190" s="32" t="s">
        <v>23</v>
      </c>
      <c r="F2190" s="32">
        <v>1871950381681</v>
      </c>
      <c r="G2190" s="32">
        <v>10</v>
      </c>
      <c r="H2190" s="34">
        <v>1966.0725</v>
      </c>
      <c r="I2190" s="3"/>
      <c r="J2190" s="26">
        <f t="shared" si="157"/>
        <v>0</v>
      </c>
    </row>
    <row r="2191" spans="1:10" x14ac:dyDescent="0.25">
      <c r="A2191" s="36"/>
      <c r="B2191" s="32" t="s">
        <v>145</v>
      </c>
      <c r="C2191" s="32" t="str">
        <f t="shared" si="156"/>
        <v>195-187</v>
      </c>
      <c r="D2191" s="32" t="s">
        <v>69</v>
      </c>
      <c r="E2191" s="32" t="s">
        <v>27</v>
      </c>
      <c r="F2191" s="32">
        <v>1871950391680</v>
      </c>
      <c r="G2191" s="32">
        <v>8</v>
      </c>
      <c r="H2191" s="34">
        <v>1966.0725</v>
      </c>
      <c r="I2191" s="3"/>
      <c r="J2191" s="26">
        <f t="shared" si="157"/>
        <v>0</v>
      </c>
    </row>
    <row r="2192" spans="1:10" x14ac:dyDescent="0.25">
      <c r="A2192" s="36"/>
      <c r="B2192" s="32" t="s">
        <v>145</v>
      </c>
      <c r="C2192" s="32" t="str">
        <f t="shared" si="156"/>
        <v>195-187</v>
      </c>
      <c r="D2192" s="32" t="s">
        <v>69</v>
      </c>
      <c r="E2192" s="32" t="s">
        <v>34</v>
      </c>
      <c r="F2192" s="32">
        <v>1871950401686</v>
      </c>
      <c r="G2192" s="32">
        <v>6</v>
      </c>
      <c r="H2192" s="34">
        <v>1966.0725</v>
      </c>
      <c r="I2192" s="3"/>
      <c r="J2192" s="26">
        <f t="shared" si="157"/>
        <v>0</v>
      </c>
    </row>
    <row r="2193" spans="1:10" x14ac:dyDescent="0.25">
      <c r="A2193" s="36"/>
      <c r="B2193" s="32" t="s">
        <v>145</v>
      </c>
      <c r="C2193" s="32" t="str">
        <f t="shared" si="156"/>
        <v>195-187</v>
      </c>
      <c r="D2193" s="32" t="s">
        <v>69</v>
      </c>
      <c r="E2193" s="32" t="s">
        <v>105</v>
      </c>
      <c r="F2193" s="32">
        <v>1871952071689</v>
      </c>
      <c r="G2193" s="32">
        <v>10</v>
      </c>
      <c r="H2193" s="34">
        <v>1966.0725</v>
      </c>
      <c r="I2193" s="3"/>
      <c r="J2193" s="26">
        <f t="shared" si="157"/>
        <v>0</v>
      </c>
    </row>
    <row r="2194" spans="1:10" x14ac:dyDescent="0.25">
      <c r="A2194" s="36"/>
      <c r="B2194" s="32" t="s">
        <v>145</v>
      </c>
      <c r="C2194" s="32" t="str">
        <f t="shared" si="156"/>
        <v>195-187</v>
      </c>
      <c r="D2194" s="32" t="s">
        <v>69</v>
      </c>
      <c r="E2194" s="32" t="s">
        <v>106</v>
      </c>
      <c r="F2194" s="32">
        <v>1871952081688</v>
      </c>
      <c r="G2194" s="32">
        <v>10</v>
      </c>
      <c r="H2194" s="34">
        <v>1966.0725</v>
      </c>
      <c r="I2194" s="3"/>
      <c r="J2194" s="26">
        <f t="shared" si="157"/>
        <v>0</v>
      </c>
    </row>
    <row r="2195" spans="1:10" x14ac:dyDescent="0.25">
      <c r="A2195" s="36"/>
      <c r="B2195" s="32" t="s">
        <v>145</v>
      </c>
      <c r="C2195" s="32" t="str">
        <f t="shared" si="156"/>
        <v>195-187</v>
      </c>
      <c r="D2195" s="32" t="s">
        <v>69</v>
      </c>
      <c r="E2195" s="32" t="s">
        <v>28</v>
      </c>
      <c r="F2195" s="32">
        <v>1871950431683</v>
      </c>
      <c r="G2195" s="32">
        <v>3</v>
      </c>
      <c r="H2195" s="34">
        <v>1966.0725</v>
      </c>
      <c r="I2195" s="3"/>
      <c r="J2195" s="26">
        <f t="shared" si="157"/>
        <v>0</v>
      </c>
    </row>
    <row r="2196" spans="1:10" x14ac:dyDescent="0.25">
      <c r="A2196" s="36"/>
      <c r="B2196" s="32" t="s">
        <v>145</v>
      </c>
      <c r="C2196" s="32" t="str">
        <f t="shared" si="156"/>
        <v>195-187</v>
      </c>
      <c r="D2196" s="32" t="s">
        <v>69</v>
      </c>
      <c r="E2196" s="32" t="s">
        <v>29</v>
      </c>
      <c r="F2196" s="32">
        <v>1871950441682</v>
      </c>
      <c r="G2196" s="32">
        <v>5</v>
      </c>
      <c r="H2196" s="34">
        <v>1966.0725</v>
      </c>
      <c r="I2196" s="3"/>
      <c r="J2196" s="26">
        <f t="shared" si="157"/>
        <v>0</v>
      </c>
    </row>
    <row r="2197" spans="1:10" x14ac:dyDescent="0.25">
      <c r="A2197" s="36"/>
      <c r="B2197" s="32" t="s">
        <v>145</v>
      </c>
      <c r="C2197" s="32" t="str">
        <f t="shared" si="156"/>
        <v>195-187</v>
      </c>
      <c r="D2197" s="32" t="s">
        <v>69</v>
      </c>
      <c r="E2197" s="32" t="s">
        <v>30</v>
      </c>
      <c r="F2197" s="32">
        <v>1871950451681</v>
      </c>
      <c r="G2197" s="32">
        <v>7</v>
      </c>
      <c r="H2197" s="34">
        <v>1966.0725</v>
      </c>
      <c r="I2197" s="3"/>
      <c r="J2197" s="26">
        <f t="shared" si="157"/>
        <v>0</v>
      </c>
    </row>
    <row r="2198" spans="1:10" x14ac:dyDescent="0.25">
      <c r="A2198" s="36"/>
      <c r="B2198" s="32" t="s">
        <v>145</v>
      </c>
      <c r="C2198" s="32" t="str">
        <f t="shared" si="156"/>
        <v>195-187</v>
      </c>
      <c r="D2198" s="32" t="s">
        <v>69</v>
      </c>
      <c r="E2198" s="32" t="s">
        <v>48</v>
      </c>
      <c r="F2198" s="32">
        <v>1871950461680</v>
      </c>
      <c r="G2198" s="32">
        <v>7</v>
      </c>
      <c r="H2198" s="34">
        <v>1966.0725</v>
      </c>
      <c r="I2198" s="3"/>
      <c r="J2198" s="26">
        <f t="shared" si="157"/>
        <v>0</v>
      </c>
    </row>
    <row r="2199" spans="1:10" x14ac:dyDescent="0.25">
      <c r="A2199" s="36"/>
      <c r="B2199" s="32" t="s">
        <v>145</v>
      </c>
      <c r="C2199" s="32" t="str">
        <f t="shared" si="156"/>
        <v>195-187</v>
      </c>
      <c r="D2199" s="32" t="s">
        <v>69</v>
      </c>
      <c r="E2199" s="32" t="s">
        <v>35</v>
      </c>
      <c r="F2199" s="32">
        <v>1871950471689</v>
      </c>
      <c r="G2199" s="32">
        <v>3</v>
      </c>
      <c r="H2199" s="34">
        <v>1966.0725</v>
      </c>
      <c r="I2199" s="3"/>
      <c r="J2199" s="26">
        <f t="shared" si="157"/>
        <v>0</v>
      </c>
    </row>
    <row r="2200" spans="1:10" x14ac:dyDescent="0.25">
      <c r="A2200" s="36"/>
      <c r="B2200" s="32" t="s">
        <v>145</v>
      </c>
      <c r="C2200" s="32" t="str">
        <f t="shared" si="156"/>
        <v>195-187</v>
      </c>
      <c r="D2200" s="32" t="s">
        <v>69</v>
      </c>
      <c r="E2200" s="32" t="s">
        <v>102</v>
      </c>
      <c r="F2200" s="32">
        <v>1871950481688</v>
      </c>
      <c r="G2200" s="32">
        <v>2</v>
      </c>
      <c r="H2200" s="34">
        <v>1966.0725</v>
      </c>
      <c r="I2200" s="3"/>
      <c r="J2200" s="26">
        <f t="shared" si="157"/>
        <v>0</v>
      </c>
    </row>
    <row r="2201" spans="1:10" x14ac:dyDescent="0.25">
      <c r="A2201" s="36"/>
      <c r="B2201" s="32" t="s">
        <v>145</v>
      </c>
      <c r="C2201" s="32" t="str">
        <f t="shared" si="156"/>
        <v>195-187</v>
      </c>
      <c r="D2201" s="32" t="s">
        <v>69</v>
      </c>
      <c r="E2201" s="32" t="s">
        <v>36</v>
      </c>
      <c r="F2201" s="32">
        <v>1871950511682</v>
      </c>
      <c r="G2201" s="32">
        <v>1</v>
      </c>
      <c r="H2201" s="34">
        <v>1966.0725</v>
      </c>
      <c r="I2201" s="3"/>
      <c r="J2201" s="26">
        <f t="shared" si="157"/>
        <v>0</v>
      </c>
    </row>
    <row r="2202" spans="1:10" x14ac:dyDescent="0.25">
      <c r="A2202" s="36"/>
      <c r="B2202" s="32" t="s">
        <v>145</v>
      </c>
      <c r="C2202" s="32" t="str">
        <f t="shared" si="156"/>
        <v>195-187</v>
      </c>
      <c r="D2202" s="32" t="s">
        <v>69</v>
      </c>
      <c r="E2202" s="32" t="s">
        <v>37</v>
      </c>
      <c r="F2202" s="32">
        <v>1871950521681</v>
      </c>
      <c r="G2202" s="32">
        <v>6</v>
      </c>
      <c r="H2202" s="34">
        <v>1966.0725</v>
      </c>
      <c r="I2202" s="3"/>
      <c r="J2202" s="26">
        <f t="shared" si="157"/>
        <v>0</v>
      </c>
    </row>
    <row r="2203" spans="1:10" x14ac:dyDescent="0.25">
      <c r="A2203" s="36"/>
      <c r="B2203" s="32" t="s">
        <v>145</v>
      </c>
      <c r="C2203" s="32" t="str">
        <f t="shared" si="156"/>
        <v>195-187</v>
      </c>
      <c r="D2203" s="32" t="s">
        <v>69</v>
      </c>
      <c r="E2203" s="32" t="s">
        <v>38</v>
      </c>
      <c r="F2203" s="32">
        <v>1871950531680</v>
      </c>
      <c r="G2203" s="32">
        <v>5</v>
      </c>
      <c r="H2203" s="34">
        <v>1966.0725</v>
      </c>
      <c r="I2203" s="3"/>
      <c r="J2203" s="26">
        <f t="shared" si="157"/>
        <v>0</v>
      </c>
    </row>
    <row r="2204" spans="1:10" x14ac:dyDescent="0.25">
      <c r="A2204" s="36"/>
      <c r="B2204" s="32" t="s">
        <v>145</v>
      </c>
      <c r="C2204" s="32" t="str">
        <f t="shared" si="156"/>
        <v>195-187</v>
      </c>
      <c r="D2204" s="32" t="s">
        <v>69</v>
      </c>
      <c r="E2204" s="32" t="s">
        <v>49</v>
      </c>
      <c r="F2204" s="32">
        <v>1871950541689</v>
      </c>
      <c r="G2204" s="32">
        <v>5</v>
      </c>
      <c r="H2204" s="34">
        <v>1966.0725</v>
      </c>
      <c r="I2204" s="3"/>
      <c r="J2204" s="26">
        <f t="shared" si="157"/>
        <v>0</v>
      </c>
    </row>
    <row r="2205" spans="1:10" x14ac:dyDescent="0.25">
      <c r="A2205" s="36"/>
      <c r="B2205" s="32" t="s">
        <v>145</v>
      </c>
      <c r="C2205" s="32" t="str">
        <f t="shared" si="156"/>
        <v>195-187</v>
      </c>
      <c r="D2205" s="32" t="s">
        <v>69</v>
      </c>
      <c r="E2205" s="32" t="s">
        <v>103</v>
      </c>
      <c r="F2205" s="32">
        <v>1871950551688</v>
      </c>
      <c r="G2205" s="32">
        <v>2</v>
      </c>
      <c r="H2205" s="34">
        <v>1966.0725</v>
      </c>
      <c r="I2205" s="3"/>
      <c r="J2205" s="26">
        <f t="shared" si="157"/>
        <v>0</v>
      </c>
    </row>
    <row r="2206" spans="1:10" x14ac:dyDescent="0.25">
      <c r="A2206" s="36"/>
      <c r="B2206" s="32" t="s">
        <v>145</v>
      </c>
      <c r="C2206" s="32" t="str">
        <f t="shared" si="156"/>
        <v>195-187</v>
      </c>
      <c r="D2206" s="32" t="s">
        <v>69</v>
      </c>
      <c r="E2206" s="32" t="s">
        <v>118</v>
      </c>
      <c r="F2206" s="32">
        <v>1871950561687</v>
      </c>
      <c r="G2206" s="32">
        <v>2</v>
      </c>
      <c r="H2206" s="34">
        <v>1966.0725</v>
      </c>
      <c r="I2206" s="3"/>
      <c r="J2206" s="26">
        <f t="shared" si="157"/>
        <v>0</v>
      </c>
    </row>
    <row r="2207" spans="1:10" x14ac:dyDescent="0.25">
      <c r="A2207" s="37"/>
      <c r="B2207" s="32" t="s">
        <v>145</v>
      </c>
      <c r="C2207" s="32" t="str">
        <f t="shared" si="156"/>
        <v>195-187</v>
      </c>
      <c r="D2207" s="32" t="s">
        <v>69</v>
      </c>
      <c r="E2207" s="32" t="s">
        <v>125</v>
      </c>
      <c r="F2207" s="32">
        <v>1871952131680</v>
      </c>
      <c r="G2207" s="32">
        <v>6</v>
      </c>
      <c r="H2207" s="34">
        <v>1966.0725</v>
      </c>
      <c r="I2207" s="3"/>
      <c r="J2207" s="26">
        <f t="shared" si="157"/>
        <v>0</v>
      </c>
    </row>
    <row r="2208" spans="1:10" x14ac:dyDescent="0.25">
      <c r="A2208" s="35"/>
      <c r="B2208" s="32" t="s">
        <v>88</v>
      </c>
      <c r="C2208" s="32" t="str">
        <f t="shared" ref="C2208:C2227" si="158">HYPERLINK("http://warehouse.orhideja.net//images/products/Untitled-1_3.jpg","554-187")</f>
        <v>554-187</v>
      </c>
      <c r="D2208" s="32" t="s">
        <v>69</v>
      </c>
      <c r="E2208" s="32" t="s">
        <v>8</v>
      </c>
      <c r="F2208" s="32">
        <v>1875540131687</v>
      </c>
      <c r="G2208" s="32">
        <v>3</v>
      </c>
      <c r="H2208" s="34">
        <v>1858.3425</v>
      </c>
      <c r="I2208" s="3"/>
      <c r="J2208" s="26">
        <f t="shared" si="157"/>
        <v>0</v>
      </c>
    </row>
    <row r="2209" spans="1:10" x14ac:dyDescent="0.25">
      <c r="A2209" s="36"/>
      <c r="B2209" s="32" t="s">
        <v>88</v>
      </c>
      <c r="C2209" s="32" t="str">
        <f t="shared" si="158"/>
        <v>554-187</v>
      </c>
      <c r="D2209" s="32" t="s">
        <v>69</v>
      </c>
      <c r="E2209" s="32" t="s">
        <v>54</v>
      </c>
      <c r="F2209" s="32">
        <v>1875540141686</v>
      </c>
      <c r="G2209" s="32">
        <v>3</v>
      </c>
      <c r="H2209" s="34">
        <v>1858.3425</v>
      </c>
      <c r="I2209" s="3"/>
      <c r="J2209" s="26">
        <f t="shared" si="157"/>
        <v>0</v>
      </c>
    </row>
    <row r="2210" spans="1:10" x14ac:dyDescent="0.25">
      <c r="A2210" s="36"/>
      <c r="B2210" s="32" t="s">
        <v>88</v>
      </c>
      <c r="C2210" s="32" t="str">
        <f t="shared" si="158"/>
        <v>554-187</v>
      </c>
      <c r="D2210" s="32" t="s">
        <v>69</v>
      </c>
      <c r="E2210" s="32" t="s">
        <v>55</v>
      </c>
      <c r="F2210" s="32">
        <v>1875540161684</v>
      </c>
      <c r="G2210" s="32">
        <v>1</v>
      </c>
      <c r="H2210" s="34">
        <v>1858.3425</v>
      </c>
      <c r="I2210" s="3"/>
      <c r="J2210" s="26">
        <f t="shared" si="157"/>
        <v>0</v>
      </c>
    </row>
    <row r="2211" spans="1:10" x14ac:dyDescent="0.25">
      <c r="A2211" s="36"/>
      <c r="B2211" s="32" t="s">
        <v>88</v>
      </c>
      <c r="C2211" s="32" t="str">
        <f t="shared" si="158"/>
        <v>554-187</v>
      </c>
      <c r="D2211" s="32" t="s">
        <v>69</v>
      </c>
      <c r="E2211" s="32" t="s">
        <v>11</v>
      </c>
      <c r="F2211" s="32">
        <v>1875540201687</v>
      </c>
      <c r="G2211" s="32">
        <v>4</v>
      </c>
      <c r="H2211" s="34">
        <v>1858.3425</v>
      </c>
      <c r="I2211" s="3"/>
      <c r="J2211" s="26">
        <f t="shared" si="157"/>
        <v>0</v>
      </c>
    </row>
    <row r="2212" spans="1:10" x14ac:dyDescent="0.25">
      <c r="A2212" s="36"/>
      <c r="B2212" s="32" t="s">
        <v>88</v>
      </c>
      <c r="C2212" s="32" t="str">
        <f t="shared" si="158"/>
        <v>554-187</v>
      </c>
      <c r="D2212" s="32" t="s">
        <v>69</v>
      </c>
      <c r="E2212" s="32" t="s">
        <v>25</v>
      </c>
      <c r="F2212" s="32">
        <v>1875540211686</v>
      </c>
      <c r="G2212" s="32">
        <v>7</v>
      </c>
      <c r="H2212" s="34">
        <v>1858.3425</v>
      </c>
      <c r="I2212" s="3"/>
      <c r="J2212" s="26">
        <f t="shared" si="157"/>
        <v>0</v>
      </c>
    </row>
    <row r="2213" spans="1:10" x14ac:dyDescent="0.25">
      <c r="A2213" s="36"/>
      <c r="B2213" s="32" t="s">
        <v>88</v>
      </c>
      <c r="C2213" s="32" t="str">
        <f t="shared" si="158"/>
        <v>554-187</v>
      </c>
      <c r="D2213" s="32" t="s">
        <v>69</v>
      </c>
      <c r="E2213" s="32" t="s">
        <v>12</v>
      </c>
      <c r="F2213" s="32">
        <v>1875540221685</v>
      </c>
      <c r="G2213" s="32">
        <v>5</v>
      </c>
      <c r="H2213" s="34">
        <v>1858.3425</v>
      </c>
      <c r="I2213" s="3"/>
      <c r="J2213" s="26">
        <f t="shared" si="157"/>
        <v>0</v>
      </c>
    </row>
    <row r="2214" spans="1:10" x14ac:dyDescent="0.25">
      <c r="A2214" s="36"/>
      <c r="B2214" s="32" t="s">
        <v>88</v>
      </c>
      <c r="C2214" s="32" t="str">
        <f t="shared" si="158"/>
        <v>554-187</v>
      </c>
      <c r="D2214" s="32" t="s">
        <v>69</v>
      </c>
      <c r="E2214" s="32" t="s">
        <v>13</v>
      </c>
      <c r="F2214" s="32">
        <v>1875540231684</v>
      </c>
      <c r="G2214" s="32">
        <v>4</v>
      </c>
      <c r="H2214" s="34">
        <v>1858.3425</v>
      </c>
      <c r="I2214" s="3"/>
      <c r="J2214" s="26">
        <f t="shared" si="157"/>
        <v>0</v>
      </c>
    </row>
    <row r="2215" spans="1:10" x14ac:dyDescent="0.25">
      <c r="A2215" s="36"/>
      <c r="B2215" s="32" t="s">
        <v>88</v>
      </c>
      <c r="C2215" s="32" t="str">
        <f t="shared" si="158"/>
        <v>554-187</v>
      </c>
      <c r="D2215" s="32" t="s">
        <v>69</v>
      </c>
      <c r="E2215" s="32" t="s">
        <v>15</v>
      </c>
      <c r="F2215" s="32">
        <v>1875540271680</v>
      </c>
      <c r="G2215" s="32">
        <v>5</v>
      </c>
      <c r="H2215" s="34">
        <v>1858.3425</v>
      </c>
      <c r="I2215" s="3"/>
      <c r="J2215" s="26">
        <f t="shared" si="157"/>
        <v>0</v>
      </c>
    </row>
    <row r="2216" spans="1:10" x14ac:dyDescent="0.25">
      <c r="A2216" s="36"/>
      <c r="B2216" s="32" t="s">
        <v>88</v>
      </c>
      <c r="C2216" s="32" t="str">
        <f t="shared" si="158"/>
        <v>554-187</v>
      </c>
      <c r="D2216" s="32" t="s">
        <v>69</v>
      </c>
      <c r="E2216" s="32" t="s">
        <v>16</v>
      </c>
      <c r="F2216" s="32">
        <v>1875540281689</v>
      </c>
      <c r="G2216" s="32">
        <v>8</v>
      </c>
      <c r="H2216" s="34">
        <v>1858.3425</v>
      </c>
      <c r="I2216" s="3"/>
      <c r="J2216" s="26">
        <f t="shared" si="157"/>
        <v>0</v>
      </c>
    </row>
    <row r="2217" spans="1:10" x14ac:dyDescent="0.25">
      <c r="A2217" s="36"/>
      <c r="B2217" s="32" t="s">
        <v>88</v>
      </c>
      <c r="C2217" s="32" t="str">
        <f t="shared" si="158"/>
        <v>554-187</v>
      </c>
      <c r="D2217" s="32" t="s">
        <v>69</v>
      </c>
      <c r="E2217" s="32" t="s">
        <v>18</v>
      </c>
      <c r="F2217" s="32">
        <v>1875540301684</v>
      </c>
      <c r="G2217" s="32">
        <v>5</v>
      </c>
      <c r="H2217" s="34">
        <v>1858.3425</v>
      </c>
      <c r="I2217" s="3"/>
      <c r="J2217" s="26">
        <f t="shared" si="157"/>
        <v>0</v>
      </c>
    </row>
    <row r="2218" spans="1:10" x14ac:dyDescent="0.25">
      <c r="A2218" s="36"/>
      <c r="B2218" s="32" t="s">
        <v>88</v>
      </c>
      <c r="C2218" s="32" t="str">
        <f t="shared" si="158"/>
        <v>554-187</v>
      </c>
      <c r="D2218" s="32" t="s">
        <v>69</v>
      </c>
      <c r="E2218" s="32" t="s">
        <v>26</v>
      </c>
      <c r="F2218" s="32">
        <v>1875540311683</v>
      </c>
      <c r="G2218" s="32">
        <v>8</v>
      </c>
      <c r="H2218" s="34">
        <v>1858.3425</v>
      </c>
      <c r="I2218" s="3"/>
      <c r="J2218" s="26">
        <f t="shared" si="157"/>
        <v>0</v>
      </c>
    </row>
    <row r="2219" spans="1:10" x14ac:dyDescent="0.25">
      <c r="A2219" s="36"/>
      <c r="B2219" s="32" t="s">
        <v>88</v>
      </c>
      <c r="C2219" s="32" t="str">
        <f t="shared" si="158"/>
        <v>554-187</v>
      </c>
      <c r="D2219" s="32" t="s">
        <v>69</v>
      </c>
      <c r="E2219" s="32" t="s">
        <v>20</v>
      </c>
      <c r="F2219" s="32">
        <v>1875540351689</v>
      </c>
      <c r="G2219" s="32">
        <v>8</v>
      </c>
      <c r="H2219" s="34">
        <v>1858.3425</v>
      </c>
      <c r="I2219" s="3"/>
      <c r="J2219" s="26">
        <f t="shared" si="157"/>
        <v>0</v>
      </c>
    </row>
    <row r="2220" spans="1:10" x14ac:dyDescent="0.25">
      <c r="A2220" s="36"/>
      <c r="B2220" s="32" t="s">
        <v>88</v>
      </c>
      <c r="C2220" s="32" t="str">
        <f t="shared" si="158"/>
        <v>554-187</v>
      </c>
      <c r="D2220" s="32" t="s">
        <v>69</v>
      </c>
      <c r="E2220" s="32" t="s">
        <v>21</v>
      </c>
      <c r="F2220" s="32">
        <v>1875540361688</v>
      </c>
      <c r="G2220" s="32">
        <v>7</v>
      </c>
      <c r="H2220" s="34">
        <v>1858.3425</v>
      </c>
      <c r="I2220" s="3"/>
      <c r="J2220" s="26">
        <f t="shared" si="157"/>
        <v>0</v>
      </c>
    </row>
    <row r="2221" spans="1:10" x14ac:dyDescent="0.25">
      <c r="A2221" s="36"/>
      <c r="B2221" s="32" t="s">
        <v>88</v>
      </c>
      <c r="C2221" s="32" t="str">
        <f t="shared" si="158"/>
        <v>554-187</v>
      </c>
      <c r="D2221" s="32" t="s">
        <v>69</v>
      </c>
      <c r="E2221" s="32" t="s">
        <v>22</v>
      </c>
      <c r="F2221" s="32">
        <v>1875540371687</v>
      </c>
      <c r="G2221" s="32">
        <v>1</v>
      </c>
      <c r="H2221" s="34">
        <v>1858.3425</v>
      </c>
      <c r="I2221" s="3"/>
      <c r="J2221" s="26">
        <f t="shared" si="157"/>
        <v>0</v>
      </c>
    </row>
    <row r="2222" spans="1:10" x14ac:dyDescent="0.25">
      <c r="A2222" s="36"/>
      <c r="B2222" s="32" t="s">
        <v>88</v>
      </c>
      <c r="C2222" s="32" t="str">
        <f t="shared" si="158"/>
        <v>554-187</v>
      </c>
      <c r="D2222" s="32" t="s">
        <v>69</v>
      </c>
      <c r="E2222" s="32" t="s">
        <v>23</v>
      </c>
      <c r="F2222" s="32">
        <v>1875540381686</v>
      </c>
      <c r="G2222" s="32">
        <v>4</v>
      </c>
      <c r="H2222" s="34">
        <v>1858.3425</v>
      </c>
      <c r="I2222" s="3"/>
      <c r="J2222" s="26">
        <f t="shared" si="157"/>
        <v>0</v>
      </c>
    </row>
    <row r="2223" spans="1:10" x14ac:dyDescent="0.25">
      <c r="A2223" s="36"/>
      <c r="B2223" s="32" t="s">
        <v>88</v>
      </c>
      <c r="C2223" s="32" t="str">
        <f t="shared" si="158"/>
        <v>554-187</v>
      </c>
      <c r="D2223" s="32" t="s">
        <v>69</v>
      </c>
      <c r="E2223" s="32" t="s">
        <v>28</v>
      </c>
      <c r="F2223" s="32">
        <v>1875540431688</v>
      </c>
      <c r="G2223" s="32">
        <v>6</v>
      </c>
      <c r="H2223" s="34">
        <v>1858.3425</v>
      </c>
      <c r="I2223" s="3"/>
      <c r="J2223" s="26">
        <f t="shared" si="157"/>
        <v>0</v>
      </c>
    </row>
    <row r="2224" spans="1:10" x14ac:dyDescent="0.25">
      <c r="A2224" s="36"/>
      <c r="B2224" s="32" t="s">
        <v>88</v>
      </c>
      <c r="C2224" s="32" t="str">
        <f t="shared" si="158"/>
        <v>554-187</v>
      </c>
      <c r="D2224" s="32" t="s">
        <v>69</v>
      </c>
      <c r="E2224" s="32" t="s">
        <v>29</v>
      </c>
      <c r="F2224" s="32">
        <v>1875540441687</v>
      </c>
      <c r="G2224" s="32">
        <v>7</v>
      </c>
      <c r="H2224" s="34">
        <v>1858.3425</v>
      </c>
      <c r="I2224" s="3"/>
      <c r="J2224" s="26">
        <f t="shared" si="157"/>
        <v>0</v>
      </c>
    </row>
    <row r="2225" spans="1:10" x14ac:dyDescent="0.25">
      <c r="A2225" s="36"/>
      <c r="B2225" s="32" t="s">
        <v>88</v>
      </c>
      <c r="C2225" s="32" t="str">
        <f t="shared" si="158"/>
        <v>554-187</v>
      </c>
      <c r="D2225" s="32" t="s">
        <v>69</v>
      </c>
      <c r="E2225" s="32" t="s">
        <v>30</v>
      </c>
      <c r="F2225" s="32">
        <v>1875540451686</v>
      </c>
      <c r="G2225" s="32">
        <v>4</v>
      </c>
      <c r="H2225" s="34">
        <v>1858.3425</v>
      </c>
      <c r="I2225" s="3"/>
      <c r="J2225" s="26">
        <f t="shared" si="157"/>
        <v>0</v>
      </c>
    </row>
    <row r="2226" spans="1:10" x14ac:dyDescent="0.25">
      <c r="A2226" s="36"/>
      <c r="B2226" s="32" t="s">
        <v>88</v>
      </c>
      <c r="C2226" s="32" t="str">
        <f t="shared" si="158"/>
        <v>554-187</v>
      </c>
      <c r="D2226" s="32" t="s">
        <v>69</v>
      </c>
      <c r="E2226" s="32" t="s">
        <v>36</v>
      </c>
      <c r="F2226" s="32">
        <v>1875540511687</v>
      </c>
      <c r="G2226" s="32">
        <v>2</v>
      </c>
      <c r="H2226" s="34">
        <v>1858.3425</v>
      </c>
      <c r="I2226" s="3"/>
      <c r="J2226" s="26">
        <f t="shared" si="157"/>
        <v>0</v>
      </c>
    </row>
    <row r="2227" spans="1:10" x14ac:dyDescent="0.25">
      <c r="A2227" s="37"/>
      <c r="B2227" s="32" t="s">
        <v>88</v>
      </c>
      <c r="C2227" s="32" t="str">
        <f t="shared" si="158"/>
        <v>554-187</v>
      </c>
      <c r="D2227" s="32" t="s">
        <v>69</v>
      </c>
      <c r="E2227" s="32" t="s">
        <v>37</v>
      </c>
      <c r="F2227" s="32">
        <v>1875540521686</v>
      </c>
      <c r="G2227" s="32">
        <v>5</v>
      </c>
      <c r="H2227" s="34">
        <v>1858.3425</v>
      </c>
      <c r="I2227" s="3"/>
      <c r="J2227" s="26">
        <f t="shared" si="157"/>
        <v>0</v>
      </c>
    </row>
    <row r="2228" spans="1:10" ht="45.75" customHeight="1" x14ac:dyDescent="0.25">
      <c r="A2228" s="35"/>
      <c r="B2228" s="32" t="s">
        <v>32</v>
      </c>
      <c r="C2228" s="32" t="str">
        <f>HYPERLINK("http://warehouse.orhideja.net//images/products/194-187-223-187-pion_6.jpg","223-187")</f>
        <v>223-187</v>
      </c>
      <c r="D2228" s="32" t="s">
        <v>69</v>
      </c>
      <c r="E2228" s="32">
        <v>38</v>
      </c>
      <c r="F2228" s="32">
        <v>1872231071680</v>
      </c>
      <c r="G2228" s="32">
        <v>7</v>
      </c>
      <c r="H2228" s="34">
        <v>1176.0525</v>
      </c>
      <c r="I2228" s="3"/>
      <c r="J2228" s="26">
        <f t="shared" si="157"/>
        <v>0</v>
      </c>
    </row>
    <row r="2229" spans="1:10" ht="45.75" customHeight="1" x14ac:dyDescent="0.25">
      <c r="A2229" s="36"/>
      <c r="B2229" s="32" t="s">
        <v>32</v>
      </c>
      <c r="C2229" s="32" t="str">
        <f>HYPERLINK("http://warehouse.orhideja.net//images/products/194-187-223-187-pion_6.jpg","223-187")</f>
        <v>223-187</v>
      </c>
      <c r="D2229" s="32" t="s">
        <v>69</v>
      </c>
      <c r="E2229" s="32">
        <v>40</v>
      </c>
      <c r="F2229" s="32">
        <v>1872231081689</v>
      </c>
      <c r="G2229" s="32">
        <v>18</v>
      </c>
      <c r="H2229" s="34">
        <v>1176.0525</v>
      </c>
      <c r="I2229" s="3"/>
      <c r="J2229" s="26">
        <f t="shared" si="157"/>
        <v>0</v>
      </c>
    </row>
    <row r="2230" spans="1:10" ht="45.75" customHeight="1" x14ac:dyDescent="0.25">
      <c r="A2230" s="36"/>
      <c r="B2230" s="32" t="s">
        <v>32</v>
      </c>
      <c r="C2230" s="32" t="str">
        <f>HYPERLINK("http://warehouse.orhideja.net//images/products/194-187-223-187-pion_6.jpg","223-187")</f>
        <v>223-187</v>
      </c>
      <c r="D2230" s="32" t="s">
        <v>69</v>
      </c>
      <c r="E2230" s="32">
        <v>42</v>
      </c>
      <c r="F2230" s="32">
        <v>1872231091688</v>
      </c>
      <c r="G2230" s="32">
        <v>13</v>
      </c>
      <c r="H2230" s="34">
        <v>1176.0525</v>
      </c>
      <c r="I2230" s="3"/>
      <c r="J2230" s="26">
        <f t="shared" si="157"/>
        <v>0</v>
      </c>
    </row>
    <row r="2231" spans="1:10" ht="45.75" customHeight="1" x14ac:dyDescent="0.25">
      <c r="A2231" s="36"/>
      <c r="B2231" s="32" t="s">
        <v>32</v>
      </c>
      <c r="C2231" s="32" t="str">
        <f>HYPERLINK("http://warehouse.orhideja.net//images/products/194-187-223-187-pion_6.jpg","223-187")</f>
        <v>223-187</v>
      </c>
      <c r="D2231" s="32" t="s">
        <v>69</v>
      </c>
      <c r="E2231" s="32">
        <v>44</v>
      </c>
      <c r="F2231" s="32">
        <v>1872231101684</v>
      </c>
      <c r="G2231" s="32">
        <v>13</v>
      </c>
      <c r="H2231" s="34">
        <v>1176.0525</v>
      </c>
      <c r="I2231" s="3"/>
      <c r="J2231" s="26">
        <f t="shared" si="157"/>
        <v>0</v>
      </c>
    </row>
    <row r="2232" spans="1:10" ht="45.75" customHeight="1" x14ac:dyDescent="0.25">
      <c r="A2232" s="37"/>
      <c r="B2232" s="32" t="s">
        <v>32</v>
      </c>
      <c r="C2232" s="32" t="str">
        <f>HYPERLINK("http://warehouse.orhideja.net//images/products/194-187-223-187-pion_6.jpg","223-187")</f>
        <v>223-187</v>
      </c>
      <c r="D2232" s="32" t="s">
        <v>69</v>
      </c>
      <c r="E2232" s="32">
        <v>46</v>
      </c>
      <c r="F2232" s="32">
        <v>1872231111683</v>
      </c>
      <c r="G2232" s="32">
        <v>9</v>
      </c>
      <c r="H2232" s="34">
        <v>1176.0525</v>
      </c>
      <c r="I2232" s="3"/>
      <c r="J2232" s="26">
        <f t="shared" si="157"/>
        <v>0</v>
      </c>
    </row>
    <row r="2233" spans="1:10" ht="27" customHeight="1" x14ac:dyDescent="0.25">
      <c r="A2233" s="35"/>
      <c r="B2233" s="32" t="s">
        <v>51</v>
      </c>
      <c r="C2233" s="32" t="str">
        <f t="shared" ref="C2233:C2240" si="159">HYPERLINK("http://warehouse.orhideja.net//images/products/195-187-662-187-pion_6.jpg","662-187")</f>
        <v>662-187</v>
      </c>
      <c r="D2233" s="32" t="s">
        <v>69</v>
      </c>
      <c r="E2233" s="32">
        <v>36</v>
      </c>
      <c r="F2233" s="32">
        <v>1876621061688</v>
      </c>
      <c r="G2233" s="32">
        <v>18</v>
      </c>
      <c r="H2233" s="34">
        <v>1364.58</v>
      </c>
      <c r="I2233" s="3"/>
      <c r="J2233" s="26">
        <f t="shared" si="157"/>
        <v>0</v>
      </c>
    </row>
    <row r="2234" spans="1:10" ht="27" customHeight="1" x14ac:dyDescent="0.25">
      <c r="A2234" s="36"/>
      <c r="B2234" s="32" t="s">
        <v>51</v>
      </c>
      <c r="C2234" s="32" t="str">
        <f t="shared" si="159"/>
        <v>662-187</v>
      </c>
      <c r="D2234" s="32" t="s">
        <v>69</v>
      </c>
      <c r="E2234" s="32">
        <v>38</v>
      </c>
      <c r="F2234" s="32">
        <v>1876621071687</v>
      </c>
      <c r="G2234" s="32">
        <v>6</v>
      </c>
      <c r="H2234" s="34">
        <v>1364.58</v>
      </c>
      <c r="I2234" s="3"/>
      <c r="J2234" s="26">
        <f t="shared" si="157"/>
        <v>0</v>
      </c>
    </row>
    <row r="2235" spans="1:10" ht="27" customHeight="1" x14ac:dyDescent="0.25">
      <c r="A2235" s="36"/>
      <c r="B2235" s="32" t="s">
        <v>51</v>
      </c>
      <c r="C2235" s="32" t="str">
        <f t="shared" si="159"/>
        <v>662-187</v>
      </c>
      <c r="D2235" s="32" t="s">
        <v>69</v>
      </c>
      <c r="E2235" s="32">
        <v>40</v>
      </c>
      <c r="F2235" s="32">
        <v>1876621081686</v>
      </c>
      <c r="G2235" s="32">
        <v>5</v>
      </c>
      <c r="H2235" s="34">
        <v>1364.58</v>
      </c>
      <c r="I2235" s="3"/>
      <c r="J2235" s="26">
        <f t="shared" si="157"/>
        <v>0</v>
      </c>
    </row>
    <row r="2236" spans="1:10" ht="27" customHeight="1" x14ac:dyDescent="0.25">
      <c r="A2236" s="36"/>
      <c r="B2236" s="32" t="s">
        <v>51</v>
      </c>
      <c r="C2236" s="32" t="str">
        <f t="shared" si="159"/>
        <v>662-187</v>
      </c>
      <c r="D2236" s="32" t="s">
        <v>69</v>
      </c>
      <c r="E2236" s="32">
        <v>42</v>
      </c>
      <c r="F2236" s="32">
        <v>1876621091685</v>
      </c>
      <c r="G2236" s="32">
        <v>13</v>
      </c>
      <c r="H2236" s="34">
        <v>1364.58</v>
      </c>
      <c r="I2236" s="3"/>
      <c r="J2236" s="26">
        <f t="shared" si="157"/>
        <v>0</v>
      </c>
    </row>
    <row r="2237" spans="1:10" ht="27" customHeight="1" x14ac:dyDescent="0.25">
      <c r="A2237" s="36"/>
      <c r="B2237" s="32" t="s">
        <v>51</v>
      </c>
      <c r="C2237" s="32" t="str">
        <f t="shared" si="159"/>
        <v>662-187</v>
      </c>
      <c r="D2237" s="32" t="s">
        <v>69</v>
      </c>
      <c r="E2237" s="32">
        <v>44</v>
      </c>
      <c r="F2237" s="32">
        <v>1876621101681</v>
      </c>
      <c r="G2237" s="32">
        <v>10</v>
      </c>
      <c r="H2237" s="34">
        <v>1364.58</v>
      </c>
      <c r="I2237" s="3"/>
      <c r="J2237" s="26">
        <f t="shared" si="157"/>
        <v>0</v>
      </c>
    </row>
    <row r="2238" spans="1:10" ht="27" customHeight="1" x14ac:dyDescent="0.25">
      <c r="A2238" s="36"/>
      <c r="B2238" s="32" t="s">
        <v>51</v>
      </c>
      <c r="C2238" s="32" t="str">
        <f t="shared" si="159"/>
        <v>662-187</v>
      </c>
      <c r="D2238" s="32" t="s">
        <v>69</v>
      </c>
      <c r="E2238" s="32">
        <v>46</v>
      </c>
      <c r="F2238" s="32">
        <v>1876621111680</v>
      </c>
      <c r="G2238" s="32">
        <v>5</v>
      </c>
      <c r="H2238" s="34">
        <v>1364.58</v>
      </c>
      <c r="I2238" s="3"/>
      <c r="J2238" s="26">
        <f t="shared" si="157"/>
        <v>0</v>
      </c>
    </row>
    <row r="2239" spans="1:10" ht="27" customHeight="1" x14ac:dyDescent="0.25">
      <c r="A2239" s="36"/>
      <c r="B2239" s="32" t="s">
        <v>51</v>
      </c>
      <c r="C2239" s="32" t="str">
        <f t="shared" si="159"/>
        <v>662-187</v>
      </c>
      <c r="D2239" s="32" t="s">
        <v>69</v>
      </c>
      <c r="E2239" s="32">
        <v>48</v>
      </c>
      <c r="F2239" s="32">
        <v>1876621121689</v>
      </c>
      <c r="G2239" s="32">
        <v>8</v>
      </c>
      <c r="H2239" s="34">
        <v>1364.58</v>
      </c>
      <c r="I2239" s="3"/>
      <c r="J2239" s="26">
        <f t="shared" si="157"/>
        <v>0</v>
      </c>
    </row>
    <row r="2240" spans="1:10" ht="27" customHeight="1" x14ac:dyDescent="0.25">
      <c r="A2240" s="37"/>
      <c r="B2240" s="32" t="s">
        <v>51</v>
      </c>
      <c r="C2240" s="32" t="str">
        <f t="shared" si="159"/>
        <v>662-187</v>
      </c>
      <c r="D2240" s="32" t="s">
        <v>69</v>
      </c>
      <c r="E2240" s="32">
        <v>50</v>
      </c>
      <c r="F2240" s="32">
        <v>1876621131688</v>
      </c>
      <c r="G2240" s="32">
        <v>1</v>
      </c>
      <c r="H2240" s="34">
        <v>1364.58</v>
      </c>
      <c r="I2240" s="3"/>
      <c r="J2240" s="26">
        <f t="shared" si="157"/>
        <v>0</v>
      </c>
    </row>
    <row r="2241" spans="1:10" x14ac:dyDescent="0.25">
      <c r="A2241" s="35"/>
      <c r="B2241" s="32" t="s">
        <v>88</v>
      </c>
      <c r="C2241" s="32" t="str">
        <f t="shared" ref="C2241:C2259" si="160">HYPERLINK("http://warehouse.orhideja.net//images/products/554-187black:pion.jpg","554-187")</f>
        <v>554-187</v>
      </c>
      <c r="D2241" s="32" t="s">
        <v>83</v>
      </c>
      <c r="E2241" s="32" t="s">
        <v>11</v>
      </c>
      <c r="F2241" s="32">
        <v>1875540209126</v>
      </c>
      <c r="G2241" s="32">
        <v>7</v>
      </c>
      <c r="H2241" s="34">
        <v>1858.3425</v>
      </c>
      <c r="I2241" s="3"/>
      <c r="J2241" s="26">
        <f t="shared" si="157"/>
        <v>0</v>
      </c>
    </row>
    <row r="2242" spans="1:10" x14ac:dyDescent="0.25">
      <c r="A2242" s="36"/>
      <c r="B2242" s="32" t="s">
        <v>88</v>
      </c>
      <c r="C2242" s="32" t="str">
        <f t="shared" si="160"/>
        <v>554-187</v>
      </c>
      <c r="D2242" s="32" t="s">
        <v>83</v>
      </c>
      <c r="E2242" s="32" t="s">
        <v>25</v>
      </c>
      <c r="F2242" s="32">
        <v>1875540219125</v>
      </c>
      <c r="G2242" s="32">
        <v>4</v>
      </c>
      <c r="H2242" s="34">
        <v>1858.3425</v>
      </c>
      <c r="I2242" s="3"/>
      <c r="J2242" s="26">
        <f t="shared" si="157"/>
        <v>0</v>
      </c>
    </row>
    <row r="2243" spans="1:10" x14ac:dyDescent="0.25">
      <c r="A2243" s="36"/>
      <c r="B2243" s="32" t="s">
        <v>88</v>
      </c>
      <c r="C2243" s="32" t="str">
        <f t="shared" si="160"/>
        <v>554-187</v>
      </c>
      <c r="D2243" s="32" t="s">
        <v>83</v>
      </c>
      <c r="E2243" s="32" t="s">
        <v>12</v>
      </c>
      <c r="F2243" s="32">
        <v>1875540229124</v>
      </c>
      <c r="G2243" s="32">
        <v>5</v>
      </c>
      <c r="H2243" s="34">
        <v>1858.3425</v>
      </c>
      <c r="I2243" s="3"/>
      <c r="J2243" s="26">
        <f t="shared" si="157"/>
        <v>0</v>
      </c>
    </row>
    <row r="2244" spans="1:10" x14ac:dyDescent="0.25">
      <c r="A2244" s="36"/>
      <c r="B2244" s="32" t="s">
        <v>88</v>
      </c>
      <c r="C2244" s="32" t="str">
        <f t="shared" si="160"/>
        <v>554-187</v>
      </c>
      <c r="D2244" s="32" t="s">
        <v>83</v>
      </c>
      <c r="E2244" s="32" t="s">
        <v>13</v>
      </c>
      <c r="F2244" s="32">
        <v>1875540239123</v>
      </c>
      <c r="G2244" s="32">
        <v>5</v>
      </c>
      <c r="H2244" s="34">
        <v>1858.3425</v>
      </c>
      <c r="I2244" s="3"/>
      <c r="J2244" s="26">
        <f t="shared" si="157"/>
        <v>0</v>
      </c>
    </row>
    <row r="2245" spans="1:10" x14ac:dyDescent="0.25">
      <c r="A2245" s="36"/>
      <c r="B2245" s="32" t="s">
        <v>88</v>
      </c>
      <c r="C2245" s="32" t="str">
        <f t="shared" si="160"/>
        <v>554-187</v>
      </c>
      <c r="D2245" s="32" t="s">
        <v>83</v>
      </c>
      <c r="E2245" s="32" t="s">
        <v>43</v>
      </c>
      <c r="F2245" s="32">
        <v>1875540249122</v>
      </c>
      <c r="G2245" s="32">
        <v>4</v>
      </c>
      <c r="H2245" s="34">
        <v>1858.3425</v>
      </c>
      <c r="I2245" s="3"/>
      <c r="J2245" s="26">
        <f t="shared" si="157"/>
        <v>0</v>
      </c>
    </row>
    <row r="2246" spans="1:10" x14ac:dyDescent="0.25">
      <c r="A2246" s="36"/>
      <c r="B2246" s="32" t="s">
        <v>88</v>
      </c>
      <c r="C2246" s="32" t="str">
        <f t="shared" si="160"/>
        <v>554-187</v>
      </c>
      <c r="D2246" s="32" t="s">
        <v>83</v>
      </c>
      <c r="E2246" s="32" t="s">
        <v>15</v>
      </c>
      <c r="F2246" s="32">
        <v>1875540279129</v>
      </c>
      <c r="G2246" s="32">
        <v>9</v>
      </c>
      <c r="H2246" s="34">
        <v>1858.3425</v>
      </c>
      <c r="I2246" s="3"/>
      <c r="J2246" s="26">
        <f t="shared" si="157"/>
        <v>0</v>
      </c>
    </row>
    <row r="2247" spans="1:10" x14ac:dyDescent="0.25">
      <c r="A2247" s="36"/>
      <c r="B2247" s="32" t="s">
        <v>88</v>
      </c>
      <c r="C2247" s="32" t="str">
        <f t="shared" si="160"/>
        <v>554-187</v>
      </c>
      <c r="D2247" s="32" t="s">
        <v>83</v>
      </c>
      <c r="E2247" s="32" t="s">
        <v>16</v>
      </c>
      <c r="F2247" s="32">
        <v>1875540289128</v>
      </c>
      <c r="G2247" s="32">
        <v>8</v>
      </c>
      <c r="H2247" s="34">
        <v>1858.3425</v>
      </c>
      <c r="I2247" s="3"/>
      <c r="J2247" s="26">
        <f t="shared" si="157"/>
        <v>0</v>
      </c>
    </row>
    <row r="2248" spans="1:10" x14ac:dyDescent="0.25">
      <c r="A2248" s="36"/>
      <c r="B2248" s="32" t="s">
        <v>88</v>
      </c>
      <c r="C2248" s="32" t="str">
        <f t="shared" si="160"/>
        <v>554-187</v>
      </c>
      <c r="D2248" s="32" t="s">
        <v>83</v>
      </c>
      <c r="E2248" s="32" t="s">
        <v>17</v>
      </c>
      <c r="F2248" s="32">
        <v>1875540299127</v>
      </c>
      <c r="G2248" s="32">
        <v>7</v>
      </c>
      <c r="H2248" s="34">
        <v>1858.3425</v>
      </c>
      <c r="I2248" s="3"/>
      <c r="J2248" s="26">
        <f t="shared" ref="J2248:J2311" si="161">H2248*I2248</f>
        <v>0</v>
      </c>
    </row>
    <row r="2249" spans="1:10" x14ac:dyDescent="0.25">
      <c r="A2249" s="36"/>
      <c r="B2249" s="32" t="s">
        <v>88</v>
      </c>
      <c r="C2249" s="32" t="str">
        <f t="shared" si="160"/>
        <v>554-187</v>
      </c>
      <c r="D2249" s="32" t="s">
        <v>83</v>
      </c>
      <c r="E2249" s="32" t="s">
        <v>18</v>
      </c>
      <c r="F2249" s="32">
        <v>1875540309123</v>
      </c>
      <c r="G2249" s="32">
        <v>4</v>
      </c>
      <c r="H2249" s="34">
        <v>1858.3425</v>
      </c>
      <c r="I2249" s="3"/>
      <c r="J2249" s="26">
        <f t="shared" si="161"/>
        <v>0</v>
      </c>
    </row>
    <row r="2250" spans="1:10" x14ac:dyDescent="0.25">
      <c r="A2250" s="36"/>
      <c r="B2250" s="32" t="s">
        <v>88</v>
      </c>
      <c r="C2250" s="32" t="str">
        <f t="shared" si="160"/>
        <v>554-187</v>
      </c>
      <c r="D2250" s="32" t="s">
        <v>83</v>
      </c>
      <c r="E2250" s="32" t="s">
        <v>26</v>
      </c>
      <c r="F2250" s="32">
        <v>1875540319122</v>
      </c>
      <c r="G2250" s="32">
        <v>5</v>
      </c>
      <c r="H2250" s="34">
        <v>1858.3425</v>
      </c>
      <c r="I2250" s="3"/>
      <c r="J2250" s="26">
        <f t="shared" si="161"/>
        <v>0</v>
      </c>
    </row>
    <row r="2251" spans="1:10" x14ac:dyDescent="0.25">
      <c r="A2251" s="36"/>
      <c r="B2251" s="32" t="s">
        <v>88</v>
      </c>
      <c r="C2251" s="32" t="str">
        <f t="shared" si="160"/>
        <v>554-187</v>
      </c>
      <c r="D2251" s="32" t="s">
        <v>83</v>
      </c>
      <c r="E2251" s="32" t="s">
        <v>20</v>
      </c>
      <c r="F2251" s="32">
        <v>1875540359128</v>
      </c>
      <c r="G2251" s="32">
        <v>5</v>
      </c>
      <c r="H2251" s="34">
        <v>1858.3425</v>
      </c>
      <c r="I2251" s="3"/>
      <c r="J2251" s="26">
        <f t="shared" si="161"/>
        <v>0</v>
      </c>
    </row>
    <row r="2252" spans="1:10" x14ac:dyDescent="0.25">
      <c r="A2252" s="36"/>
      <c r="B2252" s="32" t="s">
        <v>88</v>
      </c>
      <c r="C2252" s="32" t="str">
        <f t="shared" si="160"/>
        <v>554-187</v>
      </c>
      <c r="D2252" s="32" t="s">
        <v>83</v>
      </c>
      <c r="E2252" s="32" t="s">
        <v>21</v>
      </c>
      <c r="F2252" s="32">
        <v>1875540369127</v>
      </c>
      <c r="G2252" s="32">
        <v>7</v>
      </c>
      <c r="H2252" s="34">
        <v>1858.3425</v>
      </c>
      <c r="I2252" s="3"/>
      <c r="J2252" s="26">
        <f t="shared" si="161"/>
        <v>0</v>
      </c>
    </row>
    <row r="2253" spans="1:10" x14ac:dyDescent="0.25">
      <c r="A2253" s="36"/>
      <c r="B2253" s="32" t="s">
        <v>88</v>
      </c>
      <c r="C2253" s="32" t="str">
        <f t="shared" si="160"/>
        <v>554-187</v>
      </c>
      <c r="D2253" s="32" t="s">
        <v>83</v>
      </c>
      <c r="E2253" s="32" t="s">
        <v>22</v>
      </c>
      <c r="F2253" s="32">
        <v>1875540379126</v>
      </c>
      <c r="G2253" s="32">
        <v>2</v>
      </c>
      <c r="H2253" s="34">
        <v>1858.3425</v>
      </c>
      <c r="I2253" s="3"/>
      <c r="J2253" s="26">
        <f t="shared" si="161"/>
        <v>0</v>
      </c>
    </row>
    <row r="2254" spans="1:10" x14ac:dyDescent="0.25">
      <c r="A2254" s="36"/>
      <c r="B2254" s="32" t="s">
        <v>88</v>
      </c>
      <c r="C2254" s="32" t="str">
        <f t="shared" si="160"/>
        <v>554-187</v>
      </c>
      <c r="D2254" s="32" t="s">
        <v>83</v>
      </c>
      <c r="E2254" s="32" t="s">
        <v>23</v>
      </c>
      <c r="F2254" s="32">
        <v>1875540389125</v>
      </c>
      <c r="G2254" s="32">
        <v>1</v>
      </c>
      <c r="H2254" s="34">
        <v>1858.3425</v>
      </c>
      <c r="I2254" s="3"/>
      <c r="J2254" s="26">
        <f t="shared" si="161"/>
        <v>0</v>
      </c>
    </row>
    <row r="2255" spans="1:10" x14ac:dyDescent="0.25">
      <c r="A2255" s="36"/>
      <c r="B2255" s="32" t="s">
        <v>88</v>
      </c>
      <c r="C2255" s="32" t="str">
        <f t="shared" si="160"/>
        <v>554-187</v>
      </c>
      <c r="D2255" s="32" t="s">
        <v>83</v>
      </c>
      <c r="E2255" s="32" t="s">
        <v>28</v>
      </c>
      <c r="F2255" s="32">
        <v>1875540439127</v>
      </c>
      <c r="G2255" s="32">
        <v>6</v>
      </c>
      <c r="H2255" s="34">
        <v>1858.3425</v>
      </c>
      <c r="I2255" s="3"/>
      <c r="J2255" s="26">
        <f t="shared" si="161"/>
        <v>0</v>
      </c>
    </row>
    <row r="2256" spans="1:10" x14ac:dyDescent="0.25">
      <c r="A2256" s="36"/>
      <c r="B2256" s="32" t="s">
        <v>88</v>
      </c>
      <c r="C2256" s="32" t="str">
        <f t="shared" si="160"/>
        <v>554-187</v>
      </c>
      <c r="D2256" s="32" t="s">
        <v>83</v>
      </c>
      <c r="E2256" s="32" t="s">
        <v>29</v>
      </c>
      <c r="F2256" s="32">
        <v>1875540449126</v>
      </c>
      <c r="G2256" s="32">
        <v>6</v>
      </c>
      <c r="H2256" s="34">
        <v>1858.3425</v>
      </c>
      <c r="I2256" s="3"/>
      <c r="J2256" s="26">
        <f t="shared" si="161"/>
        <v>0</v>
      </c>
    </row>
    <row r="2257" spans="1:10" x14ac:dyDescent="0.25">
      <c r="A2257" s="36"/>
      <c r="B2257" s="32" t="s">
        <v>88</v>
      </c>
      <c r="C2257" s="32" t="str">
        <f t="shared" si="160"/>
        <v>554-187</v>
      </c>
      <c r="D2257" s="32" t="s">
        <v>83</v>
      </c>
      <c r="E2257" s="32" t="s">
        <v>30</v>
      </c>
      <c r="F2257" s="32">
        <v>1875540459125</v>
      </c>
      <c r="G2257" s="32">
        <v>8</v>
      </c>
      <c r="H2257" s="34">
        <v>1858.3425</v>
      </c>
      <c r="I2257" s="3"/>
      <c r="J2257" s="26">
        <f t="shared" si="161"/>
        <v>0</v>
      </c>
    </row>
    <row r="2258" spans="1:10" x14ac:dyDescent="0.25">
      <c r="A2258" s="36"/>
      <c r="B2258" s="32" t="s">
        <v>88</v>
      </c>
      <c r="C2258" s="32" t="str">
        <f t="shared" si="160"/>
        <v>554-187</v>
      </c>
      <c r="D2258" s="32" t="s">
        <v>83</v>
      </c>
      <c r="E2258" s="32" t="s">
        <v>36</v>
      </c>
      <c r="F2258" s="32">
        <v>1875540519126</v>
      </c>
      <c r="G2258" s="32">
        <v>7</v>
      </c>
      <c r="H2258" s="34">
        <v>1858.3425</v>
      </c>
      <c r="I2258" s="3"/>
      <c r="J2258" s="26">
        <f t="shared" si="161"/>
        <v>0</v>
      </c>
    </row>
    <row r="2259" spans="1:10" x14ac:dyDescent="0.25">
      <c r="A2259" s="37"/>
      <c r="B2259" s="32" t="s">
        <v>88</v>
      </c>
      <c r="C2259" s="32" t="str">
        <f t="shared" si="160"/>
        <v>554-187</v>
      </c>
      <c r="D2259" s="32" t="s">
        <v>83</v>
      </c>
      <c r="E2259" s="32" t="s">
        <v>37</v>
      </c>
      <c r="F2259" s="32">
        <v>1875540529125</v>
      </c>
      <c r="G2259" s="32">
        <v>7</v>
      </c>
      <c r="H2259" s="34">
        <v>1858.3425</v>
      </c>
      <c r="I2259" s="3"/>
      <c r="J2259" s="26">
        <f t="shared" si="161"/>
        <v>0</v>
      </c>
    </row>
    <row r="2260" spans="1:10" x14ac:dyDescent="0.25">
      <c r="A2260" s="35"/>
      <c r="B2260" s="32" t="s">
        <v>145</v>
      </c>
      <c r="C2260" s="32" t="str">
        <f t="shared" ref="C2260:C2283" si="162">HYPERLINK("http://warehouse.orhideja.net//images/products/195-187, 223-187.jpg","195-187")</f>
        <v>195-187</v>
      </c>
      <c r="D2260" s="32" t="s">
        <v>83</v>
      </c>
      <c r="E2260" s="32" t="s">
        <v>8</v>
      </c>
      <c r="F2260" s="32">
        <v>1871950139121</v>
      </c>
      <c r="G2260" s="32">
        <v>8</v>
      </c>
      <c r="H2260" s="34">
        <v>1966.0725</v>
      </c>
      <c r="I2260" s="3"/>
      <c r="J2260" s="26">
        <f t="shared" si="161"/>
        <v>0</v>
      </c>
    </row>
    <row r="2261" spans="1:10" x14ac:dyDescent="0.25">
      <c r="A2261" s="36"/>
      <c r="B2261" s="32" t="s">
        <v>145</v>
      </c>
      <c r="C2261" s="32" t="str">
        <f t="shared" si="162"/>
        <v>195-187</v>
      </c>
      <c r="D2261" s="32" t="s">
        <v>83</v>
      </c>
      <c r="E2261" s="32" t="s">
        <v>54</v>
      </c>
      <c r="F2261" s="32">
        <v>1871950149120</v>
      </c>
      <c r="G2261" s="32">
        <v>6</v>
      </c>
      <c r="H2261" s="34">
        <v>1966.0725</v>
      </c>
      <c r="I2261" s="3"/>
      <c r="J2261" s="26">
        <f t="shared" si="161"/>
        <v>0</v>
      </c>
    </row>
    <row r="2262" spans="1:10" x14ac:dyDescent="0.25">
      <c r="A2262" s="36"/>
      <c r="B2262" s="32" t="s">
        <v>145</v>
      </c>
      <c r="C2262" s="32" t="str">
        <f t="shared" si="162"/>
        <v>195-187</v>
      </c>
      <c r="D2262" s="32" t="s">
        <v>83</v>
      </c>
      <c r="E2262" s="32" t="s">
        <v>24</v>
      </c>
      <c r="F2262" s="32">
        <v>1871950159129</v>
      </c>
      <c r="G2262" s="32">
        <v>5</v>
      </c>
      <c r="H2262" s="34">
        <v>1966.0725</v>
      </c>
      <c r="I2262" s="3"/>
      <c r="J2262" s="26">
        <f t="shared" si="161"/>
        <v>0</v>
      </c>
    </row>
    <row r="2263" spans="1:10" x14ac:dyDescent="0.25">
      <c r="A2263" s="36"/>
      <c r="B2263" s="32" t="s">
        <v>145</v>
      </c>
      <c r="C2263" s="32" t="str">
        <f t="shared" si="162"/>
        <v>195-187</v>
      </c>
      <c r="D2263" s="32" t="s">
        <v>83</v>
      </c>
      <c r="E2263" s="32" t="s">
        <v>55</v>
      </c>
      <c r="F2263" s="32">
        <v>1871950169128</v>
      </c>
      <c r="G2263" s="32">
        <v>2</v>
      </c>
      <c r="H2263" s="34">
        <v>1966.0725</v>
      </c>
      <c r="I2263" s="3"/>
      <c r="J2263" s="26">
        <f t="shared" si="161"/>
        <v>0</v>
      </c>
    </row>
    <row r="2264" spans="1:10" x14ac:dyDescent="0.25">
      <c r="A2264" s="36"/>
      <c r="B2264" s="32" t="s">
        <v>145</v>
      </c>
      <c r="C2264" s="32" t="str">
        <f t="shared" si="162"/>
        <v>195-187</v>
      </c>
      <c r="D2264" s="32" t="s">
        <v>83</v>
      </c>
      <c r="E2264" s="32" t="s">
        <v>56</v>
      </c>
      <c r="F2264" s="32">
        <v>1871952019124</v>
      </c>
      <c r="G2264" s="32">
        <v>3</v>
      </c>
      <c r="H2264" s="34">
        <v>1966.0725</v>
      </c>
      <c r="I2264" s="3"/>
      <c r="J2264" s="26">
        <f t="shared" si="161"/>
        <v>0</v>
      </c>
    </row>
    <row r="2265" spans="1:10" x14ac:dyDescent="0.25">
      <c r="A2265" s="36"/>
      <c r="B2265" s="32" t="s">
        <v>145</v>
      </c>
      <c r="C2265" s="32" t="str">
        <f t="shared" si="162"/>
        <v>195-187</v>
      </c>
      <c r="D2265" s="32" t="s">
        <v>83</v>
      </c>
      <c r="E2265" s="32" t="s">
        <v>11</v>
      </c>
      <c r="F2265" s="32">
        <v>1871950209121</v>
      </c>
      <c r="G2265" s="32">
        <v>9</v>
      </c>
      <c r="H2265" s="34">
        <v>1966.0725</v>
      </c>
      <c r="I2265" s="3"/>
      <c r="J2265" s="26">
        <f t="shared" si="161"/>
        <v>0</v>
      </c>
    </row>
    <row r="2266" spans="1:10" x14ac:dyDescent="0.25">
      <c r="A2266" s="36"/>
      <c r="B2266" s="32" t="s">
        <v>145</v>
      </c>
      <c r="C2266" s="32" t="str">
        <f t="shared" si="162"/>
        <v>195-187</v>
      </c>
      <c r="D2266" s="32" t="s">
        <v>83</v>
      </c>
      <c r="E2266" s="32" t="s">
        <v>25</v>
      </c>
      <c r="F2266" s="32">
        <v>1871950219120</v>
      </c>
      <c r="G2266" s="32">
        <v>11</v>
      </c>
      <c r="H2266" s="34">
        <v>1966.0725</v>
      </c>
      <c r="I2266" s="3"/>
      <c r="J2266" s="26">
        <f t="shared" si="161"/>
        <v>0</v>
      </c>
    </row>
    <row r="2267" spans="1:10" x14ac:dyDescent="0.25">
      <c r="A2267" s="36"/>
      <c r="B2267" s="32" t="s">
        <v>145</v>
      </c>
      <c r="C2267" s="32" t="str">
        <f t="shared" si="162"/>
        <v>195-187</v>
      </c>
      <c r="D2267" s="32" t="s">
        <v>83</v>
      </c>
      <c r="E2267" s="32" t="s">
        <v>12</v>
      </c>
      <c r="F2267" s="32">
        <v>1871950229129</v>
      </c>
      <c r="G2267" s="32">
        <v>9</v>
      </c>
      <c r="H2267" s="34">
        <v>1966.0725</v>
      </c>
      <c r="I2267" s="3"/>
      <c r="J2267" s="26">
        <f t="shared" si="161"/>
        <v>0</v>
      </c>
    </row>
    <row r="2268" spans="1:10" x14ac:dyDescent="0.25">
      <c r="A2268" s="36"/>
      <c r="B2268" s="32" t="s">
        <v>145</v>
      </c>
      <c r="C2268" s="32" t="str">
        <f t="shared" si="162"/>
        <v>195-187</v>
      </c>
      <c r="D2268" s="32" t="s">
        <v>83</v>
      </c>
      <c r="E2268" s="32" t="s">
        <v>13</v>
      </c>
      <c r="F2268" s="32">
        <v>1871950239128</v>
      </c>
      <c r="G2268" s="32">
        <v>6</v>
      </c>
      <c r="H2268" s="34">
        <v>1966.0725</v>
      </c>
      <c r="I2268" s="3"/>
      <c r="J2268" s="26">
        <f t="shared" si="161"/>
        <v>0</v>
      </c>
    </row>
    <row r="2269" spans="1:10" x14ac:dyDescent="0.25">
      <c r="A2269" s="36"/>
      <c r="B2269" s="32" t="s">
        <v>145</v>
      </c>
      <c r="C2269" s="32" t="str">
        <f t="shared" si="162"/>
        <v>195-187</v>
      </c>
      <c r="D2269" s="32" t="s">
        <v>83</v>
      </c>
      <c r="E2269" s="32" t="s">
        <v>43</v>
      </c>
      <c r="F2269" s="32">
        <v>1871950249127</v>
      </c>
      <c r="G2269" s="32">
        <v>6</v>
      </c>
      <c r="H2269" s="34">
        <v>1966.0725</v>
      </c>
      <c r="I2269" s="3"/>
      <c r="J2269" s="26">
        <f t="shared" si="161"/>
        <v>0</v>
      </c>
    </row>
    <row r="2270" spans="1:10" x14ac:dyDescent="0.25">
      <c r="A2270" s="36"/>
      <c r="B2270" s="32" t="s">
        <v>145</v>
      </c>
      <c r="C2270" s="32" t="str">
        <f t="shared" si="162"/>
        <v>195-187</v>
      </c>
      <c r="D2270" s="32" t="s">
        <v>83</v>
      </c>
      <c r="E2270" s="32" t="s">
        <v>44</v>
      </c>
      <c r="F2270" s="32">
        <v>1871950979123</v>
      </c>
      <c r="G2270" s="32">
        <v>6</v>
      </c>
      <c r="H2270" s="34">
        <v>1966.0725</v>
      </c>
      <c r="I2270" s="3"/>
      <c r="J2270" s="26">
        <f t="shared" si="161"/>
        <v>0</v>
      </c>
    </row>
    <row r="2271" spans="1:10" x14ac:dyDescent="0.25">
      <c r="A2271" s="36"/>
      <c r="B2271" s="32" t="s">
        <v>145</v>
      </c>
      <c r="C2271" s="32" t="str">
        <f t="shared" si="162"/>
        <v>195-187</v>
      </c>
      <c r="D2271" s="32" t="s">
        <v>83</v>
      </c>
      <c r="E2271" s="32" t="s">
        <v>45</v>
      </c>
      <c r="F2271" s="32">
        <v>1871950989122</v>
      </c>
      <c r="G2271" s="32">
        <v>9</v>
      </c>
      <c r="H2271" s="34">
        <v>1966.0725</v>
      </c>
      <c r="I2271" s="3"/>
      <c r="J2271" s="26">
        <f t="shared" si="161"/>
        <v>0</v>
      </c>
    </row>
    <row r="2272" spans="1:10" x14ac:dyDescent="0.25">
      <c r="A2272" s="36"/>
      <c r="B2272" s="32" t="s">
        <v>145</v>
      </c>
      <c r="C2272" s="32" t="str">
        <f t="shared" si="162"/>
        <v>195-187</v>
      </c>
      <c r="D2272" s="32" t="s">
        <v>83</v>
      </c>
      <c r="E2272" s="32" t="s">
        <v>16</v>
      </c>
      <c r="F2272" s="32">
        <v>1871950289123</v>
      </c>
      <c r="G2272" s="32">
        <v>17</v>
      </c>
      <c r="H2272" s="34">
        <v>1966.0725</v>
      </c>
      <c r="I2272" s="3"/>
      <c r="J2272" s="26">
        <f t="shared" si="161"/>
        <v>0</v>
      </c>
    </row>
    <row r="2273" spans="1:10" x14ac:dyDescent="0.25">
      <c r="A2273" s="36"/>
      <c r="B2273" s="32" t="s">
        <v>145</v>
      </c>
      <c r="C2273" s="32" t="str">
        <f t="shared" si="162"/>
        <v>195-187</v>
      </c>
      <c r="D2273" s="32" t="s">
        <v>83</v>
      </c>
      <c r="E2273" s="32" t="s">
        <v>17</v>
      </c>
      <c r="F2273" s="32">
        <v>1871950299122</v>
      </c>
      <c r="G2273" s="32">
        <v>8</v>
      </c>
      <c r="H2273" s="34">
        <v>1966.0725</v>
      </c>
      <c r="I2273" s="3"/>
      <c r="J2273" s="26">
        <f t="shared" si="161"/>
        <v>0</v>
      </c>
    </row>
    <row r="2274" spans="1:10" x14ac:dyDescent="0.25">
      <c r="A2274" s="36"/>
      <c r="B2274" s="32" t="s">
        <v>145</v>
      </c>
      <c r="C2274" s="32" t="str">
        <f t="shared" si="162"/>
        <v>195-187</v>
      </c>
      <c r="D2274" s="32" t="s">
        <v>83</v>
      </c>
      <c r="E2274" s="32" t="s">
        <v>18</v>
      </c>
      <c r="F2274" s="32">
        <v>1871950309128</v>
      </c>
      <c r="G2274" s="32">
        <v>10</v>
      </c>
      <c r="H2274" s="34">
        <v>1966.0725</v>
      </c>
      <c r="I2274" s="3"/>
      <c r="J2274" s="26">
        <f t="shared" si="161"/>
        <v>0</v>
      </c>
    </row>
    <row r="2275" spans="1:10" x14ac:dyDescent="0.25">
      <c r="A2275" s="36"/>
      <c r="B2275" s="32" t="s">
        <v>145</v>
      </c>
      <c r="C2275" s="32" t="str">
        <f t="shared" si="162"/>
        <v>195-187</v>
      </c>
      <c r="D2275" s="32" t="s">
        <v>83</v>
      </c>
      <c r="E2275" s="32" t="s">
        <v>26</v>
      </c>
      <c r="F2275" s="32">
        <v>1871950319127</v>
      </c>
      <c r="G2275" s="32">
        <v>6</v>
      </c>
      <c r="H2275" s="34">
        <v>1966.0725</v>
      </c>
      <c r="I2275" s="3"/>
      <c r="J2275" s="26">
        <f t="shared" si="161"/>
        <v>0</v>
      </c>
    </row>
    <row r="2276" spans="1:10" x14ac:dyDescent="0.25">
      <c r="A2276" s="36"/>
      <c r="B2276" s="32" t="s">
        <v>145</v>
      </c>
      <c r="C2276" s="32" t="str">
        <f t="shared" si="162"/>
        <v>195-187</v>
      </c>
      <c r="D2276" s="32" t="s">
        <v>83</v>
      </c>
      <c r="E2276" s="32" t="s">
        <v>47</v>
      </c>
      <c r="F2276" s="32">
        <v>1871950999121</v>
      </c>
      <c r="G2276" s="32">
        <v>14</v>
      </c>
      <c r="H2276" s="34">
        <v>1966.0725</v>
      </c>
      <c r="I2276" s="3"/>
      <c r="J2276" s="26">
        <f t="shared" si="161"/>
        <v>0</v>
      </c>
    </row>
    <row r="2277" spans="1:10" x14ac:dyDescent="0.25">
      <c r="A2277" s="36"/>
      <c r="B2277" s="32" t="s">
        <v>145</v>
      </c>
      <c r="C2277" s="32" t="str">
        <f t="shared" si="162"/>
        <v>195-187</v>
      </c>
      <c r="D2277" s="32" t="s">
        <v>83</v>
      </c>
      <c r="E2277" s="32" t="s">
        <v>104</v>
      </c>
      <c r="F2277" s="32">
        <v>1871952059120</v>
      </c>
      <c r="G2277" s="32">
        <v>4</v>
      </c>
      <c r="H2277" s="34">
        <v>1966.0725</v>
      </c>
      <c r="I2277" s="3"/>
      <c r="J2277" s="26">
        <f t="shared" si="161"/>
        <v>0</v>
      </c>
    </row>
    <row r="2278" spans="1:10" x14ac:dyDescent="0.25">
      <c r="A2278" s="36"/>
      <c r="B2278" s="32" t="s">
        <v>145</v>
      </c>
      <c r="C2278" s="32" t="str">
        <f t="shared" si="162"/>
        <v>195-187</v>
      </c>
      <c r="D2278" s="32" t="s">
        <v>83</v>
      </c>
      <c r="E2278" s="32" t="s">
        <v>21</v>
      </c>
      <c r="F2278" s="32">
        <v>1871950369122</v>
      </c>
      <c r="G2278" s="32">
        <v>1</v>
      </c>
      <c r="H2278" s="34">
        <v>1966.0725</v>
      </c>
      <c r="I2278" s="3"/>
      <c r="J2278" s="26">
        <f t="shared" si="161"/>
        <v>0</v>
      </c>
    </row>
    <row r="2279" spans="1:10" x14ac:dyDescent="0.25">
      <c r="A2279" s="36"/>
      <c r="B2279" s="32" t="s">
        <v>145</v>
      </c>
      <c r="C2279" s="32" t="str">
        <f t="shared" si="162"/>
        <v>195-187</v>
      </c>
      <c r="D2279" s="32" t="s">
        <v>83</v>
      </c>
      <c r="E2279" s="32" t="s">
        <v>105</v>
      </c>
      <c r="F2279" s="32">
        <v>1871952079128</v>
      </c>
      <c r="G2279" s="32">
        <v>15</v>
      </c>
      <c r="H2279" s="34">
        <v>1966.0725</v>
      </c>
      <c r="I2279" s="3"/>
      <c r="J2279" s="26">
        <f t="shared" si="161"/>
        <v>0</v>
      </c>
    </row>
    <row r="2280" spans="1:10" x14ac:dyDescent="0.25">
      <c r="A2280" s="36"/>
      <c r="B2280" s="32" t="s">
        <v>145</v>
      </c>
      <c r="C2280" s="32" t="str">
        <f t="shared" si="162"/>
        <v>195-187</v>
      </c>
      <c r="D2280" s="32" t="s">
        <v>83</v>
      </c>
      <c r="E2280" s="32" t="s">
        <v>106</v>
      </c>
      <c r="F2280" s="32">
        <v>1871952089127</v>
      </c>
      <c r="G2280" s="32">
        <v>13</v>
      </c>
      <c r="H2280" s="34">
        <v>1966.0725</v>
      </c>
      <c r="I2280" s="3"/>
      <c r="J2280" s="26">
        <f t="shared" si="161"/>
        <v>0</v>
      </c>
    </row>
    <row r="2281" spans="1:10" x14ac:dyDescent="0.25">
      <c r="A2281" s="36"/>
      <c r="B2281" s="32" t="s">
        <v>145</v>
      </c>
      <c r="C2281" s="32" t="str">
        <f t="shared" si="162"/>
        <v>195-187</v>
      </c>
      <c r="D2281" s="32" t="s">
        <v>83</v>
      </c>
      <c r="E2281" s="32" t="s">
        <v>115</v>
      </c>
      <c r="F2281" s="32">
        <v>1871952109122</v>
      </c>
      <c r="G2281" s="32">
        <v>10</v>
      </c>
      <c r="H2281" s="34">
        <v>1966.0725</v>
      </c>
      <c r="I2281" s="3"/>
      <c r="J2281" s="26">
        <f t="shared" si="161"/>
        <v>0</v>
      </c>
    </row>
    <row r="2282" spans="1:10" x14ac:dyDescent="0.25">
      <c r="A2282" s="36"/>
      <c r="B2282" s="32" t="s">
        <v>145</v>
      </c>
      <c r="C2282" s="32" t="str">
        <f t="shared" si="162"/>
        <v>195-187</v>
      </c>
      <c r="D2282" s="32" t="s">
        <v>83</v>
      </c>
      <c r="E2282" s="32" t="s">
        <v>116</v>
      </c>
      <c r="F2282" s="32">
        <v>1871952119121</v>
      </c>
      <c r="G2282" s="32">
        <v>9</v>
      </c>
      <c r="H2282" s="34">
        <v>1966.0725</v>
      </c>
      <c r="I2282" s="3"/>
      <c r="J2282" s="26">
        <f t="shared" si="161"/>
        <v>0</v>
      </c>
    </row>
    <row r="2283" spans="1:10" x14ac:dyDescent="0.25">
      <c r="A2283" s="37"/>
      <c r="B2283" s="32" t="s">
        <v>145</v>
      </c>
      <c r="C2283" s="32" t="str">
        <f t="shared" si="162"/>
        <v>195-187</v>
      </c>
      <c r="D2283" s="32" t="s">
        <v>83</v>
      </c>
      <c r="E2283" s="32" t="s">
        <v>125</v>
      </c>
      <c r="F2283" s="32">
        <v>1871952139129</v>
      </c>
      <c r="G2283" s="32">
        <v>17</v>
      </c>
      <c r="H2283" s="34">
        <v>1966.0725</v>
      </c>
      <c r="I2283" s="3"/>
      <c r="J2283" s="26">
        <f t="shared" si="161"/>
        <v>0</v>
      </c>
    </row>
    <row r="2284" spans="1:10" ht="42" customHeight="1" x14ac:dyDescent="0.25">
      <c r="A2284" s="35"/>
      <c r="B2284" s="32" t="s">
        <v>32</v>
      </c>
      <c r="C2284" s="32" t="str">
        <f>HYPERLINK("http://warehouse.orhideja.net//images/products/223-187.jpg","223-187")</f>
        <v>223-187</v>
      </c>
      <c r="D2284" s="32" t="s">
        <v>83</v>
      </c>
      <c r="E2284" s="32">
        <v>36</v>
      </c>
      <c r="F2284" s="32">
        <v>1872231069120</v>
      </c>
      <c r="G2284" s="32">
        <v>32</v>
      </c>
      <c r="H2284" s="34">
        <v>1176.0525</v>
      </c>
      <c r="I2284" s="3"/>
      <c r="J2284" s="26">
        <f t="shared" si="161"/>
        <v>0</v>
      </c>
    </row>
    <row r="2285" spans="1:10" ht="42" customHeight="1" x14ac:dyDescent="0.25">
      <c r="A2285" s="36"/>
      <c r="B2285" s="32" t="s">
        <v>32</v>
      </c>
      <c r="C2285" s="32" t="str">
        <f>HYPERLINK("http://warehouse.orhideja.net//images/products/223-187.jpg","223-187")</f>
        <v>223-187</v>
      </c>
      <c r="D2285" s="32" t="s">
        <v>83</v>
      </c>
      <c r="E2285" s="32">
        <v>38</v>
      </c>
      <c r="F2285" s="32">
        <v>1872231079129</v>
      </c>
      <c r="G2285" s="32">
        <v>21</v>
      </c>
      <c r="H2285" s="34">
        <v>1176.0525</v>
      </c>
      <c r="I2285" s="3"/>
      <c r="J2285" s="26">
        <f t="shared" si="161"/>
        <v>0</v>
      </c>
    </row>
    <row r="2286" spans="1:10" ht="42" customHeight="1" x14ac:dyDescent="0.25">
      <c r="A2286" s="36"/>
      <c r="B2286" s="32" t="s">
        <v>32</v>
      </c>
      <c r="C2286" s="32" t="str">
        <f>HYPERLINK("http://warehouse.orhideja.net//images/products/223-187.jpg","223-187")</f>
        <v>223-187</v>
      </c>
      <c r="D2286" s="32" t="s">
        <v>83</v>
      </c>
      <c r="E2286" s="32">
        <v>42</v>
      </c>
      <c r="F2286" s="32">
        <v>1872231099127</v>
      </c>
      <c r="G2286" s="32">
        <v>6</v>
      </c>
      <c r="H2286" s="34">
        <v>1176.0525</v>
      </c>
      <c r="I2286" s="3"/>
      <c r="J2286" s="26">
        <f t="shared" si="161"/>
        <v>0</v>
      </c>
    </row>
    <row r="2287" spans="1:10" ht="42" customHeight="1" x14ac:dyDescent="0.25">
      <c r="A2287" s="36"/>
      <c r="B2287" s="32" t="s">
        <v>32</v>
      </c>
      <c r="C2287" s="32" t="str">
        <f>HYPERLINK("http://warehouse.orhideja.net//images/products/223-187.jpg","223-187")</f>
        <v>223-187</v>
      </c>
      <c r="D2287" s="32" t="s">
        <v>83</v>
      </c>
      <c r="E2287" s="32">
        <v>44</v>
      </c>
      <c r="F2287" s="32">
        <v>1872231109123</v>
      </c>
      <c r="G2287" s="32">
        <v>12</v>
      </c>
      <c r="H2287" s="34">
        <v>1176.0525</v>
      </c>
      <c r="I2287" s="3"/>
      <c r="J2287" s="26">
        <f t="shared" si="161"/>
        <v>0</v>
      </c>
    </row>
    <row r="2288" spans="1:10" ht="42" customHeight="1" x14ac:dyDescent="0.25">
      <c r="A2288" s="37"/>
      <c r="B2288" s="32" t="s">
        <v>32</v>
      </c>
      <c r="C2288" s="32" t="str">
        <f>HYPERLINK("http://warehouse.orhideja.net//images/products/223-187.jpg","223-187")</f>
        <v>223-187</v>
      </c>
      <c r="D2288" s="32" t="s">
        <v>83</v>
      </c>
      <c r="E2288" s="32">
        <v>46</v>
      </c>
      <c r="F2288" s="32">
        <v>1872231119122</v>
      </c>
      <c r="G2288" s="32">
        <v>21</v>
      </c>
      <c r="H2288" s="34">
        <v>1176.0525</v>
      </c>
      <c r="I2288" s="3"/>
      <c r="J2288" s="26">
        <f t="shared" si="161"/>
        <v>0</v>
      </c>
    </row>
    <row r="2289" spans="1:10" ht="30.75" customHeight="1" x14ac:dyDescent="0.25">
      <c r="A2289" s="35"/>
      <c r="B2289" s="32" t="s">
        <v>80</v>
      </c>
      <c r="C2289" s="32" t="str">
        <f t="shared" ref="C2289:C2298" si="163">HYPERLINK("http://warehouse.orhideja.net//images/products/801-175.jpg","801-175")</f>
        <v>801-175</v>
      </c>
      <c r="D2289" s="32" t="s">
        <v>110</v>
      </c>
      <c r="E2289" s="32" t="s">
        <v>77</v>
      </c>
      <c r="F2289" s="32"/>
      <c r="G2289" s="32">
        <v>4</v>
      </c>
      <c r="H2289" s="34">
        <v>1589.0174999999999</v>
      </c>
      <c r="I2289" s="3"/>
      <c r="J2289" s="26">
        <f t="shared" si="161"/>
        <v>0</v>
      </c>
    </row>
    <row r="2290" spans="1:10" ht="30.75" customHeight="1" x14ac:dyDescent="0.25">
      <c r="A2290" s="36"/>
      <c r="B2290" s="32" t="s">
        <v>80</v>
      </c>
      <c r="C2290" s="32" t="str">
        <f t="shared" si="163"/>
        <v>801-175</v>
      </c>
      <c r="D2290" s="32" t="s">
        <v>110</v>
      </c>
      <c r="E2290" s="32" t="s">
        <v>70</v>
      </c>
      <c r="F2290" s="32"/>
      <c r="G2290" s="32">
        <v>4</v>
      </c>
      <c r="H2290" s="34">
        <v>1589.0174999999999</v>
      </c>
      <c r="I2290" s="3"/>
      <c r="J2290" s="26">
        <f t="shared" si="161"/>
        <v>0</v>
      </c>
    </row>
    <row r="2291" spans="1:10" ht="30.75" customHeight="1" x14ac:dyDescent="0.25">
      <c r="A2291" s="36"/>
      <c r="B2291" s="32" t="s">
        <v>80</v>
      </c>
      <c r="C2291" s="32" t="str">
        <f t="shared" si="163"/>
        <v>801-175</v>
      </c>
      <c r="D2291" s="32" t="s">
        <v>110</v>
      </c>
      <c r="E2291" s="32" t="s">
        <v>7</v>
      </c>
      <c r="F2291" s="32"/>
      <c r="G2291" s="32">
        <v>4</v>
      </c>
      <c r="H2291" s="34">
        <v>1589.0174999999999</v>
      </c>
      <c r="I2291" s="3"/>
      <c r="J2291" s="26">
        <f t="shared" si="161"/>
        <v>0</v>
      </c>
    </row>
    <row r="2292" spans="1:10" ht="30.75" customHeight="1" x14ac:dyDescent="0.25">
      <c r="A2292" s="36"/>
      <c r="B2292" s="32" t="s">
        <v>80</v>
      </c>
      <c r="C2292" s="32" t="str">
        <f t="shared" si="163"/>
        <v>801-175</v>
      </c>
      <c r="D2292" s="32" t="s">
        <v>110</v>
      </c>
      <c r="E2292" s="32" t="s">
        <v>78</v>
      </c>
      <c r="F2292" s="32"/>
      <c r="G2292" s="32">
        <v>8</v>
      </c>
      <c r="H2292" s="34">
        <v>1589.0174999999999</v>
      </c>
      <c r="I2292" s="3"/>
      <c r="J2292" s="26">
        <f t="shared" si="161"/>
        <v>0</v>
      </c>
    </row>
    <row r="2293" spans="1:10" ht="30.75" customHeight="1" x14ac:dyDescent="0.25">
      <c r="A2293" s="36"/>
      <c r="B2293" s="32" t="s">
        <v>80</v>
      </c>
      <c r="C2293" s="32" t="str">
        <f t="shared" si="163"/>
        <v>801-175</v>
      </c>
      <c r="D2293" s="32" t="s">
        <v>110</v>
      </c>
      <c r="E2293" s="32" t="s">
        <v>9</v>
      </c>
      <c r="F2293" s="32"/>
      <c r="G2293" s="32">
        <v>7</v>
      </c>
      <c r="H2293" s="34">
        <v>1589.0174999999999</v>
      </c>
      <c r="I2293" s="3"/>
      <c r="J2293" s="26">
        <f t="shared" si="161"/>
        <v>0</v>
      </c>
    </row>
    <row r="2294" spans="1:10" ht="30.75" customHeight="1" x14ac:dyDescent="0.25">
      <c r="A2294" s="36"/>
      <c r="B2294" s="32" t="s">
        <v>80</v>
      </c>
      <c r="C2294" s="32" t="str">
        <f t="shared" si="163"/>
        <v>801-175</v>
      </c>
      <c r="D2294" s="32" t="s">
        <v>110</v>
      </c>
      <c r="E2294" s="32" t="s">
        <v>10</v>
      </c>
      <c r="F2294" s="32"/>
      <c r="G2294" s="32">
        <v>7</v>
      </c>
      <c r="H2294" s="34">
        <v>1589.0174999999999</v>
      </c>
      <c r="I2294" s="3"/>
      <c r="J2294" s="26">
        <f t="shared" si="161"/>
        <v>0</v>
      </c>
    </row>
    <row r="2295" spans="1:10" ht="30.75" customHeight="1" x14ac:dyDescent="0.25">
      <c r="A2295" s="36"/>
      <c r="B2295" s="32" t="s">
        <v>80</v>
      </c>
      <c r="C2295" s="32" t="str">
        <f t="shared" si="163"/>
        <v>801-175</v>
      </c>
      <c r="D2295" s="32" t="s">
        <v>110</v>
      </c>
      <c r="E2295" s="32" t="s">
        <v>11</v>
      </c>
      <c r="F2295" s="32"/>
      <c r="G2295" s="32">
        <v>4</v>
      </c>
      <c r="H2295" s="34">
        <v>1589.0174999999999</v>
      </c>
      <c r="I2295" s="3"/>
      <c r="J2295" s="26">
        <f t="shared" si="161"/>
        <v>0</v>
      </c>
    </row>
    <row r="2296" spans="1:10" ht="30.75" customHeight="1" x14ac:dyDescent="0.25">
      <c r="A2296" s="36"/>
      <c r="B2296" s="32" t="s">
        <v>80</v>
      </c>
      <c r="C2296" s="32" t="str">
        <f t="shared" si="163"/>
        <v>801-175</v>
      </c>
      <c r="D2296" s="32" t="s">
        <v>110</v>
      </c>
      <c r="E2296" s="32" t="s">
        <v>71</v>
      </c>
      <c r="F2296" s="32"/>
      <c r="G2296" s="32">
        <v>8</v>
      </c>
      <c r="H2296" s="34">
        <v>1589.0174999999999</v>
      </c>
      <c r="I2296" s="3"/>
      <c r="J2296" s="26">
        <f t="shared" si="161"/>
        <v>0</v>
      </c>
    </row>
    <row r="2297" spans="1:10" ht="30.75" customHeight="1" x14ac:dyDescent="0.25">
      <c r="A2297" s="36"/>
      <c r="B2297" s="32" t="s">
        <v>80</v>
      </c>
      <c r="C2297" s="32" t="str">
        <f t="shared" si="163"/>
        <v>801-175</v>
      </c>
      <c r="D2297" s="32" t="s">
        <v>110</v>
      </c>
      <c r="E2297" s="32" t="s">
        <v>14</v>
      </c>
      <c r="F2297" s="32"/>
      <c r="G2297" s="32">
        <v>6</v>
      </c>
      <c r="H2297" s="34">
        <v>1589.0174999999999</v>
      </c>
      <c r="I2297" s="3"/>
      <c r="J2297" s="26">
        <f t="shared" si="161"/>
        <v>0</v>
      </c>
    </row>
    <row r="2298" spans="1:10" ht="30.75" customHeight="1" x14ac:dyDescent="0.25">
      <c r="A2298" s="37"/>
      <c r="B2298" s="32" t="s">
        <v>80</v>
      </c>
      <c r="C2298" s="32" t="str">
        <f t="shared" si="163"/>
        <v>801-175</v>
      </c>
      <c r="D2298" s="32" t="s">
        <v>110</v>
      </c>
      <c r="E2298" s="32" t="s">
        <v>15</v>
      </c>
      <c r="F2298" s="32"/>
      <c r="G2298" s="32">
        <v>6</v>
      </c>
      <c r="H2298" s="34">
        <v>1589.0174999999999</v>
      </c>
      <c r="I2298" s="3"/>
      <c r="J2298" s="26">
        <f t="shared" si="161"/>
        <v>0</v>
      </c>
    </row>
    <row r="2299" spans="1:10" ht="36.75" customHeight="1" x14ac:dyDescent="0.25">
      <c r="A2299" s="35"/>
      <c r="B2299" s="32" t="s">
        <v>32</v>
      </c>
      <c r="C2299" s="32" t="str">
        <f t="shared" ref="C2299:C2304" si="164">HYPERLINK("http://warehouse.orhideja.net//images/products/733-175.jpg","733-175")</f>
        <v>733-175</v>
      </c>
      <c r="D2299" s="32" t="s">
        <v>110</v>
      </c>
      <c r="E2299" s="32">
        <v>36</v>
      </c>
      <c r="F2299" s="32"/>
      <c r="G2299" s="32">
        <v>3</v>
      </c>
      <c r="H2299" s="34">
        <v>1032.4124999999999</v>
      </c>
      <c r="I2299" s="3"/>
      <c r="J2299" s="26">
        <f t="shared" si="161"/>
        <v>0</v>
      </c>
    </row>
    <row r="2300" spans="1:10" ht="36.75" customHeight="1" x14ac:dyDescent="0.25">
      <c r="A2300" s="36"/>
      <c r="B2300" s="32" t="s">
        <v>32</v>
      </c>
      <c r="C2300" s="32" t="str">
        <f t="shared" si="164"/>
        <v>733-175</v>
      </c>
      <c r="D2300" s="32" t="s">
        <v>110</v>
      </c>
      <c r="E2300" s="32">
        <v>38</v>
      </c>
      <c r="F2300" s="32"/>
      <c r="G2300" s="32">
        <v>5</v>
      </c>
      <c r="H2300" s="34">
        <v>1032.4124999999999</v>
      </c>
      <c r="I2300" s="3"/>
      <c r="J2300" s="26">
        <f t="shared" si="161"/>
        <v>0</v>
      </c>
    </row>
    <row r="2301" spans="1:10" ht="36.75" customHeight="1" x14ac:dyDescent="0.25">
      <c r="A2301" s="36"/>
      <c r="B2301" s="32" t="s">
        <v>32</v>
      </c>
      <c r="C2301" s="32" t="str">
        <f t="shared" si="164"/>
        <v>733-175</v>
      </c>
      <c r="D2301" s="32" t="s">
        <v>110</v>
      </c>
      <c r="E2301" s="32">
        <v>40</v>
      </c>
      <c r="F2301" s="32"/>
      <c r="G2301" s="32">
        <v>5</v>
      </c>
      <c r="H2301" s="34">
        <v>1032.4124999999999</v>
      </c>
      <c r="I2301" s="3"/>
      <c r="J2301" s="26">
        <f t="shared" si="161"/>
        <v>0</v>
      </c>
    </row>
    <row r="2302" spans="1:10" ht="36.75" customHeight="1" x14ac:dyDescent="0.25">
      <c r="A2302" s="36"/>
      <c r="B2302" s="32" t="s">
        <v>32</v>
      </c>
      <c r="C2302" s="32" t="str">
        <f t="shared" si="164"/>
        <v>733-175</v>
      </c>
      <c r="D2302" s="32" t="s">
        <v>110</v>
      </c>
      <c r="E2302" s="32">
        <v>42</v>
      </c>
      <c r="F2302" s="32"/>
      <c r="G2302" s="32">
        <v>6</v>
      </c>
      <c r="H2302" s="34">
        <v>1032.4124999999999</v>
      </c>
      <c r="I2302" s="3"/>
      <c r="J2302" s="26">
        <f t="shared" si="161"/>
        <v>0</v>
      </c>
    </row>
    <row r="2303" spans="1:10" ht="36.75" customHeight="1" x14ac:dyDescent="0.25">
      <c r="A2303" s="36"/>
      <c r="B2303" s="32" t="s">
        <v>32</v>
      </c>
      <c r="C2303" s="32" t="str">
        <f t="shared" si="164"/>
        <v>733-175</v>
      </c>
      <c r="D2303" s="32" t="s">
        <v>110</v>
      </c>
      <c r="E2303" s="32">
        <v>44</v>
      </c>
      <c r="F2303" s="32"/>
      <c r="G2303" s="32">
        <v>3</v>
      </c>
      <c r="H2303" s="34">
        <v>1032.4124999999999</v>
      </c>
      <c r="I2303" s="3"/>
      <c r="J2303" s="26">
        <f t="shared" si="161"/>
        <v>0</v>
      </c>
    </row>
    <row r="2304" spans="1:10" ht="36.75" customHeight="1" x14ac:dyDescent="0.25">
      <c r="A2304" s="37"/>
      <c r="B2304" s="32" t="s">
        <v>32</v>
      </c>
      <c r="C2304" s="32" t="str">
        <f t="shared" si="164"/>
        <v>733-175</v>
      </c>
      <c r="D2304" s="32" t="s">
        <v>110</v>
      </c>
      <c r="E2304" s="32">
        <v>46</v>
      </c>
      <c r="F2304" s="32"/>
      <c r="G2304" s="32">
        <v>2</v>
      </c>
      <c r="H2304" s="34">
        <v>1032.4124999999999</v>
      </c>
      <c r="I2304" s="3"/>
      <c r="J2304" s="26">
        <f t="shared" si="161"/>
        <v>0</v>
      </c>
    </row>
    <row r="2305" spans="1:10" ht="23.25" customHeight="1" x14ac:dyDescent="0.25">
      <c r="A2305" s="35"/>
      <c r="B2305" s="32" t="s">
        <v>80</v>
      </c>
      <c r="C2305" s="32" t="str">
        <f t="shared" ref="C2305:C2315" si="165">HYPERLINK("http://warehouse.orhideja.net//images/products/166-147,-289-147-kofejno-rozovij_1.jpg","166-147")</f>
        <v>166-147</v>
      </c>
      <c r="D2305" s="32" t="s">
        <v>149</v>
      </c>
      <c r="E2305" s="32" t="s">
        <v>77</v>
      </c>
      <c r="F2305" s="32">
        <v>1471660108853</v>
      </c>
      <c r="G2305" s="32">
        <v>4</v>
      </c>
      <c r="H2305" s="34">
        <v>2091.7575000000002</v>
      </c>
      <c r="I2305" s="3"/>
      <c r="J2305" s="26">
        <f t="shared" si="161"/>
        <v>0</v>
      </c>
    </row>
    <row r="2306" spans="1:10" ht="23.25" customHeight="1" x14ac:dyDescent="0.25">
      <c r="A2306" s="36"/>
      <c r="B2306" s="32" t="s">
        <v>80</v>
      </c>
      <c r="C2306" s="32" t="str">
        <f t="shared" si="165"/>
        <v>166-147</v>
      </c>
      <c r="D2306" s="32" t="s">
        <v>149</v>
      </c>
      <c r="E2306" s="32" t="s">
        <v>70</v>
      </c>
      <c r="F2306" s="32">
        <v>1471660118852</v>
      </c>
      <c r="G2306" s="32">
        <v>1</v>
      </c>
      <c r="H2306" s="34">
        <v>2091.7575000000002</v>
      </c>
      <c r="I2306" s="3"/>
      <c r="J2306" s="26">
        <f t="shared" si="161"/>
        <v>0</v>
      </c>
    </row>
    <row r="2307" spans="1:10" ht="23.25" customHeight="1" x14ac:dyDescent="0.25">
      <c r="A2307" s="36"/>
      <c r="B2307" s="32" t="s">
        <v>80</v>
      </c>
      <c r="C2307" s="32" t="str">
        <f t="shared" si="165"/>
        <v>166-147</v>
      </c>
      <c r="D2307" s="32" t="s">
        <v>149</v>
      </c>
      <c r="E2307" s="32" t="s">
        <v>78</v>
      </c>
      <c r="F2307" s="32">
        <v>1471660178856</v>
      </c>
      <c r="G2307" s="32">
        <v>2</v>
      </c>
      <c r="H2307" s="34">
        <v>2091.7575000000002</v>
      </c>
      <c r="I2307" s="3"/>
      <c r="J2307" s="26">
        <f t="shared" si="161"/>
        <v>0</v>
      </c>
    </row>
    <row r="2308" spans="1:10" ht="23.25" customHeight="1" x14ac:dyDescent="0.25">
      <c r="A2308" s="36"/>
      <c r="B2308" s="32" t="s">
        <v>80</v>
      </c>
      <c r="C2308" s="32" t="str">
        <f t="shared" si="165"/>
        <v>166-147</v>
      </c>
      <c r="D2308" s="32" t="s">
        <v>149</v>
      </c>
      <c r="E2308" s="32" t="s">
        <v>9</v>
      </c>
      <c r="F2308" s="32">
        <v>1471660188855</v>
      </c>
      <c r="G2308" s="32">
        <v>4</v>
      </c>
      <c r="H2308" s="34">
        <v>2091.7575000000002</v>
      </c>
      <c r="I2308" s="3"/>
      <c r="J2308" s="26">
        <f t="shared" si="161"/>
        <v>0</v>
      </c>
    </row>
    <row r="2309" spans="1:10" ht="23.25" customHeight="1" x14ac:dyDescent="0.25">
      <c r="A2309" s="36"/>
      <c r="B2309" s="32" t="s">
        <v>80</v>
      </c>
      <c r="C2309" s="32" t="str">
        <f t="shared" si="165"/>
        <v>166-147</v>
      </c>
      <c r="D2309" s="32" t="s">
        <v>149</v>
      </c>
      <c r="E2309" s="32" t="s">
        <v>10</v>
      </c>
      <c r="F2309" s="32">
        <v>1471660198854</v>
      </c>
      <c r="G2309" s="32">
        <v>5</v>
      </c>
      <c r="H2309" s="34">
        <v>2091.7575000000002</v>
      </c>
      <c r="I2309" s="3"/>
      <c r="J2309" s="26">
        <f t="shared" si="161"/>
        <v>0</v>
      </c>
    </row>
    <row r="2310" spans="1:10" ht="23.25" customHeight="1" x14ac:dyDescent="0.25">
      <c r="A2310" s="36"/>
      <c r="B2310" s="32" t="s">
        <v>80</v>
      </c>
      <c r="C2310" s="32" t="str">
        <f t="shared" si="165"/>
        <v>166-147</v>
      </c>
      <c r="D2310" s="32" t="s">
        <v>149</v>
      </c>
      <c r="E2310" s="32" t="s">
        <v>11</v>
      </c>
      <c r="F2310" s="32">
        <v>1471660208850</v>
      </c>
      <c r="G2310" s="32">
        <v>2</v>
      </c>
      <c r="H2310" s="34">
        <v>2091.7575000000002</v>
      </c>
      <c r="I2310" s="3"/>
      <c r="J2310" s="26">
        <f t="shared" si="161"/>
        <v>0</v>
      </c>
    </row>
    <row r="2311" spans="1:10" ht="23.25" customHeight="1" x14ac:dyDescent="0.25">
      <c r="A2311" s="36"/>
      <c r="B2311" s="32" t="s">
        <v>80</v>
      </c>
      <c r="C2311" s="32" t="str">
        <f t="shared" si="165"/>
        <v>166-147</v>
      </c>
      <c r="D2311" s="32" t="s">
        <v>149</v>
      </c>
      <c r="E2311" s="32" t="s">
        <v>71</v>
      </c>
      <c r="F2311" s="32">
        <v>1471660258855</v>
      </c>
      <c r="G2311" s="32">
        <v>2</v>
      </c>
      <c r="H2311" s="34">
        <v>2091.7575000000002</v>
      </c>
      <c r="I2311" s="3"/>
      <c r="J2311" s="26">
        <f t="shared" si="161"/>
        <v>0</v>
      </c>
    </row>
    <row r="2312" spans="1:10" ht="23.25" customHeight="1" x14ac:dyDescent="0.25">
      <c r="A2312" s="36"/>
      <c r="B2312" s="32" t="s">
        <v>80</v>
      </c>
      <c r="C2312" s="32" t="str">
        <f t="shared" si="165"/>
        <v>166-147</v>
      </c>
      <c r="D2312" s="32" t="s">
        <v>149</v>
      </c>
      <c r="E2312" s="32" t="s">
        <v>14</v>
      </c>
      <c r="F2312" s="32">
        <v>1471660268854</v>
      </c>
      <c r="G2312" s="32">
        <v>5</v>
      </c>
      <c r="H2312" s="34">
        <v>2091.7575000000002</v>
      </c>
      <c r="I2312" s="3"/>
      <c r="J2312" s="26">
        <f t="shared" ref="J2312:J2375" si="166">H2312*I2312</f>
        <v>0</v>
      </c>
    </row>
    <row r="2313" spans="1:10" ht="23.25" customHeight="1" x14ac:dyDescent="0.25">
      <c r="A2313" s="36"/>
      <c r="B2313" s="32" t="s">
        <v>80</v>
      </c>
      <c r="C2313" s="32" t="str">
        <f t="shared" si="165"/>
        <v>166-147</v>
      </c>
      <c r="D2313" s="32" t="s">
        <v>149</v>
      </c>
      <c r="E2313" s="32" t="s">
        <v>15</v>
      </c>
      <c r="F2313" s="32">
        <v>1471660278853</v>
      </c>
      <c r="G2313" s="32">
        <v>5</v>
      </c>
      <c r="H2313" s="34">
        <v>2091.7575000000002</v>
      </c>
      <c r="I2313" s="3"/>
      <c r="J2313" s="26">
        <f t="shared" si="166"/>
        <v>0</v>
      </c>
    </row>
    <row r="2314" spans="1:10" ht="23.25" customHeight="1" x14ac:dyDescent="0.25">
      <c r="A2314" s="36"/>
      <c r="B2314" s="32" t="s">
        <v>80</v>
      </c>
      <c r="C2314" s="32" t="str">
        <f t="shared" si="165"/>
        <v>166-147</v>
      </c>
      <c r="D2314" s="32" t="s">
        <v>149</v>
      </c>
      <c r="E2314" s="32" t="s">
        <v>79</v>
      </c>
      <c r="F2314" s="32">
        <v>1471660338854</v>
      </c>
      <c r="G2314" s="32">
        <v>2</v>
      </c>
      <c r="H2314" s="34">
        <v>2091.7575000000002</v>
      </c>
      <c r="I2314" s="3"/>
      <c r="J2314" s="26">
        <f t="shared" si="166"/>
        <v>0</v>
      </c>
    </row>
    <row r="2315" spans="1:10" ht="23.25" customHeight="1" x14ac:dyDescent="0.25">
      <c r="A2315" s="37"/>
      <c r="B2315" s="32" t="s">
        <v>80</v>
      </c>
      <c r="C2315" s="32" t="str">
        <f t="shared" si="165"/>
        <v>166-147</v>
      </c>
      <c r="D2315" s="32" t="s">
        <v>149</v>
      </c>
      <c r="E2315" s="32" t="s">
        <v>19</v>
      </c>
      <c r="F2315" s="32">
        <v>1471660348853</v>
      </c>
      <c r="G2315" s="32">
        <v>5</v>
      </c>
      <c r="H2315" s="34">
        <v>2091.7575000000002</v>
      </c>
      <c r="I2315" s="3"/>
      <c r="J2315" s="26">
        <f t="shared" si="166"/>
        <v>0</v>
      </c>
    </row>
    <row r="2316" spans="1:10" x14ac:dyDescent="0.25">
      <c r="A2316" s="35"/>
      <c r="B2316" s="32" t="s">
        <v>5</v>
      </c>
      <c r="C2316" s="32" t="str">
        <f t="shared" ref="C2316:C2335" si="167">HYPERLINK("http://warehouse.orhideja.net//images/products/516-147,-624-147-kofejno-rozovij_1.jpg","516-147")</f>
        <v>516-147</v>
      </c>
      <c r="D2316" s="32" t="s">
        <v>149</v>
      </c>
      <c r="E2316" s="32" t="s">
        <v>7</v>
      </c>
      <c r="F2316" s="32"/>
      <c r="G2316" s="32">
        <v>5</v>
      </c>
      <c r="H2316" s="34">
        <v>1580.04</v>
      </c>
      <c r="I2316" s="3"/>
      <c r="J2316" s="26">
        <f t="shared" si="166"/>
        <v>0</v>
      </c>
    </row>
    <row r="2317" spans="1:10" x14ac:dyDescent="0.25">
      <c r="A2317" s="36"/>
      <c r="B2317" s="32" t="s">
        <v>5</v>
      </c>
      <c r="C2317" s="32" t="str">
        <f t="shared" si="167"/>
        <v>516-147</v>
      </c>
      <c r="D2317" s="32" t="s">
        <v>149</v>
      </c>
      <c r="E2317" s="32" t="s">
        <v>8</v>
      </c>
      <c r="F2317" s="32"/>
      <c r="G2317" s="32">
        <v>5</v>
      </c>
      <c r="H2317" s="34">
        <v>1580.04</v>
      </c>
      <c r="I2317" s="3"/>
      <c r="J2317" s="26">
        <f t="shared" si="166"/>
        <v>0</v>
      </c>
    </row>
    <row r="2318" spans="1:10" x14ac:dyDescent="0.25">
      <c r="A2318" s="36"/>
      <c r="B2318" s="32" t="s">
        <v>5</v>
      </c>
      <c r="C2318" s="32" t="str">
        <f t="shared" si="167"/>
        <v>516-147</v>
      </c>
      <c r="D2318" s="32" t="s">
        <v>149</v>
      </c>
      <c r="E2318" s="32" t="s">
        <v>54</v>
      </c>
      <c r="F2318" s="32"/>
      <c r="G2318" s="32">
        <v>5</v>
      </c>
      <c r="H2318" s="34">
        <v>1580.04</v>
      </c>
      <c r="I2318" s="3"/>
      <c r="J2318" s="26">
        <f t="shared" si="166"/>
        <v>0</v>
      </c>
    </row>
    <row r="2319" spans="1:10" x14ac:dyDescent="0.25">
      <c r="A2319" s="36"/>
      <c r="B2319" s="32" t="s">
        <v>5</v>
      </c>
      <c r="C2319" s="32" t="str">
        <f t="shared" si="167"/>
        <v>516-147</v>
      </c>
      <c r="D2319" s="32" t="s">
        <v>149</v>
      </c>
      <c r="E2319" s="32" t="s">
        <v>24</v>
      </c>
      <c r="F2319" s="32"/>
      <c r="G2319" s="32">
        <v>5</v>
      </c>
      <c r="H2319" s="34">
        <v>1580.04</v>
      </c>
      <c r="I2319" s="3"/>
      <c r="J2319" s="26">
        <f t="shared" si="166"/>
        <v>0</v>
      </c>
    </row>
    <row r="2320" spans="1:10" x14ac:dyDescent="0.25">
      <c r="A2320" s="36"/>
      <c r="B2320" s="32" t="s">
        <v>5</v>
      </c>
      <c r="C2320" s="32" t="str">
        <f t="shared" si="167"/>
        <v>516-147</v>
      </c>
      <c r="D2320" s="32" t="s">
        <v>149</v>
      </c>
      <c r="E2320" s="32" t="s">
        <v>9</v>
      </c>
      <c r="F2320" s="32"/>
      <c r="G2320" s="32">
        <v>4</v>
      </c>
      <c r="H2320" s="34">
        <v>1580.04</v>
      </c>
      <c r="I2320" s="3"/>
      <c r="J2320" s="26">
        <f t="shared" si="166"/>
        <v>0</v>
      </c>
    </row>
    <row r="2321" spans="1:10" x14ac:dyDescent="0.25">
      <c r="A2321" s="36"/>
      <c r="B2321" s="32" t="s">
        <v>5</v>
      </c>
      <c r="C2321" s="32" t="str">
        <f t="shared" si="167"/>
        <v>516-147</v>
      </c>
      <c r="D2321" s="32" t="s">
        <v>149</v>
      </c>
      <c r="E2321" s="32" t="s">
        <v>10</v>
      </c>
      <c r="F2321" s="32">
        <v>1475160198857</v>
      </c>
      <c r="G2321" s="32">
        <v>2</v>
      </c>
      <c r="H2321" s="34">
        <v>1580.04</v>
      </c>
      <c r="I2321" s="3"/>
      <c r="J2321" s="26">
        <f t="shared" si="166"/>
        <v>0</v>
      </c>
    </row>
    <row r="2322" spans="1:10" x14ac:dyDescent="0.25">
      <c r="A2322" s="36"/>
      <c r="B2322" s="32" t="s">
        <v>5</v>
      </c>
      <c r="C2322" s="32" t="str">
        <f t="shared" si="167"/>
        <v>516-147</v>
      </c>
      <c r="D2322" s="32" t="s">
        <v>149</v>
      </c>
      <c r="E2322" s="32" t="s">
        <v>11</v>
      </c>
      <c r="F2322" s="32">
        <v>1475160208853</v>
      </c>
      <c r="G2322" s="32">
        <v>1</v>
      </c>
      <c r="H2322" s="34">
        <v>1580.04</v>
      </c>
      <c r="I2322" s="3"/>
      <c r="J2322" s="26">
        <f t="shared" si="166"/>
        <v>0</v>
      </c>
    </row>
    <row r="2323" spans="1:10" x14ac:dyDescent="0.25">
      <c r="A2323" s="36"/>
      <c r="B2323" s="32" t="s">
        <v>5</v>
      </c>
      <c r="C2323" s="32" t="str">
        <f t="shared" si="167"/>
        <v>516-147</v>
      </c>
      <c r="D2323" s="32" t="s">
        <v>149</v>
      </c>
      <c r="E2323" s="32" t="s">
        <v>12</v>
      </c>
      <c r="F2323" s="32">
        <v>1475160228851</v>
      </c>
      <c r="G2323" s="32">
        <v>1</v>
      </c>
      <c r="H2323" s="34">
        <v>1580.04</v>
      </c>
      <c r="I2323" s="3"/>
      <c r="J2323" s="26">
        <f t="shared" si="166"/>
        <v>0</v>
      </c>
    </row>
    <row r="2324" spans="1:10" x14ac:dyDescent="0.25">
      <c r="A2324" s="36"/>
      <c r="B2324" s="32" t="s">
        <v>5</v>
      </c>
      <c r="C2324" s="32" t="str">
        <f t="shared" si="167"/>
        <v>516-147</v>
      </c>
      <c r="D2324" s="32" t="s">
        <v>149</v>
      </c>
      <c r="E2324" s="32" t="s">
        <v>14</v>
      </c>
      <c r="F2324" s="32">
        <v>1475160268857</v>
      </c>
      <c r="G2324" s="32">
        <v>1</v>
      </c>
      <c r="H2324" s="34">
        <v>1580.04</v>
      </c>
      <c r="I2324" s="3"/>
      <c r="J2324" s="26">
        <f t="shared" si="166"/>
        <v>0</v>
      </c>
    </row>
    <row r="2325" spans="1:10" x14ac:dyDescent="0.25">
      <c r="A2325" s="36"/>
      <c r="B2325" s="32" t="s">
        <v>5</v>
      </c>
      <c r="C2325" s="32" t="str">
        <f t="shared" si="167"/>
        <v>516-147</v>
      </c>
      <c r="D2325" s="32" t="s">
        <v>149</v>
      </c>
      <c r="E2325" s="32" t="s">
        <v>15</v>
      </c>
      <c r="F2325" s="32">
        <v>1475160278856</v>
      </c>
      <c r="G2325" s="32">
        <v>4</v>
      </c>
      <c r="H2325" s="34">
        <v>1580.04</v>
      </c>
      <c r="I2325" s="3"/>
      <c r="J2325" s="26">
        <f t="shared" si="166"/>
        <v>0</v>
      </c>
    </row>
    <row r="2326" spans="1:10" x14ac:dyDescent="0.25">
      <c r="A2326" s="36"/>
      <c r="B2326" s="32" t="s">
        <v>5</v>
      </c>
      <c r="C2326" s="32" t="str">
        <f t="shared" si="167"/>
        <v>516-147</v>
      </c>
      <c r="D2326" s="32" t="s">
        <v>149</v>
      </c>
      <c r="E2326" s="32" t="s">
        <v>16</v>
      </c>
      <c r="F2326" s="32">
        <v>1475160288855</v>
      </c>
      <c r="G2326" s="32">
        <v>6</v>
      </c>
      <c r="H2326" s="34">
        <v>1580.04</v>
      </c>
      <c r="I2326" s="3"/>
      <c r="J2326" s="26">
        <f t="shared" si="166"/>
        <v>0</v>
      </c>
    </row>
    <row r="2327" spans="1:10" x14ac:dyDescent="0.25">
      <c r="A2327" s="36"/>
      <c r="B2327" s="32" t="s">
        <v>5</v>
      </c>
      <c r="C2327" s="32" t="str">
        <f t="shared" si="167"/>
        <v>516-147</v>
      </c>
      <c r="D2327" s="32" t="s">
        <v>149</v>
      </c>
      <c r="E2327" s="32" t="s">
        <v>17</v>
      </c>
      <c r="F2327" s="32">
        <v>1475160298854</v>
      </c>
      <c r="G2327" s="32">
        <v>6</v>
      </c>
      <c r="H2327" s="34">
        <v>1580.04</v>
      </c>
      <c r="I2327" s="3"/>
      <c r="J2327" s="26">
        <f t="shared" si="166"/>
        <v>0</v>
      </c>
    </row>
    <row r="2328" spans="1:10" x14ac:dyDescent="0.25">
      <c r="A2328" s="36"/>
      <c r="B2328" s="32" t="s">
        <v>5</v>
      </c>
      <c r="C2328" s="32" t="str">
        <f t="shared" si="167"/>
        <v>516-147</v>
      </c>
      <c r="D2328" s="32" t="s">
        <v>149</v>
      </c>
      <c r="E2328" s="32" t="s">
        <v>18</v>
      </c>
      <c r="F2328" s="32">
        <v>1475160308850</v>
      </c>
      <c r="G2328" s="32">
        <v>1</v>
      </c>
      <c r="H2328" s="34">
        <v>1580.04</v>
      </c>
      <c r="I2328" s="3"/>
      <c r="J2328" s="26">
        <f t="shared" si="166"/>
        <v>0</v>
      </c>
    </row>
    <row r="2329" spans="1:10" x14ac:dyDescent="0.25">
      <c r="A2329" s="36"/>
      <c r="B2329" s="32" t="s">
        <v>5</v>
      </c>
      <c r="C2329" s="32" t="str">
        <f t="shared" si="167"/>
        <v>516-147</v>
      </c>
      <c r="D2329" s="32" t="s">
        <v>149</v>
      </c>
      <c r="E2329" s="32" t="s">
        <v>20</v>
      </c>
      <c r="F2329" s="32">
        <v>1475160358855</v>
      </c>
      <c r="G2329" s="32">
        <v>1</v>
      </c>
      <c r="H2329" s="34">
        <v>1580.04</v>
      </c>
      <c r="I2329" s="3"/>
      <c r="J2329" s="26">
        <f t="shared" si="166"/>
        <v>0</v>
      </c>
    </row>
    <row r="2330" spans="1:10" x14ac:dyDescent="0.25">
      <c r="A2330" s="36"/>
      <c r="B2330" s="32" t="s">
        <v>5</v>
      </c>
      <c r="C2330" s="32" t="str">
        <f t="shared" si="167"/>
        <v>516-147</v>
      </c>
      <c r="D2330" s="32" t="s">
        <v>149</v>
      </c>
      <c r="E2330" s="32" t="s">
        <v>21</v>
      </c>
      <c r="F2330" s="32">
        <v>1475160368854</v>
      </c>
      <c r="G2330" s="32">
        <v>3</v>
      </c>
      <c r="H2330" s="34">
        <v>1580.04</v>
      </c>
      <c r="I2330" s="3"/>
      <c r="J2330" s="26">
        <f t="shared" si="166"/>
        <v>0</v>
      </c>
    </row>
    <row r="2331" spans="1:10" x14ac:dyDescent="0.25">
      <c r="A2331" s="36"/>
      <c r="B2331" s="32" t="s">
        <v>5</v>
      </c>
      <c r="C2331" s="32" t="str">
        <f t="shared" si="167"/>
        <v>516-147</v>
      </c>
      <c r="D2331" s="32" t="s">
        <v>149</v>
      </c>
      <c r="E2331" s="32" t="s">
        <v>22</v>
      </c>
      <c r="F2331" s="32">
        <v>1475160378853</v>
      </c>
      <c r="G2331" s="32">
        <v>4</v>
      </c>
      <c r="H2331" s="34">
        <v>1580.04</v>
      </c>
      <c r="I2331" s="3"/>
      <c r="J2331" s="26">
        <f t="shared" si="166"/>
        <v>0</v>
      </c>
    </row>
    <row r="2332" spans="1:10" x14ac:dyDescent="0.25">
      <c r="A2332" s="36"/>
      <c r="B2332" s="32" t="s">
        <v>5</v>
      </c>
      <c r="C2332" s="32" t="str">
        <f t="shared" si="167"/>
        <v>516-147</v>
      </c>
      <c r="D2332" s="32" t="s">
        <v>149</v>
      </c>
      <c r="E2332" s="32" t="s">
        <v>29</v>
      </c>
      <c r="F2332" s="32">
        <v>1475160448853</v>
      </c>
      <c r="G2332" s="32">
        <v>1</v>
      </c>
      <c r="H2332" s="34">
        <v>1580.04</v>
      </c>
      <c r="I2332" s="3"/>
      <c r="J2332" s="26">
        <f t="shared" si="166"/>
        <v>0</v>
      </c>
    </row>
    <row r="2333" spans="1:10" x14ac:dyDescent="0.25">
      <c r="A2333" s="36"/>
      <c r="B2333" s="32" t="s">
        <v>5</v>
      </c>
      <c r="C2333" s="32" t="str">
        <f t="shared" si="167"/>
        <v>516-147</v>
      </c>
      <c r="D2333" s="32" t="s">
        <v>149</v>
      </c>
      <c r="E2333" s="32" t="s">
        <v>30</v>
      </c>
      <c r="F2333" s="32">
        <v>1475160458852</v>
      </c>
      <c r="G2333" s="32">
        <v>4</v>
      </c>
      <c r="H2333" s="34">
        <v>1580.04</v>
      </c>
      <c r="I2333" s="3"/>
      <c r="J2333" s="26">
        <f t="shared" si="166"/>
        <v>0</v>
      </c>
    </row>
    <row r="2334" spans="1:10" x14ac:dyDescent="0.25">
      <c r="A2334" s="36"/>
      <c r="B2334" s="32" t="s">
        <v>5</v>
      </c>
      <c r="C2334" s="32" t="str">
        <f t="shared" si="167"/>
        <v>516-147</v>
      </c>
      <c r="D2334" s="32" t="s">
        <v>149</v>
      </c>
      <c r="E2334" s="32" t="s">
        <v>36</v>
      </c>
      <c r="F2334" s="32">
        <v>1475160518853</v>
      </c>
      <c r="G2334" s="32">
        <v>1</v>
      </c>
      <c r="H2334" s="34">
        <v>1580.04</v>
      </c>
      <c r="I2334" s="3"/>
      <c r="J2334" s="26">
        <f t="shared" si="166"/>
        <v>0</v>
      </c>
    </row>
    <row r="2335" spans="1:10" x14ac:dyDescent="0.25">
      <c r="A2335" s="37"/>
      <c r="B2335" s="32" t="s">
        <v>5</v>
      </c>
      <c r="C2335" s="32" t="str">
        <f t="shared" si="167"/>
        <v>516-147</v>
      </c>
      <c r="D2335" s="32" t="s">
        <v>149</v>
      </c>
      <c r="E2335" s="32" t="s">
        <v>37</v>
      </c>
      <c r="F2335" s="32">
        <v>1475160528852</v>
      </c>
      <c r="G2335" s="32">
        <v>2</v>
      </c>
      <c r="H2335" s="34">
        <v>1580.04</v>
      </c>
      <c r="I2335" s="3"/>
      <c r="J2335" s="26">
        <f t="shared" si="166"/>
        <v>0</v>
      </c>
    </row>
    <row r="2336" spans="1:10" x14ac:dyDescent="0.25">
      <c r="A2336" s="35"/>
      <c r="B2336" s="32" t="s">
        <v>72</v>
      </c>
      <c r="C2336" s="32" t="str">
        <f t="shared" ref="C2336:C2353" si="168">HYPERLINK("http://warehouse.orhideja.net//images/products/557-147_2.jpg","557-147")</f>
        <v>557-147</v>
      </c>
      <c r="D2336" s="32" t="s">
        <v>149</v>
      </c>
      <c r="E2336" s="32" t="s">
        <v>70</v>
      </c>
      <c r="F2336" s="32">
        <v>1475570118858</v>
      </c>
      <c r="G2336" s="32">
        <v>5</v>
      </c>
      <c r="H2336" s="34">
        <v>1589.0174999999999</v>
      </c>
      <c r="I2336" s="3"/>
      <c r="J2336" s="26">
        <f t="shared" si="166"/>
        <v>0</v>
      </c>
    </row>
    <row r="2337" spans="1:10" x14ac:dyDescent="0.25">
      <c r="A2337" s="36"/>
      <c r="B2337" s="32" t="s">
        <v>72</v>
      </c>
      <c r="C2337" s="32" t="str">
        <f t="shared" si="168"/>
        <v>557-147</v>
      </c>
      <c r="D2337" s="32" t="s">
        <v>149</v>
      </c>
      <c r="E2337" s="32" t="s">
        <v>9</v>
      </c>
      <c r="F2337" s="32">
        <v>1475570188851</v>
      </c>
      <c r="G2337" s="32">
        <v>17</v>
      </c>
      <c r="H2337" s="34">
        <v>1589.0174999999999</v>
      </c>
      <c r="I2337" s="3"/>
      <c r="J2337" s="26">
        <f t="shared" si="166"/>
        <v>0</v>
      </c>
    </row>
    <row r="2338" spans="1:10" x14ac:dyDescent="0.25">
      <c r="A2338" s="36"/>
      <c r="B2338" s="32" t="s">
        <v>72</v>
      </c>
      <c r="C2338" s="32" t="str">
        <f t="shared" si="168"/>
        <v>557-147</v>
      </c>
      <c r="D2338" s="32" t="s">
        <v>149</v>
      </c>
      <c r="E2338" s="32" t="s">
        <v>10</v>
      </c>
      <c r="F2338" s="32">
        <v>1475570198850</v>
      </c>
      <c r="G2338" s="32">
        <v>8</v>
      </c>
      <c r="H2338" s="34">
        <v>1589.0174999999999</v>
      </c>
      <c r="I2338" s="3"/>
      <c r="J2338" s="26">
        <f t="shared" si="166"/>
        <v>0</v>
      </c>
    </row>
    <row r="2339" spans="1:10" x14ac:dyDescent="0.25">
      <c r="A2339" s="36"/>
      <c r="B2339" s="32" t="s">
        <v>72</v>
      </c>
      <c r="C2339" s="32" t="str">
        <f t="shared" si="168"/>
        <v>557-147</v>
      </c>
      <c r="D2339" s="32" t="s">
        <v>149</v>
      </c>
      <c r="E2339" s="32" t="s">
        <v>11</v>
      </c>
      <c r="F2339" s="32">
        <v>1475570208856</v>
      </c>
      <c r="G2339" s="32">
        <v>5</v>
      </c>
      <c r="H2339" s="34">
        <v>1589.0174999999999</v>
      </c>
      <c r="I2339" s="3"/>
      <c r="J2339" s="26">
        <f t="shared" si="166"/>
        <v>0</v>
      </c>
    </row>
    <row r="2340" spans="1:10" x14ac:dyDescent="0.25">
      <c r="A2340" s="36"/>
      <c r="B2340" s="32" t="s">
        <v>72</v>
      </c>
      <c r="C2340" s="32" t="str">
        <f t="shared" si="168"/>
        <v>557-147</v>
      </c>
      <c r="D2340" s="32" t="s">
        <v>149</v>
      </c>
      <c r="E2340" s="32" t="s">
        <v>25</v>
      </c>
      <c r="F2340" s="32">
        <v>1475570218855</v>
      </c>
      <c r="G2340" s="32">
        <v>7</v>
      </c>
      <c r="H2340" s="34">
        <v>1589.0174999999999</v>
      </c>
      <c r="I2340" s="3"/>
      <c r="J2340" s="26">
        <f t="shared" si="166"/>
        <v>0</v>
      </c>
    </row>
    <row r="2341" spans="1:10" x14ac:dyDescent="0.25">
      <c r="A2341" s="36"/>
      <c r="B2341" s="32" t="s">
        <v>72</v>
      </c>
      <c r="C2341" s="32" t="str">
        <f t="shared" si="168"/>
        <v>557-147</v>
      </c>
      <c r="D2341" s="32" t="s">
        <v>149</v>
      </c>
      <c r="E2341" s="32" t="s">
        <v>12</v>
      </c>
      <c r="F2341" s="32">
        <v>1475570228854</v>
      </c>
      <c r="G2341" s="32">
        <v>9</v>
      </c>
      <c r="H2341" s="34">
        <v>1589.0174999999999</v>
      </c>
      <c r="I2341" s="3"/>
      <c r="J2341" s="26">
        <f t="shared" si="166"/>
        <v>0</v>
      </c>
    </row>
    <row r="2342" spans="1:10" x14ac:dyDescent="0.25">
      <c r="A2342" s="36"/>
      <c r="B2342" s="32" t="s">
        <v>72</v>
      </c>
      <c r="C2342" s="32" t="str">
        <f t="shared" si="168"/>
        <v>557-147</v>
      </c>
      <c r="D2342" s="32" t="s">
        <v>149</v>
      </c>
      <c r="E2342" s="32" t="s">
        <v>71</v>
      </c>
      <c r="F2342" s="32">
        <v>1475570258851</v>
      </c>
      <c r="G2342" s="32">
        <v>18</v>
      </c>
      <c r="H2342" s="34">
        <v>1589.0174999999999</v>
      </c>
      <c r="I2342" s="3"/>
      <c r="J2342" s="26">
        <f t="shared" si="166"/>
        <v>0</v>
      </c>
    </row>
    <row r="2343" spans="1:10" x14ac:dyDescent="0.25">
      <c r="A2343" s="36"/>
      <c r="B2343" s="32" t="s">
        <v>72</v>
      </c>
      <c r="C2343" s="32" t="str">
        <f t="shared" si="168"/>
        <v>557-147</v>
      </c>
      <c r="D2343" s="32" t="s">
        <v>149</v>
      </c>
      <c r="E2343" s="32" t="s">
        <v>14</v>
      </c>
      <c r="F2343" s="32">
        <v>1475570268850</v>
      </c>
      <c r="G2343" s="32">
        <v>1</v>
      </c>
      <c r="H2343" s="34">
        <v>1589.0174999999999</v>
      </c>
      <c r="I2343" s="3"/>
      <c r="J2343" s="26">
        <f t="shared" si="166"/>
        <v>0</v>
      </c>
    </row>
    <row r="2344" spans="1:10" x14ac:dyDescent="0.25">
      <c r="A2344" s="36"/>
      <c r="B2344" s="32" t="s">
        <v>72</v>
      </c>
      <c r="C2344" s="32" t="str">
        <f t="shared" si="168"/>
        <v>557-147</v>
      </c>
      <c r="D2344" s="32" t="s">
        <v>149</v>
      </c>
      <c r="E2344" s="32" t="s">
        <v>16</v>
      </c>
      <c r="F2344" s="32">
        <v>1475570288858</v>
      </c>
      <c r="G2344" s="32">
        <v>5</v>
      </c>
      <c r="H2344" s="34">
        <v>1589.0174999999999</v>
      </c>
      <c r="I2344" s="3"/>
      <c r="J2344" s="26">
        <f t="shared" si="166"/>
        <v>0</v>
      </c>
    </row>
    <row r="2345" spans="1:10" x14ac:dyDescent="0.25">
      <c r="A2345" s="36"/>
      <c r="B2345" s="32" t="s">
        <v>72</v>
      </c>
      <c r="C2345" s="32" t="str">
        <f t="shared" si="168"/>
        <v>557-147</v>
      </c>
      <c r="D2345" s="32" t="s">
        <v>149</v>
      </c>
      <c r="E2345" s="32" t="s">
        <v>17</v>
      </c>
      <c r="F2345" s="32">
        <v>1475570298857</v>
      </c>
      <c r="G2345" s="32">
        <v>6</v>
      </c>
      <c r="H2345" s="34">
        <v>1589.0174999999999</v>
      </c>
      <c r="I2345" s="3"/>
      <c r="J2345" s="26">
        <f t="shared" si="166"/>
        <v>0</v>
      </c>
    </row>
    <row r="2346" spans="1:10" x14ac:dyDescent="0.25">
      <c r="A2346" s="36"/>
      <c r="B2346" s="32" t="s">
        <v>72</v>
      </c>
      <c r="C2346" s="32" t="str">
        <f t="shared" si="168"/>
        <v>557-147</v>
      </c>
      <c r="D2346" s="32" t="s">
        <v>149</v>
      </c>
      <c r="E2346" s="32" t="s">
        <v>79</v>
      </c>
      <c r="F2346" s="32">
        <v>1475570338850</v>
      </c>
      <c r="G2346" s="32">
        <v>6</v>
      </c>
      <c r="H2346" s="34">
        <v>1589.0174999999999</v>
      </c>
      <c r="I2346" s="3"/>
      <c r="J2346" s="26">
        <f t="shared" si="166"/>
        <v>0</v>
      </c>
    </row>
    <row r="2347" spans="1:10" x14ac:dyDescent="0.25">
      <c r="A2347" s="36"/>
      <c r="B2347" s="32" t="s">
        <v>72</v>
      </c>
      <c r="C2347" s="32" t="str">
        <f t="shared" si="168"/>
        <v>557-147</v>
      </c>
      <c r="D2347" s="32" t="s">
        <v>149</v>
      </c>
      <c r="E2347" s="32" t="s">
        <v>20</v>
      </c>
      <c r="F2347" s="32">
        <v>1475570358858</v>
      </c>
      <c r="G2347" s="32">
        <v>3</v>
      </c>
      <c r="H2347" s="34">
        <v>1589.0174999999999</v>
      </c>
      <c r="I2347" s="3"/>
      <c r="J2347" s="26">
        <f t="shared" si="166"/>
        <v>0</v>
      </c>
    </row>
    <row r="2348" spans="1:10" x14ac:dyDescent="0.25">
      <c r="A2348" s="36"/>
      <c r="B2348" s="32" t="s">
        <v>72</v>
      </c>
      <c r="C2348" s="32" t="str">
        <f t="shared" si="168"/>
        <v>557-147</v>
      </c>
      <c r="D2348" s="32" t="s">
        <v>149</v>
      </c>
      <c r="E2348" s="32" t="s">
        <v>21</v>
      </c>
      <c r="F2348" s="32">
        <v>1475570368857</v>
      </c>
      <c r="G2348" s="32">
        <v>11</v>
      </c>
      <c r="H2348" s="34">
        <v>1589.0174999999999</v>
      </c>
      <c r="I2348" s="3"/>
      <c r="J2348" s="26">
        <f t="shared" si="166"/>
        <v>0</v>
      </c>
    </row>
    <row r="2349" spans="1:10" x14ac:dyDescent="0.25">
      <c r="A2349" s="36"/>
      <c r="B2349" s="32" t="s">
        <v>72</v>
      </c>
      <c r="C2349" s="32" t="str">
        <f t="shared" si="168"/>
        <v>557-147</v>
      </c>
      <c r="D2349" s="32" t="s">
        <v>149</v>
      </c>
      <c r="E2349" s="32" t="s">
        <v>81</v>
      </c>
      <c r="F2349" s="32">
        <v>1475570418859</v>
      </c>
      <c r="G2349" s="32">
        <v>7</v>
      </c>
      <c r="H2349" s="34">
        <v>1589.0174999999999</v>
      </c>
      <c r="I2349" s="3"/>
      <c r="J2349" s="26">
        <f t="shared" si="166"/>
        <v>0</v>
      </c>
    </row>
    <row r="2350" spans="1:10" x14ac:dyDescent="0.25">
      <c r="A2350" s="36"/>
      <c r="B2350" s="32" t="s">
        <v>72</v>
      </c>
      <c r="C2350" s="32" t="str">
        <f t="shared" si="168"/>
        <v>557-147</v>
      </c>
      <c r="D2350" s="32" t="s">
        <v>149</v>
      </c>
      <c r="E2350" s="32" t="s">
        <v>73</v>
      </c>
      <c r="F2350" s="32">
        <v>1475570428858</v>
      </c>
      <c r="G2350" s="32">
        <v>7</v>
      </c>
      <c r="H2350" s="34">
        <v>1589.0174999999999</v>
      </c>
      <c r="I2350" s="3"/>
      <c r="J2350" s="26">
        <f t="shared" si="166"/>
        <v>0</v>
      </c>
    </row>
    <row r="2351" spans="1:10" x14ac:dyDescent="0.25">
      <c r="A2351" s="36"/>
      <c r="B2351" s="32" t="s">
        <v>72</v>
      </c>
      <c r="C2351" s="32" t="str">
        <f t="shared" si="168"/>
        <v>557-147</v>
      </c>
      <c r="D2351" s="32" t="s">
        <v>149</v>
      </c>
      <c r="E2351" s="32" t="s">
        <v>28</v>
      </c>
      <c r="F2351" s="32">
        <v>1475570438857</v>
      </c>
      <c r="G2351" s="32">
        <v>2</v>
      </c>
      <c r="H2351" s="34">
        <v>1589.0174999999999</v>
      </c>
      <c r="I2351" s="3"/>
      <c r="J2351" s="26">
        <f t="shared" si="166"/>
        <v>0</v>
      </c>
    </row>
    <row r="2352" spans="1:10" x14ac:dyDescent="0.25">
      <c r="A2352" s="36"/>
      <c r="B2352" s="32" t="s">
        <v>72</v>
      </c>
      <c r="C2352" s="32" t="str">
        <f t="shared" si="168"/>
        <v>557-147</v>
      </c>
      <c r="D2352" s="32" t="s">
        <v>149</v>
      </c>
      <c r="E2352" s="32" t="s">
        <v>82</v>
      </c>
      <c r="F2352" s="32">
        <v>1475570498851</v>
      </c>
      <c r="G2352" s="32">
        <v>8</v>
      </c>
      <c r="H2352" s="34">
        <v>1589.0174999999999</v>
      </c>
      <c r="I2352" s="3"/>
      <c r="J2352" s="26">
        <f t="shared" si="166"/>
        <v>0</v>
      </c>
    </row>
    <row r="2353" spans="1:10" x14ac:dyDescent="0.25">
      <c r="A2353" s="37"/>
      <c r="B2353" s="32" t="s">
        <v>72</v>
      </c>
      <c r="C2353" s="32" t="str">
        <f t="shared" si="168"/>
        <v>557-147</v>
      </c>
      <c r="D2353" s="32" t="s">
        <v>149</v>
      </c>
      <c r="E2353" s="32" t="s">
        <v>74</v>
      </c>
      <c r="F2353" s="32">
        <v>1475570508857</v>
      </c>
      <c r="G2353" s="32">
        <v>7</v>
      </c>
      <c r="H2353" s="34">
        <v>1589.0174999999999</v>
      </c>
      <c r="I2353" s="3"/>
      <c r="J2353" s="26">
        <f t="shared" si="166"/>
        <v>0</v>
      </c>
    </row>
    <row r="2354" spans="1:10" ht="42" customHeight="1" x14ac:dyDescent="0.25">
      <c r="A2354" s="35"/>
      <c r="B2354" s="32" t="s">
        <v>72</v>
      </c>
      <c r="C2354" s="32" t="str">
        <f t="shared" ref="C2354:C2359" si="169">HYPERLINK("http://warehouse.orhideja.net//images/products/558-147 coffee rose.jpg","558-147")</f>
        <v>558-147</v>
      </c>
      <c r="D2354" s="32" t="s">
        <v>149</v>
      </c>
      <c r="E2354" s="32" t="s">
        <v>10</v>
      </c>
      <c r="F2354" s="32">
        <v>1475580198857</v>
      </c>
      <c r="G2354" s="32">
        <v>5</v>
      </c>
      <c r="H2354" s="34">
        <v>1589.0174999999999</v>
      </c>
      <c r="I2354" s="3"/>
      <c r="J2354" s="26">
        <f t="shared" si="166"/>
        <v>0</v>
      </c>
    </row>
    <row r="2355" spans="1:10" ht="42" customHeight="1" x14ac:dyDescent="0.25">
      <c r="A2355" s="36"/>
      <c r="B2355" s="32" t="s">
        <v>72</v>
      </c>
      <c r="C2355" s="32" t="str">
        <f t="shared" si="169"/>
        <v>558-147</v>
      </c>
      <c r="D2355" s="32" t="s">
        <v>149</v>
      </c>
      <c r="E2355" s="32" t="s">
        <v>11</v>
      </c>
      <c r="F2355" s="32">
        <v>1475580208853</v>
      </c>
      <c r="G2355" s="32">
        <v>5</v>
      </c>
      <c r="H2355" s="34">
        <v>1589.0174999999999</v>
      </c>
      <c r="I2355" s="3"/>
      <c r="J2355" s="26">
        <f t="shared" si="166"/>
        <v>0</v>
      </c>
    </row>
    <row r="2356" spans="1:10" ht="42" customHeight="1" x14ac:dyDescent="0.25">
      <c r="A2356" s="36"/>
      <c r="B2356" s="32" t="s">
        <v>72</v>
      </c>
      <c r="C2356" s="32" t="str">
        <f t="shared" si="169"/>
        <v>558-147</v>
      </c>
      <c r="D2356" s="32" t="s">
        <v>149</v>
      </c>
      <c r="E2356" s="32" t="s">
        <v>15</v>
      </c>
      <c r="F2356" s="32">
        <v>1475580278856</v>
      </c>
      <c r="G2356" s="32">
        <v>3</v>
      </c>
      <c r="H2356" s="34">
        <v>1589.0174999999999</v>
      </c>
      <c r="I2356" s="3"/>
      <c r="J2356" s="26">
        <f t="shared" si="166"/>
        <v>0</v>
      </c>
    </row>
    <row r="2357" spans="1:10" ht="42" customHeight="1" x14ac:dyDescent="0.25">
      <c r="A2357" s="36"/>
      <c r="B2357" s="32" t="s">
        <v>72</v>
      </c>
      <c r="C2357" s="32" t="str">
        <f t="shared" si="169"/>
        <v>558-147</v>
      </c>
      <c r="D2357" s="32" t="s">
        <v>149</v>
      </c>
      <c r="E2357" s="32" t="s">
        <v>16</v>
      </c>
      <c r="F2357" s="32">
        <v>1475580288855</v>
      </c>
      <c r="G2357" s="32">
        <v>4</v>
      </c>
      <c r="H2357" s="34">
        <v>1589.0174999999999</v>
      </c>
      <c r="I2357" s="3"/>
      <c r="J2357" s="26">
        <f t="shared" si="166"/>
        <v>0</v>
      </c>
    </row>
    <row r="2358" spans="1:10" ht="42" customHeight="1" x14ac:dyDescent="0.25">
      <c r="A2358" s="36"/>
      <c r="B2358" s="32" t="s">
        <v>72</v>
      </c>
      <c r="C2358" s="32" t="str">
        <f t="shared" si="169"/>
        <v>558-147</v>
      </c>
      <c r="D2358" s="32" t="s">
        <v>149</v>
      </c>
      <c r="E2358" s="32" t="s">
        <v>17</v>
      </c>
      <c r="F2358" s="32">
        <v>1475580298854</v>
      </c>
      <c r="G2358" s="32">
        <v>2</v>
      </c>
      <c r="H2358" s="34">
        <v>1589.0174999999999</v>
      </c>
      <c r="I2358" s="3"/>
      <c r="J2358" s="26">
        <f t="shared" si="166"/>
        <v>0</v>
      </c>
    </row>
    <row r="2359" spans="1:10" ht="42" customHeight="1" x14ac:dyDescent="0.25">
      <c r="A2359" s="37"/>
      <c r="B2359" s="32" t="s">
        <v>72</v>
      </c>
      <c r="C2359" s="32" t="str">
        <f t="shared" si="169"/>
        <v>558-147</v>
      </c>
      <c r="D2359" s="32" t="s">
        <v>149</v>
      </c>
      <c r="E2359" s="32" t="s">
        <v>21</v>
      </c>
      <c r="F2359" s="32">
        <v>1475580368854</v>
      </c>
      <c r="G2359" s="32">
        <v>3</v>
      </c>
      <c r="H2359" s="34">
        <v>1589.0174999999999</v>
      </c>
      <c r="I2359" s="3"/>
      <c r="J2359" s="26">
        <f t="shared" si="166"/>
        <v>0</v>
      </c>
    </row>
    <row r="2360" spans="1:10" ht="41.25" customHeight="1" x14ac:dyDescent="0.25">
      <c r="A2360" s="35"/>
      <c r="B2360" s="32" t="s">
        <v>31</v>
      </c>
      <c r="C2360" s="32" t="str">
        <f>HYPERLINK("http://warehouse.orhideja.net//images/products/557-147,-210-147-kofejno-rozovij_6.jpg","210-147")</f>
        <v>210-147</v>
      </c>
      <c r="D2360" s="32" t="s">
        <v>149</v>
      </c>
      <c r="E2360" s="32">
        <v>38</v>
      </c>
      <c r="F2360" s="32">
        <v>1472101078858</v>
      </c>
      <c r="G2360" s="32">
        <v>6</v>
      </c>
      <c r="H2360" s="34">
        <v>888.77249999999992</v>
      </c>
      <c r="I2360" s="3"/>
      <c r="J2360" s="26">
        <f t="shared" si="166"/>
        <v>0</v>
      </c>
    </row>
    <row r="2361" spans="1:10" ht="41.25" customHeight="1" x14ac:dyDescent="0.25">
      <c r="A2361" s="36"/>
      <c r="B2361" s="32" t="s">
        <v>31</v>
      </c>
      <c r="C2361" s="32" t="str">
        <f>HYPERLINK("http://warehouse.orhideja.net//images/products/557-147,-210-147-kofejno-rozovij_6.jpg","210-147")</f>
        <v>210-147</v>
      </c>
      <c r="D2361" s="32" t="s">
        <v>149</v>
      </c>
      <c r="E2361" s="32">
        <v>40</v>
      </c>
      <c r="F2361" s="32">
        <v>1472101088857</v>
      </c>
      <c r="G2361" s="32">
        <v>17</v>
      </c>
      <c r="H2361" s="34">
        <v>888.77249999999992</v>
      </c>
      <c r="I2361" s="3"/>
      <c r="J2361" s="26">
        <f t="shared" si="166"/>
        <v>0</v>
      </c>
    </row>
    <row r="2362" spans="1:10" ht="41.25" customHeight="1" x14ac:dyDescent="0.25">
      <c r="A2362" s="36"/>
      <c r="B2362" s="32" t="s">
        <v>31</v>
      </c>
      <c r="C2362" s="32" t="str">
        <f>HYPERLINK("http://warehouse.orhideja.net//images/products/557-147,-210-147-kofejno-rozovij_6.jpg","210-147")</f>
        <v>210-147</v>
      </c>
      <c r="D2362" s="32" t="s">
        <v>149</v>
      </c>
      <c r="E2362" s="32">
        <v>42</v>
      </c>
      <c r="F2362" s="32">
        <v>1472101098856</v>
      </c>
      <c r="G2362" s="32">
        <v>19</v>
      </c>
      <c r="H2362" s="34">
        <v>888.77249999999992</v>
      </c>
      <c r="I2362" s="3"/>
      <c r="J2362" s="26">
        <f t="shared" si="166"/>
        <v>0</v>
      </c>
    </row>
    <row r="2363" spans="1:10" ht="41.25" customHeight="1" x14ac:dyDescent="0.25">
      <c r="A2363" s="36"/>
      <c r="B2363" s="32" t="s">
        <v>31</v>
      </c>
      <c r="C2363" s="32" t="str">
        <f>HYPERLINK("http://warehouse.orhideja.net//images/products/557-147,-210-147-kofejno-rozovij_6.jpg","210-147")</f>
        <v>210-147</v>
      </c>
      <c r="D2363" s="32" t="s">
        <v>149</v>
      </c>
      <c r="E2363" s="32">
        <v>44</v>
      </c>
      <c r="F2363" s="32">
        <v>1472101108852</v>
      </c>
      <c r="G2363" s="32">
        <v>16</v>
      </c>
      <c r="H2363" s="34">
        <v>888.77249999999992</v>
      </c>
      <c r="I2363" s="3"/>
      <c r="J2363" s="26">
        <f t="shared" si="166"/>
        <v>0</v>
      </c>
    </row>
    <row r="2364" spans="1:10" ht="41.25" customHeight="1" x14ac:dyDescent="0.25">
      <c r="A2364" s="37"/>
      <c r="B2364" s="32" t="s">
        <v>31</v>
      </c>
      <c r="C2364" s="32" t="str">
        <f>HYPERLINK("http://warehouse.orhideja.net//images/products/557-147,-210-147-kofejno-rozovij_6.jpg","210-147")</f>
        <v>210-147</v>
      </c>
      <c r="D2364" s="32" t="s">
        <v>149</v>
      </c>
      <c r="E2364" s="32">
        <v>46</v>
      </c>
      <c r="F2364" s="32">
        <v>1472101118851</v>
      </c>
      <c r="G2364" s="32">
        <v>2</v>
      </c>
      <c r="H2364" s="34">
        <v>888.77249999999992</v>
      </c>
      <c r="I2364" s="3"/>
      <c r="J2364" s="26">
        <f t="shared" si="166"/>
        <v>0</v>
      </c>
    </row>
    <row r="2365" spans="1:10" ht="55.5" customHeight="1" x14ac:dyDescent="0.25">
      <c r="A2365" s="35"/>
      <c r="B2365" s="32" t="s">
        <v>50</v>
      </c>
      <c r="C2365" s="32" t="str">
        <f>HYPERLINK("http://warehouse.orhideja.net//images/products/289-147 coffee rose.jpg","289-147")</f>
        <v>289-147</v>
      </c>
      <c r="D2365" s="32" t="s">
        <v>149</v>
      </c>
      <c r="E2365" s="32">
        <v>38</v>
      </c>
      <c r="F2365" s="32">
        <v>1472891078854</v>
      </c>
      <c r="G2365" s="32">
        <v>4</v>
      </c>
      <c r="H2365" s="34">
        <v>933.66</v>
      </c>
      <c r="I2365" s="3"/>
      <c r="J2365" s="26">
        <f t="shared" si="166"/>
        <v>0</v>
      </c>
    </row>
    <row r="2366" spans="1:10" ht="55.5" customHeight="1" x14ac:dyDescent="0.25">
      <c r="A2366" s="36"/>
      <c r="B2366" s="32" t="s">
        <v>50</v>
      </c>
      <c r="C2366" s="32" t="str">
        <f>HYPERLINK("http://warehouse.orhideja.net//images/products/289-147 coffee rose.jpg","289-147")</f>
        <v>289-147</v>
      </c>
      <c r="D2366" s="32" t="s">
        <v>149</v>
      </c>
      <c r="E2366" s="32">
        <v>40</v>
      </c>
      <c r="F2366" s="32">
        <v>1472891088853</v>
      </c>
      <c r="G2366" s="32">
        <v>27</v>
      </c>
      <c r="H2366" s="34">
        <v>933.66</v>
      </c>
      <c r="I2366" s="3"/>
      <c r="J2366" s="26">
        <f t="shared" si="166"/>
        <v>0</v>
      </c>
    </row>
    <row r="2367" spans="1:10" ht="55.5" customHeight="1" x14ac:dyDescent="0.25">
      <c r="A2367" s="36"/>
      <c r="B2367" s="32" t="s">
        <v>50</v>
      </c>
      <c r="C2367" s="32" t="str">
        <f>HYPERLINK("http://warehouse.orhideja.net//images/products/289-147 coffee rose.jpg","289-147")</f>
        <v>289-147</v>
      </c>
      <c r="D2367" s="32" t="s">
        <v>149</v>
      </c>
      <c r="E2367" s="32">
        <v>42</v>
      </c>
      <c r="F2367" s="32">
        <v>1472891098852</v>
      </c>
      <c r="G2367" s="32">
        <v>26</v>
      </c>
      <c r="H2367" s="34">
        <v>933.66</v>
      </c>
      <c r="I2367" s="3"/>
      <c r="J2367" s="26">
        <f t="shared" si="166"/>
        <v>0</v>
      </c>
    </row>
    <row r="2368" spans="1:10" ht="55.5" customHeight="1" x14ac:dyDescent="0.25">
      <c r="A2368" s="37"/>
      <c r="B2368" s="32" t="s">
        <v>50</v>
      </c>
      <c r="C2368" s="32" t="str">
        <f>HYPERLINK("http://warehouse.orhideja.net//images/products/289-147 coffee rose.jpg","289-147")</f>
        <v>289-147</v>
      </c>
      <c r="D2368" s="32" t="s">
        <v>149</v>
      </c>
      <c r="E2368" s="32">
        <v>44</v>
      </c>
      <c r="F2368" s="32">
        <v>1472891108858</v>
      </c>
      <c r="G2368" s="32">
        <v>22</v>
      </c>
      <c r="H2368" s="34">
        <v>933.66</v>
      </c>
      <c r="I2368" s="3"/>
      <c r="J2368" s="26">
        <f t="shared" si="166"/>
        <v>0</v>
      </c>
    </row>
    <row r="2369" spans="1:10" ht="99" customHeight="1" x14ac:dyDescent="0.25">
      <c r="A2369" s="35"/>
      <c r="B2369" s="32" t="s">
        <v>32</v>
      </c>
      <c r="C2369" s="32" t="str">
        <f>HYPERLINK("http://warehouse.orhideja.net//images/products/516-147,-624-147-kofejno-rozovij_6.jpg","624-147")</f>
        <v>624-147</v>
      </c>
      <c r="D2369" s="32" t="s">
        <v>149</v>
      </c>
      <c r="E2369" s="32">
        <v>40</v>
      </c>
      <c r="F2369" s="32">
        <v>1476241088852</v>
      </c>
      <c r="G2369" s="32">
        <v>1</v>
      </c>
      <c r="H2369" s="34">
        <v>888.77249999999992</v>
      </c>
      <c r="I2369" s="3"/>
      <c r="J2369" s="26">
        <f t="shared" si="166"/>
        <v>0</v>
      </c>
    </row>
    <row r="2370" spans="1:10" ht="99" customHeight="1" x14ac:dyDescent="0.25">
      <c r="A2370" s="37"/>
      <c r="B2370" s="32" t="s">
        <v>32</v>
      </c>
      <c r="C2370" s="32" t="str">
        <f>HYPERLINK("http://warehouse.orhideja.net//images/products/516-147,-624-147-kofejno-rozovij_6.jpg","624-147")</f>
        <v>624-147</v>
      </c>
      <c r="D2370" s="32" t="s">
        <v>149</v>
      </c>
      <c r="E2370" s="32">
        <v>44</v>
      </c>
      <c r="F2370" s="32">
        <v>1476241108857</v>
      </c>
      <c r="G2370" s="32">
        <v>10</v>
      </c>
      <c r="H2370" s="34">
        <v>888.77249999999992</v>
      </c>
      <c r="I2370" s="3"/>
      <c r="J2370" s="26">
        <f t="shared" si="166"/>
        <v>0</v>
      </c>
    </row>
    <row r="2371" spans="1:10" ht="21" customHeight="1" x14ac:dyDescent="0.25">
      <c r="A2371" s="35"/>
      <c r="B2371" s="32" t="s">
        <v>72</v>
      </c>
      <c r="C2371" s="32" t="str">
        <f t="shared" ref="C2371:C2379" si="170">HYPERLINK("http://warehouse.orhideja.net//images/products/557-147-dark-blue.jpg","557-147")</f>
        <v>557-147</v>
      </c>
      <c r="D2371" s="32" t="s">
        <v>141</v>
      </c>
      <c r="E2371" s="32" t="s">
        <v>70</v>
      </c>
      <c r="F2371" s="32">
        <v>1475570110616</v>
      </c>
      <c r="G2371" s="32">
        <v>5</v>
      </c>
      <c r="H2371" s="34">
        <v>1589.0174999999999</v>
      </c>
      <c r="I2371" s="3"/>
      <c r="J2371" s="26">
        <f t="shared" si="166"/>
        <v>0</v>
      </c>
    </row>
    <row r="2372" spans="1:10" ht="21" customHeight="1" x14ac:dyDescent="0.25">
      <c r="A2372" s="36"/>
      <c r="B2372" s="32" t="s">
        <v>72</v>
      </c>
      <c r="C2372" s="32" t="str">
        <f t="shared" si="170"/>
        <v>557-147</v>
      </c>
      <c r="D2372" s="32" t="s">
        <v>141</v>
      </c>
      <c r="E2372" s="32" t="s">
        <v>7</v>
      </c>
      <c r="F2372" s="32">
        <v>1475570120615</v>
      </c>
      <c r="G2372" s="32">
        <v>9</v>
      </c>
      <c r="H2372" s="34">
        <v>1589.0174999999999</v>
      </c>
      <c r="I2372" s="3"/>
      <c r="J2372" s="26">
        <f t="shared" si="166"/>
        <v>0</v>
      </c>
    </row>
    <row r="2373" spans="1:10" ht="21" customHeight="1" x14ac:dyDescent="0.25">
      <c r="A2373" s="36"/>
      <c r="B2373" s="32" t="s">
        <v>72</v>
      </c>
      <c r="C2373" s="32" t="str">
        <f t="shared" si="170"/>
        <v>557-147</v>
      </c>
      <c r="D2373" s="32" t="s">
        <v>141</v>
      </c>
      <c r="E2373" s="32" t="s">
        <v>8</v>
      </c>
      <c r="F2373" s="32">
        <v>1475570130614</v>
      </c>
      <c r="G2373" s="32">
        <v>10</v>
      </c>
      <c r="H2373" s="34">
        <v>1589.0174999999999</v>
      </c>
      <c r="I2373" s="3"/>
      <c r="J2373" s="26">
        <f t="shared" si="166"/>
        <v>0</v>
      </c>
    </row>
    <row r="2374" spans="1:10" ht="21" customHeight="1" x14ac:dyDescent="0.25">
      <c r="A2374" s="36"/>
      <c r="B2374" s="32" t="s">
        <v>72</v>
      </c>
      <c r="C2374" s="32" t="str">
        <f t="shared" si="170"/>
        <v>557-147</v>
      </c>
      <c r="D2374" s="32" t="s">
        <v>141</v>
      </c>
      <c r="E2374" s="32" t="s">
        <v>54</v>
      </c>
      <c r="F2374" s="32">
        <v>1475570140613</v>
      </c>
      <c r="G2374" s="32">
        <v>11</v>
      </c>
      <c r="H2374" s="34">
        <v>1589.0174999999999</v>
      </c>
      <c r="I2374" s="3"/>
      <c r="J2374" s="26">
        <f t="shared" si="166"/>
        <v>0</v>
      </c>
    </row>
    <row r="2375" spans="1:10" ht="21" customHeight="1" x14ac:dyDescent="0.25">
      <c r="A2375" s="36"/>
      <c r="B2375" s="32" t="s">
        <v>72</v>
      </c>
      <c r="C2375" s="32" t="str">
        <f t="shared" si="170"/>
        <v>557-147</v>
      </c>
      <c r="D2375" s="32" t="s">
        <v>141</v>
      </c>
      <c r="E2375" s="32" t="s">
        <v>10</v>
      </c>
      <c r="F2375" s="32">
        <v>1475570190618</v>
      </c>
      <c r="G2375" s="32">
        <v>9</v>
      </c>
      <c r="H2375" s="34">
        <v>1589.0174999999999</v>
      </c>
      <c r="I2375" s="3"/>
      <c r="J2375" s="26">
        <f t="shared" si="166"/>
        <v>0</v>
      </c>
    </row>
    <row r="2376" spans="1:10" ht="21" customHeight="1" x14ac:dyDescent="0.25">
      <c r="A2376" s="36"/>
      <c r="B2376" s="32" t="s">
        <v>72</v>
      </c>
      <c r="C2376" s="32" t="str">
        <f t="shared" si="170"/>
        <v>557-147</v>
      </c>
      <c r="D2376" s="32" t="s">
        <v>141</v>
      </c>
      <c r="E2376" s="32" t="s">
        <v>11</v>
      </c>
      <c r="F2376" s="32">
        <v>1475570200614</v>
      </c>
      <c r="G2376" s="32">
        <v>11</v>
      </c>
      <c r="H2376" s="34">
        <v>1589.0174999999999</v>
      </c>
      <c r="I2376" s="3"/>
      <c r="J2376" s="26">
        <f t="shared" ref="J2376:J2439" si="171">H2376*I2376</f>
        <v>0</v>
      </c>
    </row>
    <row r="2377" spans="1:10" ht="21" customHeight="1" x14ac:dyDescent="0.25">
      <c r="A2377" s="36"/>
      <c r="B2377" s="32" t="s">
        <v>72</v>
      </c>
      <c r="C2377" s="32" t="str">
        <f t="shared" si="170"/>
        <v>557-147</v>
      </c>
      <c r="D2377" s="32" t="s">
        <v>141</v>
      </c>
      <c r="E2377" s="32" t="s">
        <v>25</v>
      </c>
      <c r="F2377" s="32">
        <v>1475570210613</v>
      </c>
      <c r="G2377" s="32">
        <v>5</v>
      </c>
      <c r="H2377" s="34">
        <v>1589.0174999999999</v>
      </c>
      <c r="I2377" s="3"/>
      <c r="J2377" s="26">
        <f t="shared" si="171"/>
        <v>0</v>
      </c>
    </row>
    <row r="2378" spans="1:10" ht="21" customHeight="1" x14ac:dyDescent="0.25">
      <c r="A2378" s="36"/>
      <c r="B2378" s="32" t="s">
        <v>72</v>
      </c>
      <c r="C2378" s="32" t="str">
        <f t="shared" si="170"/>
        <v>557-147</v>
      </c>
      <c r="D2378" s="32" t="s">
        <v>141</v>
      </c>
      <c r="E2378" s="32" t="s">
        <v>16</v>
      </c>
      <c r="F2378" s="32">
        <v>1475570280616</v>
      </c>
      <c r="G2378" s="32">
        <v>1</v>
      </c>
      <c r="H2378" s="34">
        <v>1589.0174999999999</v>
      </c>
      <c r="I2378" s="3"/>
      <c r="J2378" s="26">
        <f t="shared" si="171"/>
        <v>0</v>
      </c>
    </row>
    <row r="2379" spans="1:10" ht="21" customHeight="1" x14ac:dyDescent="0.25">
      <c r="A2379" s="37"/>
      <c r="B2379" s="32" t="s">
        <v>72</v>
      </c>
      <c r="C2379" s="32" t="str">
        <f t="shared" si="170"/>
        <v>557-147</v>
      </c>
      <c r="D2379" s="32" t="s">
        <v>141</v>
      </c>
      <c r="E2379" s="32" t="s">
        <v>21</v>
      </c>
      <c r="F2379" s="32">
        <v>1475570360615</v>
      </c>
      <c r="G2379" s="32">
        <v>1</v>
      </c>
      <c r="H2379" s="34">
        <v>1589.0174999999999</v>
      </c>
      <c r="I2379" s="3"/>
      <c r="J2379" s="26">
        <f t="shared" si="171"/>
        <v>0</v>
      </c>
    </row>
    <row r="2380" spans="1:10" ht="51" customHeight="1" x14ac:dyDescent="0.25">
      <c r="A2380" s="35"/>
      <c r="B2380" s="32" t="s">
        <v>31</v>
      </c>
      <c r="C2380" s="32" t="str">
        <f>HYPERLINK("http://warehouse.orhideja.net//images/products/6_7.jpg","210-147")</f>
        <v>210-147</v>
      </c>
      <c r="D2380" s="32" t="s">
        <v>141</v>
      </c>
      <c r="E2380" s="32">
        <v>40</v>
      </c>
      <c r="F2380" s="32">
        <v>1472101080615</v>
      </c>
      <c r="G2380" s="32">
        <v>11</v>
      </c>
      <c r="H2380" s="34">
        <v>888.77249999999992</v>
      </c>
      <c r="I2380" s="3"/>
      <c r="J2380" s="26">
        <f t="shared" si="171"/>
        <v>0</v>
      </c>
    </row>
    <row r="2381" spans="1:10" ht="51" customHeight="1" x14ac:dyDescent="0.25">
      <c r="A2381" s="36"/>
      <c r="B2381" s="32" t="s">
        <v>31</v>
      </c>
      <c r="C2381" s="32" t="str">
        <f>HYPERLINK("http://warehouse.orhideja.net//images/products/6_7.jpg","210-147")</f>
        <v>210-147</v>
      </c>
      <c r="D2381" s="32" t="s">
        <v>141</v>
      </c>
      <c r="E2381" s="32">
        <v>42</v>
      </c>
      <c r="F2381" s="32">
        <v>1472101090614</v>
      </c>
      <c r="G2381" s="32">
        <v>25</v>
      </c>
      <c r="H2381" s="34">
        <v>888.77249999999992</v>
      </c>
      <c r="I2381" s="3"/>
      <c r="J2381" s="26">
        <f t="shared" si="171"/>
        <v>0</v>
      </c>
    </row>
    <row r="2382" spans="1:10" ht="51" customHeight="1" x14ac:dyDescent="0.25">
      <c r="A2382" s="36"/>
      <c r="B2382" s="32" t="s">
        <v>31</v>
      </c>
      <c r="C2382" s="32" t="str">
        <f>HYPERLINK("http://warehouse.orhideja.net//images/products/6_7.jpg","210-147")</f>
        <v>210-147</v>
      </c>
      <c r="D2382" s="32" t="s">
        <v>141</v>
      </c>
      <c r="E2382" s="32">
        <v>44</v>
      </c>
      <c r="F2382" s="32">
        <v>1472101100610</v>
      </c>
      <c r="G2382" s="32">
        <v>16</v>
      </c>
      <c r="H2382" s="34">
        <v>888.77249999999992</v>
      </c>
      <c r="I2382" s="3"/>
      <c r="J2382" s="26">
        <f t="shared" si="171"/>
        <v>0</v>
      </c>
    </row>
    <row r="2383" spans="1:10" ht="51" customHeight="1" x14ac:dyDescent="0.25">
      <c r="A2383" s="37"/>
      <c r="B2383" s="32" t="s">
        <v>31</v>
      </c>
      <c r="C2383" s="32" t="str">
        <f>HYPERLINK("http://warehouse.orhideja.net//images/products/6_7.jpg","210-147")</f>
        <v>210-147</v>
      </c>
      <c r="D2383" s="32" t="s">
        <v>141</v>
      </c>
      <c r="E2383" s="32">
        <v>46</v>
      </c>
      <c r="F2383" s="32">
        <v>1472101110619</v>
      </c>
      <c r="G2383" s="32">
        <v>3</v>
      </c>
      <c r="H2383" s="34">
        <v>888.77249999999992</v>
      </c>
      <c r="I2383" s="3"/>
      <c r="J2383" s="26">
        <f t="shared" si="171"/>
        <v>0</v>
      </c>
    </row>
    <row r="2384" spans="1:10" ht="60" customHeight="1" x14ac:dyDescent="0.25">
      <c r="A2384" s="35"/>
      <c r="B2384" s="32" t="s">
        <v>50</v>
      </c>
      <c r="C2384" s="32" t="str">
        <f>HYPERLINK("http://warehouse.orhideja.net//images/products/289-147-dark-blue.jpg","289-147")</f>
        <v>289-147</v>
      </c>
      <c r="D2384" s="32" t="s">
        <v>141</v>
      </c>
      <c r="E2384" s="32">
        <v>36</v>
      </c>
      <c r="F2384" s="32">
        <v>1472891060613</v>
      </c>
      <c r="G2384" s="32">
        <v>13</v>
      </c>
      <c r="H2384" s="34">
        <v>933.66</v>
      </c>
      <c r="I2384" s="3"/>
      <c r="J2384" s="26">
        <f t="shared" si="171"/>
        <v>0</v>
      </c>
    </row>
    <row r="2385" spans="1:10" ht="60" customHeight="1" x14ac:dyDescent="0.25">
      <c r="A2385" s="36"/>
      <c r="B2385" s="32" t="s">
        <v>50</v>
      </c>
      <c r="C2385" s="32" t="str">
        <f>HYPERLINK("http://warehouse.orhideja.net//images/products/289-147-dark-blue.jpg","289-147")</f>
        <v>289-147</v>
      </c>
      <c r="D2385" s="32" t="s">
        <v>141</v>
      </c>
      <c r="E2385" s="32">
        <v>40</v>
      </c>
      <c r="F2385" s="32">
        <v>1472891080611</v>
      </c>
      <c r="G2385" s="32">
        <v>19</v>
      </c>
      <c r="H2385" s="34">
        <v>933.66</v>
      </c>
      <c r="I2385" s="3"/>
      <c r="J2385" s="26">
        <f t="shared" si="171"/>
        <v>0</v>
      </c>
    </row>
    <row r="2386" spans="1:10" ht="60" customHeight="1" x14ac:dyDescent="0.25">
      <c r="A2386" s="36"/>
      <c r="B2386" s="32" t="s">
        <v>50</v>
      </c>
      <c r="C2386" s="32" t="str">
        <f>HYPERLINK("http://warehouse.orhideja.net//images/products/289-147-dark-blue.jpg","289-147")</f>
        <v>289-147</v>
      </c>
      <c r="D2386" s="32" t="s">
        <v>141</v>
      </c>
      <c r="E2386" s="32">
        <v>42</v>
      </c>
      <c r="F2386" s="32">
        <v>1472891090610</v>
      </c>
      <c r="G2386" s="32">
        <v>23</v>
      </c>
      <c r="H2386" s="34">
        <v>933.66</v>
      </c>
      <c r="I2386" s="3"/>
      <c r="J2386" s="26">
        <f t="shared" si="171"/>
        <v>0</v>
      </c>
    </row>
    <row r="2387" spans="1:10" ht="60" customHeight="1" x14ac:dyDescent="0.25">
      <c r="A2387" s="37"/>
      <c r="B2387" s="32" t="s">
        <v>50</v>
      </c>
      <c r="C2387" s="32" t="str">
        <f>HYPERLINK("http://warehouse.orhideja.net//images/products/289-147-dark-blue.jpg","289-147")</f>
        <v>289-147</v>
      </c>
      <c r="D2387" s="32" t="s">
        <v>141</v>
      </c>
      <c r="E2387" s="32">
        <v>44</v>
      </c>
      <c r="F2387" s="32">
        <v>1472891100616</v>
      </c>
      <c r="G2387" s="32">
        <v>5</v>
      </c>
      <c r="H2387" s="34">
        <v>933.66</v>
      </c>
      <c r="I2387" s="3"/>
      <c r="J2387" s="26">
        <f t="shared" si="171"/>
        <v>0</v>
      </c>
    </row>
    <row r="2388" spans="1:10" ht="21.75" customHeight="1" x14ac:dyDescent="0.25">
      <c r="A2388" s="35"/>
      <c r="B2388" s="32" t="s">
        <v>80</v>
      </c>
      <c r="C2388" s="32" t="str">
        <f t="shared" ref="C2388:C2400" si="172">HYPERLINK("http://warehouse.orhideja.net//images/products/166-147, 210-147 pion.jpg","166-147")</f>
        <v>166-147</v>
      </c>
      <c r="D2388" s="32" t="s">
        <v>69</v>
      </c>
      <c r="E2388" s="32" t="s">
        <v>77</v>
      </c>
      <c r="F2388" s="32">
        <v>1471660101687</v>
      </c>
      <c r="G2388" s="32">
        <v>2</v>
      </c>
      <c r="H2388" s="34">
        <v>2091.7575000000002</v>
      </c>
      <c r="I2388" s="3"/>
      <c r="J2388" s="26">
        <f t="shared" si="171"/>
        <v>0</v>
      </c>
    </row>
    <row r="2389" spans="1:10" ht="21.75" customHeight="1" x14ac:dyDescent="0.25">
      <c r="A2389" s="36"/>
      <c r="B2389" s="32" t="s">
        <v>80</v>
      </c>
      <c r="C2389" s="32" t="str">
        <f t="shared" si="172"/>
        <v>166-147</v>
      </c>
      <c r="D2389" s="32" t="s">
        <v>69</v>
      </c>
      <c r="E2389" s="32" t="s">
        <v>70</v>
      </c>
      <c r="F2389" s="32">
        <v>1471660111686</v>
      </c>
      <c r="G2389" s="32">
        <v>3</v>
      </c>
      <c r="H2389" s="34">
        <v>2091.7575000000002</v>
      </c>
      <c r="I2389" s="3"/>
      <c r="J2389" s="26">
        <f t="shared" si="171"/>
        <v>0</v>
      </c>
    </row>
    <row r="2390" spans="1:10" ht="21.75" customHeight="1" x14ac:dyDescent="0.25">
      <c r="A2390" s="36"/>
      <c r="B2390" s="32" t="s">
        <v>80</v>
      </c>
      <c r="C2390" s="32" t="str">
        <f t="shared" si="172"/>
        <v>166-147</v>
      </c>
      <c r="D2390" s="32" t="s">
        <v>69</v>
      </c>
      <c r="E2390" s="32" t="s">
        <v>7</v>
      </c>
      <c r="F2390" s="32">
        <v>1471660121685</v>
      </c>
      <c r="G2390" s="32">
        <v>11</v>
      </c>
      <c r="H2390" s="34">
        <v>2091.7575000000002</v>
      </c>
      <c r="I2390" s="3"/>
      <c r="J2390" s="26">
        <f t="shared" si="171"/>
        <v>0</v>
      </c>
    </row>
    <row r="2391" spans="1:10" ht="21.75" customHeight="1" x14ac:dyDescent="0.25">
      <c r="A2391" s="36"/>
      <c r="B2391" s="32" t="s">
        <v>80</v>
      </c>
      <c r="C2391" s="32" t="str">
        <f t="shared" si="172"/>
        <v>166-147</v>
      </c>
      <c r="D2391" s="32" t="s">
        <v>69</v>
      </c>
      <c r="E2391" s="32" t="s">
        <v>8</v>
      </c>
      <c r="F2391" s="32">
        <v>1471660131684</v>
      </c>
      <c r="G2391" s="32">
        <v>7</v>
      </c>
      <c r="H2391" s="34">
        <v>2091.7575000000002</v>
      </c>
      <c r="I2391" s="3"/>
      <c r="J2391" s="26">
        <f t="shared" si="171"/>
        <v>0</v>
      </c>
    </row>
    <row r="2392" spans="1:10" ht="21.75" customHeight="1" x14ac:dyDescent="0.25">
      <c r="A2392" s="36"/>
      <c r="B2392" s="32" t="s">
        <v>80</v>
      </c>
      <c r="C2392" s="32" t="str">
        <f t="shared" si="172"/>
        <v>166-147</v>
      </c>
      <c r="D2392" s="32" t="s">
        <v>69</v>
      </c>
      <c r="E2392" s="32" t="s">
        <v>78</v>
      </c>
      <c r="F2392" s="32">
        <v>1471660171680</v>
      </c>
      <c r="G2392" s="32">
        <v>3</v>
      </c>
      <c r="H2392" s="34">
        <v>2091.7575000000002</v>
      </c>
      <c r="I2392" s="3"/>
      <c r="J2392" s="26">
        <f t="shared" si="171"/>
        <v>0</v>
      </c>
    </row>
    <row r="2393" spans="1:10" ht="21.75" customHeight="1" x14ac:dyDescent="0.25">
      <c r="A2393" s="36"/>
      <c r="B2393" s="32" t="s">
        <v>80</v>
      </c>
      <c r="C2393" s="32" t="str">
        <f t="shared" si="172"/>
        <v>166-147</v>
      </c>
      <c r="D2393" s="32" t="s">
        <v>69</v>
      </c>
      <c r="E2393" s="32" t="s">
        <v>9</v>
      </c>
      <c r="F2393" s="32">
        <v>1471660181689</v>
      </c>
      <c r="G2393" s="32">
        <v>15</v>
      </c>
      <c r="H2393" s="34">
        <v>2091.7575000000002</v>
      </c>
      <c r="I2393" s="3"/>
      <c r="J2393" s="26">
        <f t="shared" si="171"/>
        <v>0</v>
      </c>
    </row>
    <row r="2394" spans="1:10" ht="21.75" customHeight="1" x14ac:dyDescent="0.25">
      <c r="A2394" s="36"/>
      <c r="B2394" s="32" t="s">
        <v>80</v>
      </c>
      <c r="C2394" s="32" t="str">
        <f t="shared" si="172"/>
        <v>166-147</v>
      </c>
      <c r="D2394" s="32" t="s">
        <v>69</v>
      </c>
      <c r="E2394" s="32" t="s">
        <v>10</v>
      </c>
      <c r="F2394" s="32">
        <v>1471660191688</v>
      </c>
      <c r="G2394" s="32">
        <v>17</v>
      </c>
      <c r="H2394" s="34">
        <v>2091.7575000000002</v>
      </c>
      <c r="I2394" s="3"/>
      <c r="J2394" s="26">
        <f t="shared" si="171"/>
        <v>0</v>
      </c>
    </row>
    <row r="2395" spans="1:10" ht="21.75" customHeight="1" x14ac:dyDescent="0.25">
      <c r="A2395" s="36"/>
      <c r="B2395" s="32" t="s">
        <v>80</v>
      </c>
      <c r="C2395" s="32" t="str">
        <f t="shared" si="172"/>
        <v>166-147</v>
      </c>
      <c r="D2395" s="32" t="s">
        <v>69</v>
      </c>
      <c r="E2395" s="32" t="s">
        <v>11</v>
      </c>
      <c r="F2395" s="32">
        <v>1471660201684</v>
      </c>
      <c r="G2395" s="32">
        <v>6</v>
      </c>
      <c r="H2395" s="34">
        <v>2091.7575000000002</v>
      </c>
      <c r="I2395" s="3"/>
      <c r="J2395" s="26">
        <f t="shared" si="171"/>
        <v>0</v>
      </c>
    </row>
    <row r="2396" spans="1:10" ht="21.75" customHeight="1" x14ac:dyDescent="0.25">
      <c r="A2396" s="36"/>
      <c r="B2396" s="32" t="s">
        <v>80</v>
      </c>
      <c r="C2396" s="32" t="str">
        <f t="shared" si="172"/>
        <v>166-147</v>
      </c>
      <c r="D2396" s="32" t="s">
        <v>69</v>
      </c>
      <c r="E2396" s="32" t="s">
        <v>71</v>
      </c>
      <c r="F2396" s="32">
        <v>1471660251689</v>
      </c>
      <c r="G2396" s="32">
        <v>6</v>
      </c>
      <c r="H2396" s="34">
        <v>2091.7575000000002</v>
      </c>
      <c r="I2396" s="3"/>
      <c r="J2396" s="26">
        <f t="shared" si="171"/>
        <v>0</v>
      </c>
    </row>
    <row r="2397" spans="1:10" ht="21.75" customHeight="1" x14ac:dyDescent="0.25">
      <c r="A2397" s="36"/>
      <c r="B2397" s="32" t="s">
        <v>80</v>
      </c>
      <c r="C2397" s="32" t="str">
        <f t="shared" si="172"/>
        <v>166-147</v>
      </c>
      <c r="D2397" s="32" t="s">
        <v>69</v>
      </c>
      <c r="E2397" s="32" t="s">
        <v>14</v>
      </c>
      <c r="F2397" s="32">
        <v>1471660261688</v>
      </c>
      <c r="G2397" s="32">
        <v>21</v>
      </c>
      <c r="H2397" s="34">
        <v>2091.7575000000002</v>
      </c>
      <c r="I2397" s="3"/>
      <c r="J2397" s="26">
        <f t="shared" si="171"/>
        <v>0</v>
      </c>
    </row>
    <row r="2398" spans="1:10" ht="21.75" customHeight="1" x14ac:dyDescent="0.25">
      <c r="A2398" s="36"/>
      <c r="B2398" s="32" t="s">
        <v>80</v>
      </c>
      <c r="C2398" s="32" t="str">
        <f t="shared" si="172"/>
        <v>166-147</v>
      </c>
      <c r="D2398" s="32" t="s">
        <v>69</v>
      </c>
      <c r="E2398" s="32" t="s">
        <v>15</v>
      </c>
      <c r="F2398" s="32">
        <v>1471660271687</v>
      </c>
      <c r="G2398" s="32">
        <v>19</v>
      </c>
      <c r="H2398" s="34">
        <v>2091.7575000000002</v>
      </c>
      <c r="I2398" s="3"/>
      <c r="J2398" s="26">
        <f t="shared" si="171"/>
        <v>0</v>
      </c>
    </row>
    <row r="2399" spans="1:10" ht="21.75" customHeight="1" x14ac:dyDescent="0.25">
      <c r="A2399" s="36"/>
      <c r="B2399" s="32" t="s">
        <v>80</v>
      </c>
      <c r="C2399" s="32" t="str">
        <f t="shared" si="172"/>
        <v>166-147</v>
      </c>
      <c r="D2399" s="32" t="s">
        <v>69</v>
      </c>
      <c r="E2399" s="32" t="s">
        <v>79</v>
      </c>
      <c r="F2399" s="32">
        <v>1471660331688</v>
      </c>
      <c r="G2399" s="32">
        <v>10</v>
      </c>
      <c r="H2399" s="34">
        <v>2091.7575000000002</v>
      </c>
      <c r="I2399" s="3"/>
      <c r="J2399" s="26">
        <f t="shared" si="171"/>
        <v>0</v>
      </c>
    </row>
    <row r="2400" spans="1:10" ht="21.75" customHeight="1" x14ac:dyDescent="0.25">
      <c r="A2400" s="37"/>
      <c r="B2400" s="32" t="s">
        <v>80</v>
      </c>
      <c r="C2400" s="32" t="str">
        <f t="shared" si="172"/>
        <v>166-147</v>
      </c>
      <c r="D2400" s="32" t="s">
        <v>69</v>
      </c>
      <c r="E2400" s="32" t="s">
        <v>19</v>
      </c>
      <c r="F2400" s="32">
        <v>1471660341687</v>
      </c>
      <c r="G2400" s="32">
        <v>10</v>
      </c>
      <c r="H2400" s="34">
        <v>2091.7575000000002</v>
      </c>
      <c r="I2400" s="3"/>
      <c r="J2400" s="26">
        <f t="shared" si="171"/>
        <v>0</v>
      </c>
    </row>
    <row r="2401" spans="1:10" x14ac:dyDescent="0.25">
      <c r="A2401" s="35"/>
      <c r="B2401" s="32" t="s">
        <v>5</v>
      </c>
      <c r="C2401" s="32" t="str">
        <f t="shared" ref="C2401:C2428" si="173">HYPERLINK("http://warehouse.orhideja.net//images/products/516-147, 210-147 peony_1.jpg","516-147")</f>
        <v>516-147</v>
      </c>
      <c r="D2401" s="32" t="s">
        <v>69</v>
      </c>
      <c r="E2401" s="32" t="s">
        <v>70</v>
      </c>
      <c r="F2401" s="32">
        <v>1475160111689</v>
      </c>
      <c r="G2401" s="32">
        <v>2</v>
      </c>
      <c r="H2401" s="34">
        <v>1580.04</v>
      </c>
      <c r="I2401" s="3"/>
      <c r="J2401" s="26">
        <f t="shared" si="171"/>
        <v>0</v>
      </c>
    </row>
    <row r="2402" spans="1:10" x14ac:dyDescent="0.25">
      <c r="A2402" s="36"/>
      <c r="B2402" s="32" t="s">
        <v>5</v>
      </c>
      <c r="C2402" s="32" t="str">
        <f t="shared" si="173"/>
        <v>516-147</v>
      </c>
      <c r="D2402" s="32" t="s">
        <v>69</v>
      </c>
      <c r="E2402" s="32" t="s">
        <v>7</v>
      </c>
      <c r="F2402" s="32">
        <v>1475160121688</v>
      </c>
      <c r="G2402" s="32">
        <v>4</v>
      </c>
      <c r="H2402" s="34">
        <v>1580.04</v>
      </c>
      <c r="I2402" s="3"/>
      <c r="J2402" s="26">
        <f t="shared" si="171"/>
        <v>0</v>
      </c>
    </row>
    <row r="2403" spans="1:10" x14ac:dyDescent="0.25">
      <c r="A2403" s="36"/>
      <c r="B2403" s="32" t="s">
        <v>5</v>
      </c>
      <c r="C2403" s="32" t="str">
        <f t="shared" si="173"/>
        <v>516-147</v>
      </c>
      <c r="D2403" s="32" t="s">
        <v>69</v>
      </c>
      <c r="E2403" s="32" t="s">
        <v>8</v>
      </c>
      <c r="F2403" s="32">
        <v>1475160131687</v>
      </c>
      <c r="G2403" s="32">
        <v>4</v>
      </c>
      <c r="H2403" s="34">
        <v>1580.04</v>
      </c>
      <c r="I2403" s="3"/>
      <c r="J2403" s="26">
        <f t="shared" si="171"/>
        <v>0</v>
      </c>
    </row>
    <row r="2404" spans="1:10" x14ac:dyDescent="0.25">
      <c r="A2404" s="36"/>
      <c r="B2404" s="32" t="s">
        <v>5</v>
      </c>
      <c r="C2404" s="32" t="str">
        <f t="shared" si="173"/>
        <v>516-147</v>
      </c>
      <c r="D2404" s="32" t="s">
        <v>69</v>
      </c>
      <c r="E2404" s="32" t="s">
        <v>54</v>
      </c>
      <c r="F2404" s="32">
        <v>1475160141686</v>
      </c>
      <c r="G2404" s="32">
        <v>4</v>
      </c>
      <c r="H2404" s="34">
        <v>1580.04</v>
      </c>
      <c r="I2404" s="3"/>
      <c r="J2404" s="26">
        <f t="shared" si="171"/>
        <v>0</v>
      </c>
    </row>
    <row r="2405" spans="1:10" x14ac:dyDescent="0.25">
      <c r="A2405" s="36"/>
      <c r="B2405" s="32" t="s">
        <v>5</v>
      </c>
      <c r="C2405" s="32" t="str">
        <f t="shared" si="173"/>
        <v>516-147</v>
      </c>
      <c r="D2405" s="32" t="s">
        <v>69</v>
      </c>
      <c r="E2405" s="32" t="s">
        <v>24</v>
      </c>
      <c r="F2405" s="32">
        <v>1475160151685</v>
      </c>
      <c r="G2405" s="32">
        <v>4</v>
      </c>
      <c r="H2405" s="34">
        <v>1580.04</v>
      </c>
      <c r="I2405" s="3"/>
      <c r="J2405" s="26">
        <f t="shared" si="171"/>
        <v>0</v>
      </c>
    </row>
    <row r="2406" spans="1:10" x14ac:dyDescent="0.25">
      <c r="A2406" s="36"/>
      <c r="B2406" s="32" t="s">
        <v>5</v>
      </c>
      <c r="C2406" s="32" t="str">
        <f t="shared" si="173"/>
        <v>516-147</v>
      </c>
      <c r="D2406" s="32" t="s">
        <v>69</v>
      </c>
      <c r="E2406" s="32" t="s">
        <v>9</v>
      </c>
      <c r="F2406" s="32">
        <v>1475160181682</v>
      </c>
      <c r="G2406" s="32">
        <v>7</v>
      </c>
      <c r="H2406" s="34">
        <v>1580.04</v>
      </c>
      <c r="I2406" s="3"/>
      <c r="J2406" s="26">
        <f t="shared" si="171"/>
        <v>0</v>
      </c>
    </row>
    <row r="2407" spans="1:10" x14ac:dyDescent="0.25">
      <c r="A2407" s="36"/>
      <c r="B2407" s="32" t="s">
        <v>5</v>
      </c>
      <c r="C2407" s="32" t="str">
        <f t="shared" si="173"/>
        <v>516-147</v>
      </c>
      <c r="D2407" s="32" t="s">
        <v>69</v>
      </c>
      <c r="E2407" s="32" t="s">
        <v>10</v>
      </c>
      <c r="F2407" s="32">
        <v>1475160191681</v>
      </c>
      <c r="G2407" s="32">
        <v>11</v>
      </c>
      <c r="H2407" s="34">
        <v>1580.04</v>
      </c>
      <c r="I2407" s="3"/>
      <c r="J2407" s="26">
        <f t="shared" si="171"/>
        <v>0</v>
      </c>
    </row>
    <row r="2408" spans="1:10" x14ac:dyDescent="0.25">
      <c r="A2408" s="36"/>
      <c r="B2408" s="32" t="s">
        <v>5</v>
      </c>
      <c r="C2408" s="32" t="str">
        <f t="shared" si="173"/>
        <v>516-147</v>
      </c>
      <c r="D2408" s="32" t="s">
        <v>69</v>
      </c>
      <c r="E2408" s="32" t="s">
        <v>11</v>
      </c>
      <c r="F2408" s="32">
        <v>1475160201687</v>
      </c>
      <c r="G2408" s="32">
        <v>10</v>
      </c>
      <c r="H2408" s="34">
        <v>1580.04</v>
      </c>
      <c r="I2408" s="3"/>
      <c r="J2408" s="26">
        <f t="shared" si="171"/>
        <v>0</v>
      </c>
    </row>
    <row r="2409" spans="1:10" x14ac:dyDescent="0.25">
      <c r="A2409" s="36"/>
      <c r="B2409" s="32" t="s">
        <v>5</v>
      </c>
      <c r="C2409" s="32" t="str">
        <f t="shared" si="173"/>
        <v>516-147</v>
      </c>
      <c r="D2409" s="32" t="s">
        <v>69</v>
      </c>
      <c r="E2409" s="32" t="s">
        <v>25</v>
      </c>
      <c r="F2409" s="32">
        <v>1475160211686</v>
      </c>
      <c r="G2409" s="32">
        <v>10</v>
      </c>
      <c r="H2409" s="34">
        <v>1580.04</v>
      </c>
      <c r="I2409" s="3"/>
      <c r="J2409" s="26">
        <f t="shared" si="171"/>
        <v>0</v>
      </c>
    </row>
    <row r="2410" spans="1:10" x14ac:dyDescent="0.25">
      <c r="A2410" s="36"/>
      <c r="B2410" s="32" t="s">
        <v>5</v>
      </c>
      <c r="C2410" s="32" t="str">
        <f t="shared" si="173"/>
        <v>516-147</v>
      </c>
      <c r="D2410" s="32" t="s">
        <v>69</v>
      </c>
      <c r="E2410" s="32" t="s">
        <v>12</v>
      </c>
      <c r="F2410" s="32">
        <v>1475160221685</v>
      </c>
      <c r="G2410" s="32">
        <v>11</v>
      </c>
      <c r="H2410" s="34">
        <v>1580.04</v>
      </c>
      <c r="I2410" s="3"/>
      <c r="J2410" s="26">
        <f t="shared" si="171"/>
        <v>0</v>
      </c>
    </row>
    <row r="2411" spans="1:10" x14ac:dyDescent="0.25">
      <c r="A2411" s="36"/>
      <c r="B2411" s="32" t="s">
        <v>5</v>
      </c>
      <c r="C2411" s="32" t="str">
        <f t="shared" si="173"/>
        <v>516-147</v>
      </c>
      <c r="D2411" s="32" t="s">
        <v>69</v>
      </c>
      <c r="E2411" s="32" t="s">
        <v>13</v>
      </c>
      <c r="F2411" s="32">
        <v>1475160231684</v>
      </c>
      <c r="G2411" s="32">
        <v>5</v>
      </c>
      <c r="H2411" s="34">
        <v>1580.04</v>
      </c>
      <c r="I2411" s="3"/>
      <c r="J2411" s="26">
        <f t="shared" si="171"/>
        <v>0</v>
      </c>
    </row>
    <row r="2412" spans="1:10" x14ac:dyDescent="0.25">
      <c r="A2412" s="36"/>
      <c r="B2412" s="32" t="s">
        <v>5</v>
      </c>
      <c r="C2412" s="32" t="str">
        <f t="shared" si="173"/>
        <v>516-147</v>
      </c>
      <c r="D2412" s="32" t="s">
        <v>69</v>
      </c>
      <c r="E2412" s="32" t="s">
        <v>14</v>
      </c>
      <c r="F2412" s="32">
        <v>1475160261681</v>
      </c>
      <c r="G2412" s="32">
        <v>10</v>
      </c>
      <c r="H2412" s="34">
        <v>1580.04</v>
      </c>
      <c r="I2412" s="3"/>
      <c r="J2412" s="26">
        <f t="shared" si="171"/>
        <v>0</v>
      </c>
    </row>
    <row r="2413" spans="1:10" x14ac:dyDescent="0.25">
      <c r="A2413" s="36"/>
      <c r="B2413" s="32" t="s">
        <v>5</v>
      </c>
      <c r="C2413" s="32" t="str">
        <f t="shared" si="173"/>
        <v>516-147</v>
      </c>
      <c r="D2413" s="32" t="s">
        <v>69</v>
      </c>
      <c r="E2413" s="32" t="s">
        <v>15</v>
      </c>
      <c r="F2413" s="32">
        <v>1475160271680</v>
      </c>
      <c r="G2413" s="32">
        <v>19</v>
      </c>
      <c r="H2413" s="34">
        <v>1580.04</v>
      </c>
      <c r="I2413" s="3"/>
      <c r="J2413" s="26">
        <f t="shared" si="171"/>
        <v>0</v>
      </c>
    </row>
    <row r="2414" spans="1:10" x14ac:dyDescent="0.25">
      <c r="A2414" s="36"/>
      <c r="B2414" s="32" t="s">
        <v>5</v>
      </c>
      <c r="C2414" s="32" t="str">
        <f t="shared" si="173"/>
        <v>516-147</v>
      </c>
      <c r="D2414" s="32" t="s">
        <v>69</v>
      </c>
      <c r="E2414" s="32" t="s">
        <v>16</v>
      </c>
      <c r="F2414" s="32">
        <v>1475160281689</v>
      </c>
      <c r="G2414" s="32">
        <v>18</v>
      </c>
      <c r="H2414" s="34">
        <v>1580.04</v>
      </c>
      <c r="I2414" s="3"/>
      <c r="J2414" s="26">
        <f t="shared" si="171"/>
        <v>0</v>
      </c>
    </row>
    <row r="2415" spans="1:10" x14ac:dyDescent="0.25">
      <c r="A2415" s="36"/>
      <c r="B2415" s="32" t="s">
        <v>5</v>
      </c>
      <c r="C2415" s="32" t="str">
        <f t="shared" si="173"/>
        <v>516-147</v>
      </c>
      <c r="D2415" s="32" t="s">
        <v>69</v>
      </c>
      <c r="E2415" s="32" t="s">
        <v>17</v>
      </c>
      <c r="F2415" s="32">
        <v>1475160291688</v>
      </c>
      <c r="G2415" s="32">
        <v>12</v>
      </c>
      <c r="H2415" s="34">
        <v>1580.04</v>
      </c>
      <c r="I2415" s="3"/>
      <c r="J2415" s="26">
        <f t="shared" si="171"/>
        <v>0</v>
      </c>
    </row>
    <row r="2416" spans="1:10" x14ac:dyDescent="0.25">
      <c r="A2416" s="36"/>
      <c r="B2416" s="32" t="s">
        <v>5</v>
      </c>
      <c r="C2416" s="32" t="str">
        <f t="shared" si="173"/>
        <v>516-147</v>
      </c>
      <c r="D2416" s="32" t="s">
        <v>69</v>
      </c>
      <c r="E2416" s="32" t="s">
        <v>18</v>
      </c>
      <c r="F2416" s="32">
        <v>1475160301684</v>
      </c>
      <c r="G2416" s="32">
        <v>10</v>
      </c>
      <c r="H2416" s="34">
        <v>1580.04</v>
      </c>
      <c r="I2416" s="3"/>
      <c r="J2416" s="26">
        <f t="shared" si="171"/>
        <v>0</v>
      </c>
    </row>
    <row r="2417" spans="1:10" x14ac:dyDescent="0.25">
      <c r="A2417" s="36"/>
      <c r="B2417" s="32" t="s">
        <v>5</v>
      </c>
      <c r="C2417" s="32" t="str">
        <f t="shared" si="173"/>
        <v>516-147</v>
      </c>
      <c r="D2417" s="32" t="s">
        <v>69</v>
      </c>
      <c r="E2417" s="32" t="s">
        <v>26</v>
      </c>
      <c r="F2417" s="32">
        <v>1475160311683</v>
      </c>
      <c r="G2417" s="32">
        <v>9</v>
      </c>
      <c r="H2417" s="34">
        <v>1580.04</v>
      </c>
      <c r="I2417" s="3"/>
      <c r="J2417" s="26">
        <f t="shared" si="171"/>
        <v>0</v>
      </c>
    </row>
    <row r="2418" spans="1:10" x14ac:dyDescent="0.25">
      <c r="A2418" s="36"/>
      <c r="B2418" s="32" t="s">
        <v>5</v>
      </c>
      <c r="C2418" s="32" t="str">
        <f t="shared" si="173"/>
        <v>516-147</v>
      </c>
      <c r="D2418" s="32" t="s">
        <v>69</v>
      </c>
      <c r="E2418" s="32" t="s">
        <v>19</v>
      </c>
      <c r="F2418" s="32">
        <v>1475160341680</v>
      </c>
      <c r="G2418" s="32">
        <v>5</v>
      </c>
      <c r="H2418" s="34">
        <v>1580.04</v>
      </c>
      <c r="I2418" s="3"/>
      <c r="J2418" s="26">
        <f t="shared" si="171"/>
        <v>0</v>
      </c>
    </row>
    <row r="2419" spans="1:10" x14ac:dyDescent="0.25">
      <c r="A2419" s="36"/>
      <c r="B2419" s="32" t="s">
        <v>5</v>
      </c>
      <c r="C2419" s="32" t="str">
        <f t="shared" si="173"/>
        <v>516-147</v>
      </c>
      <c r="D2419" s="32" t="s">
        <v>69</v>
      </c>
      <c r="E2419" s="32" t="s">
        <v>20</v>
      </c>
      <c r="F2419" s="32">
        <v>1475160351689</v>
      </c>
      <c r="G2419" s="32">
        <v>6</v>
      </c>
      <c r="H2419" s="34">
        <v>1580.04</v>
      </c>
      <c r="I2419" s="3"/>
      <c r="J2419" s="26">
        <f t="shared" si="171"/>
        <v>0</v>
      </c>
    </row>
    <row r="2420" spans="1:10" x14ac:dyDescent="0.25">
      <c r="A2420" s="36"/>
      <c r="B2420" s="32" t="s">
        <v>5</v>
      </c>
      <c r="C2420" s="32" t="str">
        <f t="shared" si="173"/>
        <v>516-147</v>
      </c>
      <c r="D2420" s="32" t="s">
        <v>69</v>
      </c>
      <c r="E2420" s="32" t="s">
        <v>21</v>
      </c>
      <c r="F2420" s="32">
        <v>1475160361688</v>
      </c>
      <c r="G2420" s="32">
        <v>3</v>
      </c>
      <c r="H2420" s="34">
        <v>1580.04</v>
      </c>
      <c r="I2420" s="3"/>
      <c r="J2420" s="26">
        <f t="shared" si="171"/>
        <v>0</v>
      </c>
    </row>
    <row r="2421" spans="1:10" x14ac:dyDescent="0.25">
      <c r="A2421" s="36"/>
      <c r="B2421" s="32" t="s">
        <v>5</v>
      </c>
      <c r="C2421" s="32" t="str">
        <f t="shared" si="173"/>
        <v>516-147</v>
      </c>
      <c r="D2421" s="32" t="s">
        <v>69</v>
      </c>
      <c r="E2421" s="32" t="s">
        <v>22</v>
      </c>
      <c r="F2421" s="32">
        <v>1475160371687</v>
      </c>
      <c r="G2421" s="32">
        <v>7</v>
      </c>
      <c r="H2421" s="34">
        <v>1580.04</v>
      </c>
      <c r="I2421" s="3"/>
      <c r="J2421" s="26">
        <f t="shared" si="171"/>
        <v>0</v>
      </c>
    </row>
    <row r="2422" spans="1:10" x14ac:dyDescent="0.25">
      <c r="A2422" s="36"/>
      <c r="B2422" s="32" t="s">
        <v>5</v>
      </c>
      <c r="C2422" s="32" t="str">
        <f t="shared" si="173"/>
        <v>516-147</v>
      </c>
      <c r="D2422" s="32" t="s">
        <v>69</v>
      </c>
      <c r="E2422" s="32" t="s">
        <v>23</v>
      </c>
      <c r="F2422" s="32">
        <v>1475160381686</v>
      </c>
      <c r="G2422" s="32">
        <v>13</v>
      </c>
      <c r="H2422" s="34">
        <v>1580.04</v>
      </c>
      <c r="I2422" s="3"/>
      <c r="J2422" s="26">
        <f t="shared" si="171"/>
        <v>0</v>
      </c>
    </row>
    <row r="2423" spans="1:10" x14ac:dyDescent="0.25">
      <c r="A2423" s="36"/>
      <c r="B2423" s="32" t="s">
        <v>5</v>
      </c>
      <c r="C2423" s="32" t="str">
        <f t="shared" si="173"/>
        <v>516-147</v>
      </c>
      <c r="D2423" s="32" t="s">
        <v>69</v>
      </c>
      <c r="E2423" s="32" t="s">
        <v>27</v>
      </c>
      <c r="F2423" s="32">
        <v>1475160391685</v>
      </c>
      <c r="G2423" s="32">
        <v>10</v>
      </c>
      <c r="H2423" s="34">
        <v>1580.04</v>
      </c>
      <c r="I2423" s="3"/>
      <c r="J2423" s="26">
        <f t="shared" si="171"/>
        <v>0</v>
      </c>
    </row>
    <row r="2424" spans="1:10" x14ac:dyDescent="0.25">
      <c r="A2424" s="36"/>
      <c r="B2424" s="32" t="s">
        <v>5</v>
      </c>
      <c r="C2424" s="32" t="str">
        <f t="shared" si="173"/>
        <v>516-147</v>
      </c>
      <c r="D2424" s="32" t="s">
        <v>69</v>
      </c>
      <c r="E2424" s="32" t="s">
        <v>29</v>
      </c>
      <c r="F2424" s="32">
        <v>1475160441687</v>
      </c>
      <c r="G2424" s="32">
        <v>1</v>
      </c>
      <c r="H2424" s="34">
        <v>1580.04</v>
      </c>
      <c r="I2424" s="3"/>
      <c r="J2424" s="26">
        <f t="shared" si="171"/>
        <v>0</v>
      </c>
    </row>
    <row r="2425" spans="1:10" x14ac:dyDescent="0.25">
      <c r="A2425" s="36"/>
      <c r="B2425" s="32" t="s">
        <v>5</v>
      </c>
      <c r="C2425" s="32" t="str">
        <f t="shared" si="173"/>
        <v>516-147</v>
      </c>
      <c r="D2425" s="32" t="s">
        <v>69</v>
      </c>
      <c r="E2425" s="32" t="s">
        <v>30</v>
      </c>
      <c r="F2425" s="32">
        <v>1475160451686</v>
      </c>
      <c r="G2425" s="32">
        <v>3</v>
      </c>
      <c r="H2425" s="34">
        <v>1580.04</v>
      </c>
      <c r="I2425" s="3"/>
      <c r="J2425" s="26">
        <f t="shared" si="171"/>
        <v>0</v>
      </c>
    </row>
    <row r="2426" spans="1:10" x14ac:dyDescent="0.25">
      <c r="A2426" s="36"/>
      <c r="B2426" s="32" t="s">
        <v>5</v>
      </c>
      <c r="C2426" s="32" t="str">
        <f t="shared" si="173"/>
        <v>516-147</v>
      </c>
      <c r="D2426" s="32" t="s">
        <v>69</v>
      </c>
      <c r="E2426" s="32" t="s">
        <v>48</v>
      </c>
      <c r="F2426" s="32">
        <v>1475160461685</v>
      </c>
      <c r="G2426" s="32">
        <v>7</v>
      </c>
      <c r="H2426" s="34">
        <v>1580.04</v>
      </c>
      <c r="I2426" s="3"/>
      <c r="J2426" s="26">
        <f t="shared" si="171"/>
        <v>0</v>
      </c>
    </row>
    <row r="2427" spans="1:10" x14ac:dyDescent="0.25">
      <c r="A2427" s="36"/>
      <c r="B2427" s="32" t="s">
        <v>5</v>
      </c>
      <c r="C2427" s="32" t="str">
        <f t="shared" si="173"/>
        <v>516-147</v>
      </c>
      <c r="D2427" s="32" t="s">
        <v>69</v>
      </c>
      <c r="E2427" s="32" t="s">
        <v>74</v>
      </c>
      <c r="F2427" s="32">
        <v>1475160501688</v>
      </c>
      <c r="G2427" s="32">
        <v>4</v>
      </c>
      <c r="H2427" s="34">
        <v>1580.04</v>
      </c>
      <c r="I2427" s="3"/>
      <c r="J2427" s="26">
        <f t="shared" si="171"/>
        <v>0</v>
      </c>
    </row>
    <row r="2428" spans="1:10" x14ac:dyDescent="0.25">
      <c r="A2428" s="37"/>
      <c r="B2428" s="32" t="s">
        <v>5</v>
      </c>
      <c r="C2428" s="32" t="str">
        <f t="shared" si="173"/>
        <v>516-147</v>
      </c>
      <c r="D2428" s="32" t="s">
        <v>69</v>
      </c>
      <c r="E2428" s="32" t="s">
        <v>38</v>
      </c>
      <c r="F2428" s="32">
        <v>1475160531685</v>
      </c>
      <c r="G2428" s="32">
        <v>7</v>
      </c>
      <c r="H2428" s="34">
        <v>1580.04</v>
      </c>
      <c r="I2428" s="3"/>
      <c r="J2428" s="26">
        <f t="shared" si="171"/>
        <v>0</v>
      </c>
    </row>
    <row r="2429" spans="1:10" ht="18" customHeight="1" x14ac:dyDescent="0.25">
      <c r="A2429" s="35"/>
      <c r="B2429" s="32" t="s">
        <v>72</v>
      </c>
      <c r="C2429" s="32" t="str">
        <f t="shared" ref="C2429:C2442" si="174">HYPERLINK("http://warehouse.orhideja.net//images/products/557-147, 289-147 pion_1.jpg","557-147")</f>
        <v>557-147</v>
      </c>
      <c r="D2429" s="32" t="s">
        <v>69</v>
      </c>
      <c r="E2429" s="32" t="s">
        <v>70</v>
      </c>
      <c r="F2429" s="32">
        <v>1475570111682</v>
      </c>
      <c r="G2429" s="32">
        <v>1</v>
      </c>
      <c r="H2429" s="34">
        <v>1589.0174999999999</v>
      </c>
      <c r="I2429" s="3"/>
      <c r="J2429" s="26">
        <f t="shared" si="171"/>
        <v>0</v>
      </c>
    </row>
    <row r="2430" spans="1:10" ht="18" customHeight="1" x14ac:dyDescent="0.25">
      <c r="A2430" s="36"/>
      <c r="B2430" s="32" t="s">
        <v>72</v>
      </c>
      <c r="C2430" s="32" t="str">
        <f t="shared" si="174"/>
        <v>557-147</v>
      </c>
      <c r="D2430" s="32" t="s">
        <v>69</v>
      </c>
      <c r="E2430" s="32" t="s">
        <v>11</v>
      </c>
      <c r="F2430" s="32">
        <v>1475570201680</v>
      </c>
      <c r="G2430" s="32">
        <v>14</v>
      </c>
      <c r="H2430" s="34">
        <v>1589.0174999999999</v>
      </c>
      <c r="I2430" s="3"/>
      <c r="J2430" s="26">
        <f t="shared" si="171"/>
        <v>0</v>
      </c>
    </row>
    <row r="2431" spans="1:10" ht="18" customHeight="1" x14ac:dyDescent="0.25">
      <c r="A2431" s="36"/>
      <c r="B2431" s="32" t="s">
        <v>72</v>
      </c>
      <c r="C2431" s="32" t="str">
        <f t="shared" si="174"/>
        <v>557-147</v>
      </c>
      <c r="D2431" s="32" t="s">
        <v>69</v>
      </c>
      <c r="E2431" s="32" t="s">
        <v>25</v>
      </c>
      <c r="F2431" s="32">
        <v>1475570211689</v>
      </c>
      <c r="G2431" s="32">
        <v>12</v>
      </c>
      <c r="H2431" s="34">
        <v>1589.0174999999999</v>
      </c>
      <c r="I2431" s="3"/>
      <c r="J2431" s="26">
        <f t="shared" si="171"/>
        <v>0</v>
      </c>
    </row>
    <row r="2432" spans="1:10" ht="18" customHeight="1" x14ac:dyDescent="0.25">
      <c r="A2432" s="36"/>
      <c r="B2432" s="32" t="s">
        <v>72</v>
      </c>
      <c r="C2432" s="32" t="str">
        <f t="shared" si="174"/>
        <v>557-147</v>
      </c>
      <c r="D2432" s="32" t="s">
        <v>69</v>
      </c>
      <c r="E2432" s="32" t="s">
        <v>71</v>
      </c>
      <c r="F2432" s="32">
        <v>1475570251685</v>
      </c>
      <c r="G2432" s="32">
        <v>5</v>
      </c>
      <c r="H2432" s="34">
        <v>1589.0174999999999</v>
      </c>
      <c r="I2432" s="3"/>
      <c r="J2432" s="26">
        <f t="shared" si="171"/>
        <v>0</v>
      </c>
    </row>
    <row r="2433" spans="1:10" ht="18" customHeight="1" x14ac:dyDescent="0.25">
      <c r="A2433" s="36"/>
      <c r="B2433" s="32" t="s">
        <v>72</v>
      </c>
      <c r="C2433" s="32" t="str">
        <f t="shared" si="174"/>
        <v>557-147</v>
      </c>
      <c r="D2433" s="32" t="s">
        <v>69</v>
      </c>
      <c r="E2433" s="32" t="s">
        <v>14</v>
      </c>
      <c r="F2433" s="32">
        <v>1475570261684</v>
      </c>
      <c r="G2433" s="32">
        <v>10</v>
      </c>
      <c r="H2433" s="34">
        <v>1589.0174999999999</v>
      </c>
      <c r="I2433" s="3"/>
      <c r="J2433" s="26">
        <f t="shared" si="171"/>
        <v>0</v>
      </c>
    </row>
    <row r="2434" spans="1:10" ht="18" customHeight="1" x14ac:dyDescent="0.25">
      <c r="A2434" s="36"/>
      <c r="B2434" s="32" t="s">
        <v>72</v>
      </c>
      <c r="C2434" s="32" t="str">
        <f t="shared" si="174"/>
        <v>557-147</v>
      </c>
      <c r="D2434" s="32" t="s">
        <v>69</v>
      </c>
      <c r="E2434" s="32" t="s">
        <v>15</v>
      </c>
      <c r="F2434" s="32">
        <v>1475570271683</v>
      </c>
      <c r="G2434" s="32">
        <v>6</v>
      </c>
      <c r="H2434" s="34">
        <v>1589.0174999999999</v>
      </c>
      <c r="I2434" s="3"/>
      <c r="J2434" s="26">
        <f t="shared" si="171"/>
        <v>0</v>
      </c>
    </row>
    <row r="2435" spans="1:10" ht="18" customHeight="1" x14ac:dyDescent="0.25">
      <c r="A2435" s="36"/>
      <c r="B2435" s="32" t="s">
        <v>72</v>
      </c>
      <c r="C2435" s="32" t="str">
        <f t="shared" si="174"/>
        <v>557-147</v>
      </c>
      <c r="D2435" s="32" t="s">
        <v>69</v>
      </c>
      <c r="E2435" s="32" t="s">
        <v>16</v>
      </c>
      <c r="F2435" s="32">
        <v>1475570281682</v>
      </c>
      <c r="G2435" s="32">
        <v>8</v>
      </c>
      <c r="H2435" s="34">
        <v>1589.0174999999999</v>
      </c>
      <c r="I2435" s="3"/>
      <c r="J2435" s="26">
        <f t="shared" si="171"/>
        <v>0</v>
      </c>
    </row>
    <row r="2436" spans="1:10" ht="18" customHeight="1" x14ac:dyDescent="0.25">
      <c r="A2436" s="36"/>
      <c r="B2436" s="32" t="s">
        <v>72</v>
      </c>
      <c r="C2436" s="32" t="str">
        <f t="shared" si="174"/>
        <v>557-147</v>
      </c>
      <c r="D2436" s="32" t="s">
        <v>69</v>
      </c>
      <c r="E2436" s="32" t="s">
        <v>17</v>
      </c>
      <c r="F2436" s="32">
        <v>1475570291681</v>
      </c>
      <c r="G2436" s="32">
        <v>1</v>
      </c>
      <c r="H2436" s="34">
        <v>1589.0174999999999</v>
      </c>
      <c r="I2436" s="3"/>
      <c r="J2436" s="26">
        <f t="shared" si="171"/>
        <v>0</v>
      </c>
    </row>
    <row r="2437" spans="1:10" ht="18" customHeight="1" x14ac:dyDescent="0.25">
      <c r="A2437" s="36"/>
      <c r="B2437" s="32" t="s">
        <v>72</v>
      </c>
      <c r="C2437" s="32" t="str">
        <f t="shared" si="174"/>
        <v>557-147</v>
      </c>
      <c r="D2437" s="32" t="s">
        <v>69</v>
      </c>
      <c r="E2437" s="32" t="s">
        <v>21</v>
      </c>
      <c r="F2437" s="32">
        <v>1475570361681</v>
      </c>
      <c r="G2437" s="32">
        <v>6</v>
      </c>
      <c r="H2437" s="34">
        <v>1589.0174999999999</v>
      </c>
      <c r="I2437" s="3"/>
      <c r="J2437" s="26">
        <f t="shared" si="171"/>
        <v>0</v>
      </c>
    </row>
    <row r="2438" spans="1:10" ht="18" customHeight="1" x14ac:dyDescent="0.25">
      <c r="A2438" s="36"/>
      <c r="B2438" s="32" t="s">
        <v>72</v>
      </c>
      <c r="C2438" s="32" t="str">
        <f t="shared" si="174"/>
        <v>557-147</v>
      </c>
      <c r="D2438" s="32" t="s">
        <v>69</v>
      </c>
      <c r="E2438" s="32" t="s">
        <v>81</v>
      </c>
      <c r="F2438" s="32">
        <v>1475570411683</v>
      </c>
      <c r="G2438" s="32">
        <v>6</v>
      </c>
      <c r="H2438" s="34">
        <v>1589.0174999999999</v>
      </c>
      <c r="I2438" s="3"/>
      <c r="J2438" s="26">
        <f t="shared" si="171"/>
        <v>0</v>
      </c>
    </row>
    <row r="2439" spans="1:10" ht="18" customHeight="1" x14ac:dyDescent="0.25">
      <c r="A2439" s="36"/>
      <c r="B2439" s="32" t="s">
        <v>72</v>
      </c>
      <c r="C2439" s="32" t="str">
        <f t="shared" si="174"/>
        <v>557-147</v>
      </c>
      <c r="D2439" s="32" t="s">
        <v>69</v>
      </c>
      <c r="E2439" s="32" t="s">
        <v>73</v>
      </c>
      <c r="F2439" s="32">
        <v>1475570421682</v>
      </c>
      <c r="G2439" s="32">
        <v>10</v>
      </c>
      <c r="H2439" s="34">
        <v>1589.0174999999999</v>
      </c>
      <c r="I2439" s="3"/>
      <c r="J2439" s="26">
        <f t="shared" si="171"/>
        <v>0</v>
      </c>
    </row>
    <row r="2440" spans="1:10" ht="18" customHeight="1" x14ac:dyDescent="0.25">
      <c r="A2440" s="36"/>
      <c r="B2440" s="32" t="s">
        <v>72</v>
      </c>
      <c r="C2440" s="32" t="str">
        <f t="shared" si="174"/>
        <v>557-147</v>
      </c>
      <c r="D2440" s="32" t="s">
        <v>69</v>
      </c>
      <c r="E2440" s="32" t="s">
        <v>28</v>
      </c>
      <c r="F2440" s="32">
        <v>1475570431681</v>
      </c>
      <c r="G2440" s="32">
        <v>11</v>
      </c>
      <c r="H2440" s="34">
        <v>1589.0174999999999</v>
      </c>
      <c r="I2440" s="3"/>
      <c r="J2440" s="26">
        <f t="shared" ref="J2440:J2503" si="175">H2440*I2440</f>
        <v>0</v>
      </c>
    </row>
    <row r="2441" spans="1:10" ht="18" customHeight="1" x14ac:dyDescent="0.25">
      <c r="A2441" s="36"/>
      <c r="B2441" s="32" t="s">
        <v>72</v>
      </c>
      <c r="C2441" s="32" t="str">
        <f t="shared" si="174"/>
        <v>557-147</v>
      </c>
      <c r="D2441" s="32" t="s">
        <v>69</v>
      </c>
      <c r="E2441" s="32" t="s">
        <v>82</v>
      </c>
      <c r="F2441" s="32">
        <v>1475570491685</v>
      </c>
      <c r="G2441" s="32">
        <v>8</v>
      </c>
      <c r="H2441" s="34">
        <v>1589.0174999999999</v>
      </c>
      <c r="I2441" s="3"/>
      <c r="J2441" s="26">
        <f t="shared" si="175"/>
        <v>0</v>
      </c>
    </row>
    <row r="2442" spans="1:10" ht="18" customHeight="1" x14ac:dyDescent="0.25">
      <c r="A2442" s="37"/>
      <c r="B2442" s="32" t="s">
        <v>72</v>
      </c>
      <c r="C2442" s="32" t="str">
        <f t="shared" si="174"/>
        <v>557-147</v>
      </c>
      <c r="D2442" s="32" t="s">
        <v>69</v>
      </c>
      <c r="E2442" s="32" t="s">
        <v>74</v>
      </c>
      <c r="F2442" s="32">
        <v>1475570501681</v>
      </c>
      <c r="G2442" s="32">
        <v>18</v>
      </c>
      <c r="H2442" s="34">
        <v>1589.0174999999999</v>
      </c>
      <c r="I2442" s="3"/>
      <c r="J2442" s="26">
        <f t="shared" si="175"/>
        <v>0</v>
      </c>
    </row>
    <row r="2443" spans="1:10" ht="35.25" customHeight="1" x14ac:dyDescent="0.25">
      <c r="A2443" s="35"/>
      <c r="B2443" s="32" t="s">
        <v>72</v>
      </c>
      <c r="C2443" s="32" t="str">
        <f t="shared" ref="C2443:C2450" si="176">HYPERLINK("http://warehouse.orhideja.net//images/products/558-147-210-147_1.jpg","558-147")</f>
        <v>558-147</v>
      </c>
      <c r="D2443" s="32" t="s">
        <v>69</v>
      </c>
      <c r="E2443" s="32" t="s">
        <v>7</v>
      </c>
      <c r="F2443" s="32">
        <v>1475580121688</v>
      </c>
      <c r="G2443" s="32">
        <v>3</v>
      </c>
      <c r="H2443" s="34">
        <v>1589.0174999999999</v>
      </c>
      <c r="I2443" s="3"/>
      <c r="J2443" s="26">
        <f t="shared" si="175"/>
        <v>0</v>
      </c>
    </row>
    <row r="2444" spans="1:10" ht="35.25" customHeight="1" x14ac:dyDescent="0.25">
      <c r="A2444" s="36"/>
      <c r="B2444" s="32" t="s">
        <v>72</v>
      </c>
      <c r="C2444" s="32" t="str">
        <f t="shared" si="176"/>
        <v>558-147</v>
      </c>
      <c r="D2444" s="32" t="s">
        <v>69</v>
      </c>
      <c r="E2444" s="32" t="s">
        <v>8</v>
      </c>
      <c r="F2444" s="32">
        <v>1475580131687</v>
      </c>
      <c r="G2444" s="32">
        <v>2</v>
      </c>
      <c r="H2444" s="34">
        <v>1589.0174999999999</v>
      </c>
      <c r="I2444" s="3"/>
      <c r="J2444" s="26">
        <f t="shared" si="175"/>
        <v>0</v>
      </c>
    </row>
    <row r="2445" spans="1:10" ht="35.25" customHeight="1" x14ac:dyDescent="0.25">
      <c r="A2445" s="36"/>
      <c r="B2445" s="32" t="s">
        <v>72</v>
      </c>
      <c r="C2445" s="32" t="str">
        <f t="shared" si="176"/>
        <v>558-147</v>
      </c>
      <c r="D2445" s="32" t="s">
        <v>69</v>
      </c>
      <c r="E2445" s="32" t="s">
        <v>10</v>
      </c>
      <c r="F2445" s="32">
        <v>1475580191681</v>
      </c>
      <c r="G2445" s="32">
        <v>3</v>
      </c>
      <c r="H2445" s="34">
        <v>1589.0174999999999</v>
      </c>
      <c r="I2445" s="3"/>
      <c r="J2445" s="26">
        <f t="shared" si="175"/>
        <v>0</v>
      </c>
    </row>
    <row r="2446" spans="1:10" ht="35.25" customHeight="1" x14ac:dyDescent="0.25">
      <c r="A2446" s="36"/>
      <c r="B2446" s="32" t="s">
        <v>72</v>
      </c>
      <c r="C2446" s="32" t="str">
        <f t="shared" si="176"/>
        <v>558-147</v>
      </c>
      <c r="D2446" s="32" t="s">
        <v>69</v>
      </c>
      <c r="E2446" s="32" t="s">
        <v>11</v>
      </c>
      <c r="F2446" s="32">
        <v>1475580201687</v>
      </c>
      <c r="G2446" s="32">
        <v>2</v>
      </c>
      <c r="H2446" s="34">
        <v>1589.0174999999999</v>
      </c>
      <c r="I2446" s="3"/>
      <c r="J2446" s="26">
        <f t="shared" si="175"/>
        <v>0</v>
      </c>
    </row>
    <row r="2447" spans="1:10" ht="35.25" customHeight="1" x14ac:dyDescent="0.25">
      <c r="A2447" s="36"/>
      <c r="B2447" s="32" t="s">
        <v>72</v>
      </c>
      <c r="C2447" s="32" t="str">
        <f t="shared" si="176"/>
        <v>558-147</v>
      </c>
      <c r="D2447" s="32" t="s">
        <v>69</v>
      </c>
      <c r="E2447" s="32" t="s">
        <v>71</v>
      </c>
      <c r="F2447" s="32">
        <v>1475580251682</v>
      </c>
      <c r="G2447" s="32">
        <v>4</v>
      </c>
      <c r="H2447" s="34">
        <v>1589.0174999999999</v>
      </c>
      <c r="I2447" s="3"/>
      <c r="J2447" s="26">
        <f t="shared" si="175"/>
        <v>0</v>
      </c>
    </row>
    <row r="2448" spans="1:10" ht="35.25" customHeight="1" x14ac:dyDescent="0.25">
      <c r="A2448" s="36"/>
      <c r="B2448" s="32" t="s">
        <v>72</v>
      </c>
      <c r="C2448" s="32" t="str">
        <f t="shared" si="176"/>
        <v>558-147</v>
      </c>
      <c r="D2448" s="32" t="s">
        <v>69</v>
      </c>
      <c r="E2448" s="32" t="s">
        <v>14</v>
      </c>
      <c r="F2448" s="32">
        <v>1475580261681</v>
      </c>
      <c r="G2448" s="32">
        <v>2</v>
      </c>
      <c r="H2448" s="34">
        <v>1589.0174999999999</v>
      </c>
      <c r="I2448" s="3"/>
      <c r="J2448" s="26">
        <f t="shared" si="175"/>
        <v>0</v>
      </c>
    </row>
    <row r="2449" spans="1:10" ht="35.25" customHeight="1" x14ac:dyDescent="0.25">
      <c r="A2449" s="36"/>
      <c r="B2449" s="32" t="s">
        <v>72</v>
      </c>
      <c r="C2449" s="32" t="str">
        <f t="shared" si="176"/>
        <v>558-147</v>
      </c>
      <c r="D2449" s="32" t="s">
        <v>69</v>
      </c>
      <c r="E2449" s="32" t="s">
        <v>19</v>
      </c>
      <c r="F2449" s="32">
        <v>1475580341680</v>
      </c>
      <c r="G2449" s="32">
        <v>4</v>
      </c>
      <c r="H2449" s="34">
        <v>1589.0174999999999</v>
      </c>
      <c r="I2449" s="3"/>
      <c r="J2449" s="26">
        <f t="shared" si="175"/>
        <v>0</v>
      </c>
    </row>
    <row r="2450" spans="1:10" ht="35.25" customHeight="1" x14ac:dyDescent="0.25">
      <c r="A2450" s="37"/>
      <c r="B2450" s="32" t="s">
        <v>72</v>
      </c>
      <c r="C2450" s="32" t="str">
        <f t="shared" si="176"/>
        <v>558-147</v>
      </c>
      <c r="D2450" s="32" t="s">
        <v>69</v>
      </c>
      <c r="E2450" s="32" t="s">
        <v>73</v>
      </c>
      <c r="F2450" s="32">
        <v>1475580421689</v>
      </c>
      <c r="G2450" s="32">
        <v>2</v>
      </c>
      <c r="H2450" s="34">
        <v>1589.0174999999999</v>
      </c>
      <c r="I2450" s="3"/>
      <c r="J2450" s="26">
        <f t="shared" si="175"/>
        <v>0</v>
      </c>
    </row>
    <row r="2451" spans="1:10" x14ac:dyDescent="0.25">
      <c r="A2451" s="35"/>
      <c r="B2451" s="32" t="s">
        <v>88</v>
      </c>
      <c r="C2451" s="32" t="str">
        <f t="shared" ref="C2451:C2474" si="177">HYPERLINK("http://warehouse.orhideja.net//images/products/580-147 Ø®Æ≠.jpg","580-147")</f>
        <v>580-147</v>
      </c>
      <c r="D2451" s="32" t="s">
        <v>69</v>
      </c>
      <c r="E2451" s="32" t="s">
        <v>7</v>
      </c>
      <c r="F2451" s="32">
        <v>1475800121689</v>
      </c>
      <c r="G2451" s="32">
        <v>4</v>
      </c>
      <c r="H2451" s="34">
        <v>1526.175</v>
      </c>
      <c r="I2451" s="3"/>
      <c r="J2451" s="26">
        <f t="shared" si="175"/>
        <v>0</v>
      </c>
    </row>
    <row r="2452" spans="1:10" x14ac:dyDescent="0.25">
      <c r="A2452" s="36"/>
      <c r="B2452" s="32" t="s">
        <v>88</v>
      </c>
      <c r="C2452" s="32" t="str">
        <f t="shared" si="177"/>
        <v>580-147</v>
      </c>
      <c r="D2452" s="32" t="s">
        <v>69</v>
      </c>
      <c r="E2452" s="32" t="s">
        <v>8</v>
      </c>
      <c r="F2452" s="32">
        <v>1475800131688</v>
      </c>
      <c r="G2452" s="32">
        <v>13</v>
      </c>
      <c r="H2452" s="34">
        <v>1526.175</v>
      </c>
      <c r="I2452" s="3"/>
      <c r="J2452" s="26">
        <f t="shared" si="175"/>
        <v>0</v>
      </c>
    </row>
    <row r="2453" spans="1:10" x14ac:dyDescent="0.25">
      <c r="A2453" s="36"/>
      <c r="B2453" s="32" t="s">
        <v>88</v>
      </c>
      <c r="C2453" s="32" t="str">
        <f t="shared" si="177"/>
        <v>580-147</v>
      </c>
      <c r="D2453" s="32" t="s">
        <v>69</v>
      </c>
      <c r="E2453" s="32" t="s">
        <v>54</v>
      </c>
      <c r="F2453" s="32">
        <v>1475800141687</v>
      </c>
      <c r="G2453" s="32">
        <v>11</v>
      </c>
      <c r="H2453" s="34">
        <v>1526.175</v>
      </c>
      <c r="I2453" s="3"/>
      <c r="J2453" s="26">
        <f t="shared" si="175"/>
        <v>0</v>
      </c>
    </row>
    <row r="2454" spans="1:10" x14ac:dyDescent="0.25">
      <c r="A2454" s="36"/>
      <c r="B2454" s="32" t="s">
        <v>88</v>
      </c>
      <c r="C2454" s="32" t="str">
        <f t="shared" si="177"/>
        <v>580-147</v>
      </c>
      <c r="D2454" s="32" t="s">
        <v>69</v>
      </c>
      <c r="E2454" s="32" t="s">
        <v>24</v>
      </c>
      <c r="F2454" s="32">
        <v>1475800151686</v>
      </c>
      <c r="G2454" s="32">
        <v>11</v>
      </c>
      <c r="H2454" s="34">
        <v>1526.175</v>
      </c>
      <c r="I2454" s="3"/>
      <c r="J2454" s="26">
        <f t="shared" si="175"/>
        <v>0</v>
      </c>
    </row>
    <row r="2455" spans="1:10" x14ac:dyDescent="0.25">
      <c r="A2455" s="36"/>
      <c r="B2455" s="32" t="s">
        <v>88</v>
      </c>
      <c r="C2455" s="32" t="str">
        <f t="shared" si="177"/>
        <v>580-147</v>
      </c>
      <c r="D2455" s="32" t="s">
        <v>69</v>
      </c>
      <c r="E2455" s="32" t="s">
        <v>10</v>
      </c>
      <c r="F2455" s="32">
        <v>1475800191682</v>
      </c>
      <c r="G2455" s="32">
        <v>3</v>
      </c>
      <c r="H2455" s="34">
        <v>1526.175</v>
      </c>
      <c r="I2455" s="3"/>
      <c r="J2455" s="26">
        <f t="shared" si="175"/>
        <v>0</v>
      </c>
    </row>
    <row r="2456" spans="1:10" x14ac:dyDescent="0.25">
      <c r="A2456" s="36"/>
      <c r="B2456" s="32" t="s">
        <v>88</v>
      </c>
      <c r="C2456" s="32" t="str">
        <f t="shared" si="177"/>
        <v>580-147</v>
      </c>
      <c r="D2456" s="32" t="s">
        <v>69</v>
      </c>
      <c r="E2456" s="32" t="s">
        <v>11</v>
      </c>
      <c r="F2456" s="32">
        <v>1475800201688</v>
      </c>
      <c r="G2456" s="32">
        <v>13</v>
      </c>
      <c r="H2456" s="34">
        <v>1526.175</v>
      </c>
      <c r="I2456" s="3"/>
      <c r="J2456" s="26">
        <f t="shared" si="175"/>
        <v>0</v>
      </c>
    </row>
    <row r="2457" spans="1:10" x14ac:dyDescent="0.25">
      <c r="A2457" s="36"/>
      <c r="B2457" s="32" t="s">
        <v>88</v>
      </c>
      <c r="C2457" s="32" t="str">
        <f t="shared" si="177"/>
        <v>580-147</v>
      </c>
      <c r="D2457" s="32" t="s">
        <v>69</v>
      </c>
      <c r="E2457" s="32" t="s">
        <v>25</v>
      </c>
      <c r="F2457" s="32">
        <v>1475800211687</v>
      </c>
      <c r="G2457" s="32">
        <v>16</v>
      </c>
      <c r="H2457" s="34">
        <v>1526.175</v>
      </c>
      <c r="I2457" s="3"/>
      <c r="J2457" s="26">
        <f t="shared" si="175"/>
        <v>0</v>
      </c>
    </row>
    <row r="2458" spans="1:10" x14ac:dyDescent="0.25">
      <c r="A2458" s="36"/>
      <c r="B2458" s="32" t="s">
        <v>88</v>
      </c>
      <c r="C2458" s="32" t="str">
        <f t="shared" si="177"/>
        <v>580-147</v>
      </c>
      <c r="D2458" s="32" t="s">
        <v>69</v>
      </c>
      <c r="E2458" s="32" t="s">
        <v>12</v>
      </c>
      <c r="F2458" s="32">
        <v>1475800221686</v>
      </c>
      <c r="G2458" s="32">
        <v>8</v>
      </c>
      <c r="H2458" s="34">
        <v>1526.175</v>
      </c>
      <c r="I2458" s="3"/>
      <c r="J2458" s="26">
        <f t="shared" si="175"/>
        <v>0</v>
      </c>
    </row>
    <row r="2459" spans="1:10" x14ac:dyDescent="0.25">
      <c r="A2459" s="36"/>
      <c r="B2459" s="32" t="s">
        <v>88</v>
      </c>
      <c r="C2459" s="32" t="str">
        <f t="shared" si="177"/>
        <v>580-147</v>
      </c>
      <c r="D2459" s="32" t="s">
        <v>69</v>
      </c>
      <c r="E2459" s="32" t="s">
        <v>13</v>
      </c>
      <c r="F2459" s="32">
        <v>1475800231685</v>
      </c>
      <c r="G2459" s="32">
        <v>9</v>
      </c>
      <c r="H2459" s="34">
        <v>1526.175</v>
      </c>
      <c r="I2459" s="3"/>
      <c r="J2459" s="26">
        <f t="shared" si="175"/>
        <v>0</v>
      </c>
    </row>
    <row r="2460" spans="1:10" x14ac:dyDescent="0.25">
      <c r="A2460" s="36"/>
      <c r="B2460" s="32" t="s">
        <v>88</v>
      </c>
      <c r="C2460" s="32" t="str">
        <f t="shared" si="177"/>
        <v>580-147</v>
      </c>
      <c r="D2460" s="32" t="s">
        <v>69</v>
      </c>
      <c r="E2460" s="32" t="s">
        <v>15</v>
      </c>
      <c r="F2460" s="32">
        <v>1475800271681</v>
      </c>
      <c r="G2460" s="32">
        <v>1</v>
      </c>
      <c r="H2460" s="34">
        <v>1526.175</v>
      </c>
      <c r="I2460" s="3"/>
      <c r="J2460" s="26">
        <f t="shared" si="175"/>
        <v>0</v>
      </c>
    </row>
    <row r="2461" spans="1:10" x14ac:dyDescent="0.25">
      <c r="A2461" s="36"/>
      <c r="B2461" s="32" t="s">
        <v>88</v>
      </c>
      <c r="C2461" s="32" t="str">
        <f t="shared" si="177"/>
        <v>580-147</v>
      </c>
      <c r="D2461" s="32" t="s">
        <v>69</v>
      </c>
      <c r="E2461" s="32" t="s">
        <v>16</v>
      </c>
      <c r="F2461" s="32">
        <v>1475800281680</v>
      </c>
      <c r="G2461" s="32">
        <v>3</v>
      </c>
      <c r="H2461" s="34">
        <v>1526.175</v>
      </c>
      <c r="I2461" s="3"/>
      <c r="J2461" s="26">
        <f t="shared" si="175"/>
        <v>0</v>
      </c>
    </row>
    <row r="2462" spans="1:10" x14ac:dyDescent="0.25">
      <c r="A2462" s="36"/>
      <c r="B2462" s="32" t="s">
        <v>88</v>
      </c>
      <c r="C2462" s="32" t="str">
        <f t="shared" si="177"/>
        <v>580-147</v>
      </c>
      <c r="D2462" s="32" t="s">
        <v>69</v>
      </c>
      <c r="E2462" s="32" t="s">
        <v>17</v>
      </c>
      <c r="F2462" s="32">
        <v>1475800291689</v>
      </c>
      <c r="G2462" s="32">
        <v>7</v>
      </c>
      <c r="H2462" s="34">
        <v>1526.175</v>
      </c>
      <c r="I2462" s="3"/>
      <c r="J2462" s="26">
        <f t="shared" si="175"/>
        <v>0</v>
      </c>
    </row>
    <row r="2463" spans="1:10" x14ac:dyDescent="0.25">
      <c r="A2463" s="36"/>
      <c r="B2463" s="32" t="s">
        <v>88</v>
      </c>
      <c r="C2463" s="32" t="str">
        <f t="shared" si="177"/>
        <v>580-147</v>
      </c>
      <c r="D2463" s="32" t="s">
        <v>69</v>
      </c>
      <c r="E2463" s="32" t="s">
        <v>18</v>
      </c>
      <c r="F2463" s="32">
        <v>1475800301685</v>
      </c>
      <c r="G2463" s="32">
        <v>9</v>
      </c>
      <c r="H2463" s="34">
        <v>1526.175</v>
      </c>
      <c r="I2463" s="3"/>
      <c r="J2463" s="26">
        <f t="shared" si="175"/>
        <v>0</v>
      </c>
    </row>
    <row r="2464" spans="1:10" x14ac:dyDescent="0.25">
      <c r="A2464" s="36"/>
      <c r="B2464" s="32" t="s">
        <v>88</v>
      </c>
      <c r="C2464" s="32" t="str">
        <f t="shared" si="177"/>
        <v>580-147</v>
      </c>
      <c r="D2464" s="32" t="s">
        <v>69</v>
      </c>
      <c r="E2464" s="32" t="s">
        <v>26</v>
      </c>
      <c r="F2464" s="32">
        <v>1475800311684</v>
      </c>
      <c r="G2464" s="32">
        <v>7</v>
      </c>
      <c r="H2464" s="34">
        <v>1526.175</v>
      </c>
      <c r="I2464" s="3"/>
      <c r="J2464" s="26">
        <f t="shared" si="175"/>
        <v>0</v>
      </c>
    </row>
    <row r="2465" spans="1:10" x14ac:dyDescent="0.25">
      <c r="A2465" s="36"/>
      <c r="B2465" s="32" t="s">
        <v>88</v>
      </c>
      <c r="C2465" s="32" t="str">
        <f t="shared" si="177"/>
        <v>580-147</v>
      </c>
      <c r="D2465" s="32" t="s">
        <v>69</v>
      </c>
      <c r="E2465" s="32" t="s">
        <v>79</v>
      </c>
      <c r="F2465" s="32"/>
      <c r="G2465" s="32">
        <v>2</v>
      </c>
      <c r="H2465" s="34">
        <v>1526.175</v>
      </c>
      <c r="I2465" s="3"/>
      <c r="J2465" s="26">
        <f t="shared" si="175"/>
        <v>0</v>
      </c>
    </row>
    <row r="2466" spans="1:10" x14ac:dyDescent="0.25">
      <c r="A2466" s="36"/>
      <c r="B2466" s="32" t="s">
        <v>88</v>
      </c>
      <c r="C2466" s="32" t="str">
        <f t="shared" si="177"/>
        <v>580-147</v>
      </c>
      <c r="D2466" s="32" t="s">
        <v>69</v>
      </c>
      <c r="E2466" s="32" t="s">
        <v>20</v>
      </c>
      <c r="F2466" s="32">
        <v>1475800351680</v>
      </c>
      <c r="G2466" s="32">
        <v>4</v>
      </c>
      <c r="H2466" s="34">
        <v>1526.175</v>
      </c>
      <c r="I2466" s="3"/>
      <c r="J2466" s="26">
        <f t="shared" si="175"/>
        <v>0</v>
      </c>
    </row>
    <row r="2467" spans="1:10" x14ac:dyDescent="0.25">
      <c r="A2467" s="36"/>
      <c r="B2467" s="32" t="s">
        <v>88</v>
      </c>
      <c r="C2467" s="32" t="str">
        <f t="shared" si="177"/>
        <v>580-147</v>
      </c>
      <c r="D2467" s="32" t="s">
        <v>69</v>
      </c>
      <c r="E2467" s="32" t="s">
        <v>21</v>
      </c>
      <c r="F2467" s="32">
        <v>1475800361689</v>
      </c>
      <c r="G2467" s="32">
        <v>13</v>
      </c>
      <c r="H2467" s="34">
        <v>1526.175</v>
      </c>
      <c r="I2467" s="3"/>
      <c r="J2467" s="26">
        <f t="shared" si="175"/>
        <v>0</v>
      </c>
    </row>
    <row r="2468" spans="1:10" x14ac:dyDescent="0.25">
      <c r="A2468" s="36"/>
      <c r="B2468" s="32" t="s">
        <v>88</v>
      </c>
      <c r="C2468" s="32" t="str">
        <f t="shared" si="177"/>
        <v>580-147</v>
      </c>
      <c r="D2468" s="32" t="s">
        <v>69</v>
      </c>
      <c r="E2468" s="32" t="s">
        <v>22</v>
      </c>
      <c r="F2468" s="32">
        <v>1475800371688</v>
      </c>
      <c r="G2468" s="32">
        <v>7</v>
      </c>
      <c r="H2468" s="34">
        <v>1526.175</v>
      </c>
      <c r="I2468" s="3"/>
      <c r="J2468" s="26">
        <f t="shared" si="175"/>
        <v>0</v>
      </c>
    </row>
    <row r="2469" spans="1:10" x14ac:dyDescent="0.25">
      <c r="A2469" s="36"/>
      <c r="B2469" s="32" t="s">
        <v>88</v>
      </c>
      <c r="C2469" s="32" t="str">
        <f t="shared" si="177"/>
        <v>580-147</v>
      </c>
      <c r="D2469" s="32" t="s">
        <v>69</v>
      </c>
      <c r="E2469" s="32" t="s">
        <v>23</v>
      </c>
      <c r="F2469" s="32">
        <v>1475800381687</v>
      </c>
      <c r="G2469" s="32">
        <v>2</v>
      </c>
      <c r="H2469" s="34">
        <v>1526.175</v>
      </c>
      <c r="I2469" s="3"/>
      <c r="J2469" s="26">
        <f t="shared" si="175"/>
        <v>0</v>
      </c>
    </row>
    <row r="2470" spans="1:10" x14ac:dyDescent="0.25">
      <c r="A2470" s="36"/>
      <c r="B2470" s="32" t="s">
        <v>88</v>
      </c>
      <c r="C2470" s="32" t="str">
        <f t="shared" si="177"/>
        <v>580-147</v>
      </c>
      <c r="D2470" s="32" t="s">
        <v>69</v>
      </c>
      <c r="E2470" s="32" t="s">
        <v>28</v>
      </c>
      <c r="F2470" s="32">
        <v>1475800431689</v>
      </c>
      <c r="G2470" s="32">
        <v>3</v>
      </c>
      <c r="H2470" s="34">
        <v>1526.175</v>
      </c>
      <c r="I2470" s="3"/>
      <c r="J2470" s="26">
        <f t="shared" si="175"/>
        <v>0</v>
      </c>
    </row>
    <row r="2471" spans="1:10" x14ac:dyDescent="0.25">
      <c r="A2471" s="36"/>
      <c r="B2471" s="32" t="s">
        <v>88</v>
      </c>
      <c r="C2471" s="32" t="str">
        <f t="shared" si="177"/>
        <v>580-147</v>
      </c>
      <c r="D2471" s="32" t="s">
        <v>69</v>
      </c>
      <c r="E2471" s="32" t="s">
        <v>29</v>
      </c>
      <c r="F2471" s="32">
        <v>1475800441688</v>
      </c>
      <c r="G2471" s="32">
        <v>15</v>
      </c>
      <c r="H2471" s="34">
        <v>1526.175</v>
      </c>
      <c r="I2471" s="3"/>
      <c r="J2471" s="26">
        <f t="shared" si="175"/>
        <v>0</v>
      </c>
    </row>
    <row r="2472" spans="1:10" x14ac:dyDescent="0.25">
      <c r="A2472" s="36"/>
      <c r="B2472" s="32" t="s">
        <v>88</v>
      </c>
      <c r="C2472" s="32" t="str">
        <f t="shared" si="177"/>
        <v>580-147</v>
      </c>
      <c r="D2472" s="32" t="s">
        <v>69</v>
      </c>
      <c r="E2472" s="32" t="s">
        <v>30</v>
      </c>
      <c r="F2472" s="32">
        <v>1475800451687</v>
      </c>
      <c r="G2472" s="32">
        <v>4</v>
      </c>
      <c r="H2472" s="34">
        <v>1526.175</v>
      </c>
      <c r="I2472" s="3"/>
      <c r="J2472" s="26">
        <f t="shared" si="175"/>
        <v>0</v>
      </c>
    </row>
    <row r="2473" spans="1:10" x14ac:dyDescent="0.25">
      <c r="A2473" s="36"/>
      <c r="B2473" s="32" t="s">
        <v>88</v>
      </c>
      <c r="C2473" s="32" t="str">
        <f t="shared" si="177"/>
        <v>580-147</v>
      </c>
      <c r="D2473" s="32" t="s">
        <v>69</v>
      </c>
      <c r="E2473" s="32" t="s">
        <v>85</v>
      </c>
      <c r="F2473" s="32">
        <v>1475800581681</v>
      </c>
      <c r="G2473" s="32">
        <v>3</v>
      </c>
      <c r="H2473" s="34">
        <v>1526.175</v>
      </c>
      <c r="I2473" s="3"/>
      <c r="J2473" s="26">
        <f t="shared" si="175"/>
        <v>0</v>
      </c>
    </row>
    <row r="2474" spans="1:10" x14ac:dyDescent="0.25">
      <c r="A2474" s="37"/>
      <c r="B2474" s="32" t="s">
        <v>88</v>
      </c>
      <c r="C2474" s="32" t="str">
        <f t="shared" si="177"/>
        <v>580-147</v>
      </c>
      <c r="D2474" s="32" t="s">
        <v>69</v>
      </c>
      <c r="E2474" s="32" t="s">
        <v>39</v>
      </c>
      <c r="F2474" s="32">
        <v>1475800591680</v>
      </c>
      <c r="G2474" s="32">
        <v>3</v>
      </c>
      <c r="H2474" s="34">
        <v>1526.175</v>
      </c>
      <c r="I2474" s="3"/>
      <c r="J2474" s="26">
        <f t="shared" si="175"/>
        <v>0</v>
      </c>
    </row>
    <row r="2475" spans="1:10" ht="43.5" customHeight="1" x14ac:dyDescent="0.25">
      <c r="A2475" s="35"/>
      <c r="B2475" s="32" t="s">
        <v>50</v>
      </c>
      <c r="C2475" s="32" t="str">
        <f>HYPERLINK("http://warehouse.orhideja.net//images/products/557-147, 289-147 pion_6.jpg","289-147")</f>
        <v>289-147</v>
      </c>
      <c r="D2475" s="32" t="s">
        <v>69</v>
      </c>
      <c r="E2475" s="32">
        <v>36</v>
      </c>
      <c r="F2475" s="32">
        <v>1472891061689</v>
      </c>
      <c r="G2475" s="32">
        <v>25</v>
      </c>
      <c r="H2475" s="34">
        <v>933.66</v>
      </c>
      <c r="I2475" s="3"/>
      <c r="J2475" s="26">
        <f t="shared" si="175"/>
        <v>0</v>
      </c>
    </row>
    <row r="2476" spans="1:10" ht="43.5" customHeight="1" x14ac:dyDescent="0.25">
      <c r="A2476" s="36"/>
      <c r="B2476" s="32" t="s">
        <v>50</v>
      </c>
      <c r="C2476" s="32" t="str">
        <f>HYPERLINK("http://warehouse.orhideja.net//images/products/557-147, 289-147 pion_6.jpg","289-147")</f>
        <v>289-147</v>
      </c>
      <c r="D2476" s="32" t="s">
        <v>69</v>
      </c>
      <c r="E2476" s="32">
        <v>38</v>
      </c>
      <c r="F2476" s="32">
        <v>1472891071688</v>
      </c>
      <c r="G2476" s="32">
        <v>9</v>
      </c>
      <c r="H2476" s="34">
        <v>933.66</v>
      </c>
      <c r="I2476" s="3"/>
      <c r="J2476" s="26">
        <f t="shared" si="175"/>
        <v>0</v>
      </c>
    </row>
    <row r="2477" spans="1:10" ht="43.5" customHeight="1" x14ac:dyDescent="0.25">
      <c r="A2477" s="36"/>
      <c r="B2477" s="32" t="s">
        <v>50</v>
      </c>
      <c r="C2477" s="32" t="str">
        <f>HYPERLINK("http://warehouse.orhideja.net//images/products/557-147, 289-147 pion_6.jpg","289-147")</f>
        <v>289-147</v>
      </c>
      <c r="D2477" s="32" t="s">
        <v>69</v>
      </c>
      <c r="E2477" s="32">
        <v>40</v>
      </c>
      <c r="F2477" s="32">
        <v>1472891081687</v>
      </c>
      <c r="G2477" s="32">
        <v>11</v>
      </c>
      <c r="H2477" s="34">
        <v>933.66</v>
      </c>
      <c r="I2477" s="3"/>
      <c r="J2477" s="26">
        <f t="shared" si="175"/>
        <v>0</v>
      </c>
    </row>
    <row r="2478" spans="1:10" ht="43.5" customHeight="1" x14ac:dyDescent="0.25">
      <c r="A2478" s="36"/>
      <c r="B2478" s="32" t="s">
        <v>50</v>
      </c>
      <c r="C2478" s="32" t="str">
        <f>HYPERLINK("http://warehouse.orhideja.net//images/products/557-147, 289-147 pion_6.jpg","289-147")</f>
        <v>289-147</v>
      </c>
      <c r="D2478" s="32" t="s">
        <v>69</v>
      </c>
      <c r="E2478" s="32">
        <v>42</v>
      </c>
      <c r="F2478" s="32">
        <v>1472891091686</v>
      </c>
      <c r="G2478" s="32">
        <v>6</v>
      </c>
      <c r="H2478" s="34">
        <v>933.66</v>
      </c>
      <c r="I2478" s="3"/>
      <c r="J2478" s="26">
        <f t="shared" si="175"/>
        <v>0</v>
      </c>
    </row>
    <row r="2479" spans="1:10" ht="43.5" customHeight="1" x14ac:dyDescent="0.25">
      <c r="A2479" s="37"/>
      <c r="B2479" s="32" t="s">
        <v>50</v>
      </c>
      <c r="C2479" s="32" t="str">
        <f>HYPERLINK("http://warehouse.orhideja.net//images/products/557-147, 289-147 pion_6.jpg","289-147")</f>
        <v>289-147</v>
      </c>
      <c r="D2479" s="32" t="s">
        <v>69</v>
      </c>
      <c r="E2479" s="32">
        <v>44</v>
      </c>
      <c r="F2479" s="32">
        <v>1472891101682</v>
      </c>
      <c r="G2479" s="32">
        <v>14</v>
      </c>
      <c r="H2479" s="34">
        <v>933.66</v>
      </c>
      <c r="I2479" s="3"/>
      <c r="J2479" s="26">
        <f t="shared" si="175"/>
        <v>0</v>
      </c>
    </row>
    <row r="2480" spans="1:10" ht="54" customHeight="1" x14ac:dyDescent="0.25">
      <c r="A2480" s="35"/>
      <c r="B2480" s="32" t="s">
        <v>51</v>
      </c>
      <c r="C2480" s="32" t="str">
        <f>HYPERLINK("http://warehouse.orhideja.net//images/products/624-147 Ø®Æ≠ _2.jpg","624-147")</f>
        <v>624-147</v>
      </c>
      <c r="D2480" s="32" t="s">
        <v>69</v>
      </c>
      <c r="E2480" s="32">
        <v>38</v>
      </c>
      <c r="F2480" s="32">
        <v>1476241071687</v>
      </c>
      <c r="G2480" s="32">
        <v>8</v>
      </c>
      <c r="H2480" s="34">
        <v>888.77249999999992</v>
      </c>
      <c r="I2480" s="3"/>
      <c r="J2480" s="26">
        <f t="shared" si="175"/>
        <v>0</v>
      </c>
    </row>
    <row r="2481" spans="1:10" ht="54" customHeight="1" x14ac:dyDescent="0.25">
      <c r="A2481" s="36"/>
      <c r="B2481" s="32" t="s">
        <v>51</v>
      </c>
      <c r="C2481" s="32" t="str">
        <f>HYPERLINK("http://warehouse.orhideja.net//images/products/624-147 Ø®Æ≠ _2.jpg","624-147")</f>
        <v>624-147</v>
      </c>
      <c r="D2481" s="32" t="s">
        <v>69</v>
      </c>
      <c r="E2481" s="32">
        <v>40</v>
      </c>
      <c r="F2481" s="32">
        <v>1476241081686</v>
      </c>
      <c r="G2481" s="32">
        <v>17</v>
      </c>
      <c r="H2481" s="34">
        <v>888.77249999999992</v>
      </c>
      <c r="I2481" s="3"/>
      <c r="J2481" s="26">
        <f t="shared" si="175"/>
        <v>0</v>
      </c>
    </row>
    <row r="2482" spans="1:10" ht="54" customHeight="1" x14ac:dyDescent="0.25">
      <c r="A2482" s="36"/>
      <c r="B2482" s="32" t="s">
        <v>51</v>
      </c>
      <c r="C2482" s="32" t="str">
        <f>HYPERLINK("http://warehouse.orhideja.net//images/products/624-147 Ø®Æ≠ _2.jpg","624-147")</f>
        <v>624-147</v>
      </c>
      <c r="D2482" s="32" t="s">
        <v>69</v>
      </c>
      <c r="E2482" s="32">
        <v>42</v>
      </c>
      <c r="F2482" s="32">
        <v>1476241091685</v>
      </c>
      <c r="G2482" s="32">
        <v>3</v>
      </c>
      <c r="H2482" s="34">
        <v>888.77249999999992</v>
      </c>
      <c r="I2482" s="3"/>
      <c r="J2482" s="26">
        <f t="shared" si="175"/>
        <v>0</v>
      </c>
    </row>
    <row r="2483" spans="1:10" ht="54" customHeight="1" x14ac:dyDescent="0.25">
      <c r="A2483" s="37"/>
      <c r="B2483" s="32" t="s">
        <v>51</v>
      </c>
      <c r="C2483" s="32" t="str">
        <f>HYPERLINK("http://warehouse.orhideja.net//images/products/624-147 Ø®Æ≠ _2.jpg","624-147")</f>
        <v>624-147</v>
      </c>
      <c r="D2483" s="32" t="s">
        <v>69</v>
      </c>
      <c r="E2483" s="32">
        <v>46</v>
      </c>
      <c r="F2483" s="32">
        <v>1476241111680</v>
      </c>
      <c r="G2483" s="32">
        <v>4</v>
      </c>
      <c r="H2483" s="34">
        <v>888.77249999999992</v>
      </c>
      <c r="I2483" s="3"/>
      <c r="J2483" s="26">
        <f t="shared" si="175"/>
        <v>0</v>
      </c>
    </row>
    <row r="2484" spans="1:10" ht="62.25" customHeight="1" x14ac:dyDescent="0.25">
      <c r="A2484" s="35"/>
      <c r="B2484" s="32" t="s">
        <v>32</v>
      </c>
      <c r="C2484" s="32" t="str">
        <f>HYPERLINK("http://warehouse.orhideja.net//images/products/625-147 _4.jpg","625-147")</f>
        <v>625-147</v>
      </c>
      <c r="D2484" s="32" t="s">
        <v>69</v>
      </c>
      <c r="E2484" s="32">
        <v>40</v>
      </c>
      <c r="F2484" s="32">
        <v>1476251081683</v>
      </c>
      <c r="G2484" s="32">
        <v>1</v>
      </c>
      <c r="H2484" s="34">
        <v>888.77249999999992</v>
      </c>
      <c r="I2484" s="3"/>
      <c r="J2484" s="26">
        <f t="shared" si="175"/>
        <v>0</v>
      </c>
    </row>
    <row r="2485" spans="1:10" ht="62.25" customHeight="1" x14ac:dyDescent="0.25">
      <c r="A2485" s="36"/>
      <c r="B2485" s="32" t="s">
        <v>32</v>
      </c>
      <c r="C2485" s="32" t="str">
        <f>HYPERLINK("http://warehouse.orhideja.net//images/products/625-147 _4.jpg","625-147")</f>
        <v>625-147</v>
      </c>
      <c r="D2485" s="32" t="s">
        <v>69</v>
      </c>
      <c r="E2485" s="32">
        <v>42</v>
      </c>
      <c r="F2485" s="32">
        <v>1476251091682</v>
      </c>
      <c r="G2485" s="32">
        <v>1</v>
      </c>
      <c r="H2485" s="34">
        <v>888.77249999999992</v>
      </c>
      <c r="I2485" s="3"/>
      <c r="J2485" s="26">
        <f t="shared" si="175"/>
        <v>0</v>
      </c>
    </row>
    <row r="2486" spans="1:10" ht="62.25" customHeight="1" x14ac:dyDescent="0.25">
      <c r="A2486" s="37"/>
      <c r="B2486" s="32" t="s">
        <v>32</v>
      </c>
      <c r="C2486" s="32" t="str">
        <f>HYPERLINK("http://warehouse.orhideja.net//images/products/625-147 _4.jpg","625-147")</f>
        <v>625-147</v>
      </c>
      <c r="D2486" s="32" t="s">
        <v>69</v>
      </c>
      <c r="E2486" s="32">
        <v>44</v>
      </c>
      <c r="F2486" s="32">
        <v>1476251101688</v>
      </c>
      <c r="G2486" s="32">
        <v>1</v>
      </c>
      <c r="H2486" s="34">
        <v>888.77249999999992</v>
      </c>
      <c r="I2486" s="3"/>
      <c r="J2486" s="26">
        <f t="shared" si="175"/>
        <v>0</v>
      </c>
    </row>
    <row r="2487" spans="1:10" ht="22.5" customHeight="1" x14ac:dyDescent="0.25">
      <c r="A2487" s="35"/>
      <c r="B2487" s="32" t="s">
        <v>80</v>
      </c>
      <c r="C2487" s="32" t="str">
        <f t="shared" ref="C2487:C2499" si="178">HYPERLINK("http://warehouse.orhideja.net//images/products/166-147, 289-147-black_peony_1.jpg","166-147")</f>
        <v>166-147</v>
      </c>
      <c r="D2487" s="32" t="s">
        <v>83</v>
      </c>
      <c r="E2487" s="32" t="s">
        <v>77</v>
      </c>
      <c r="F2487" s="32">
        <v>1471660109126</v>
      </c>
      <c r="G2487" s="32">
        <v>5</v>
      </c>
      <c r="H2487" s="34">
        <v>2091.7575000000002</v>
      </c>
      <c r="I2487" s="3"/>
      <c r="J2487" s="26">
        <f t="shared" si="175"/>
        <v>0</v>
      </c>
    </row>
    <row r="2488" spans="1:10" ht="22.5" customHeight="1" x14ac:dyDescent="0.25">
      <c r="A2488" s="36"/>
      <c r="B2488" s="32" t="s">
        <v>80</v>
      </c>
      <c r="C2488" s="32" t="str">
        <f t="shared" si="178"/>
        <v>166-147</v>
      </c>
      <c r="D2488" s="32" t="s">
        <v>83</v>
      </c>
      <c r="E2488" s="32" t="s">
        <v>70</v>
      </c>
      <c r="F2488" s="32">
        <v>1471660119125</v>
      </c>
      <c r="G2488" s="32">
        <v>5</v>
      </c>
      <c r="H2488" s="34">
        <v>2091.7575000000002</v>
      </c>
      <c r="I2488" s="3"/>
      <c r="J2488" s="26">
        <f t="shared" si="175"/>
        <v>0</v>
      </c>
    </row>
    <row r="2489" spans="1:10" ht="22.5" customHeight="1" x14ac:dyDescent="0.25">
      <c r="A2489" s="36"/>
      <c r="B2489" s="32" t="s">
        <v>80</v>
      </c>
      <c r="C2489" s="32" t="str">
        <f t="shared" si="178"/>
        <v>166-147</v>
      </c>
      <c r="D2489" s="32" t="s">
        <v>83</v>
      </c>
      <c r="E2489" s="32" t="s">
        <v>7</v>
      </c>
      <c r="F2489" s="32">
        <v>1471660129124</v>
      </c>
      <c r="G2489" s="32">
        <v>5</v>
      </c>
      <c r="H2489" s="34">
        <v>2091.7575000000002</v>
      </c>
      <c r="I2489" s="3"/>
      <c r="J2489" s="26">
        <f t="shared" si="175"/>
        <v>0</v>
      </c>
    </row>
    <row r="2490" spans="1:10" ht="22.5" customHeight="1" x14ac:dyDescent="0.25">
      <c r="A2490" s="36"/>
      <c r="B2490" s="32" t="s">
        <v>80</v>
      </c>
      <c r="C2490" s="32" t="str">
        <f t="shared" si="178"/>
        <v>166-147</v>
      </c>
      <c r="D2490" s="32" t="s">
        <v>83</v>
      </c>
      <c r="E2490" s="32" t="s">
        <v>8</v>
      </c>
      <c r="F2490" s="32">
        <v>1471660139123</v>
      </c>
      <c r="G2490" s="32">
        <v>1</v>
      </c>
      <c r="H2490" s="34">
        <v>2091.7575000000002</v>
      </c>
      <c r="I2490" s="3"/>
      <c r="J2490" s="26">
        <f t="shared" si="175"/>
        <v>0</v>
      </c>
    </row>
    <row r="2491" spans="1:10" ht="22.5" customHeight="1" x14ac:dyDescent="0.25">
      <c r="A2491" s="36"/>
      <c r="B2491" s="32" t="s">
        <v>80</v>
      </c>
      <c r="C2491" s="32" t="str">
        <f t="shared" si="178"/>
        <v>166-147</v>
      </c>
      <c r="D2491" s="32" t="s">
        <v>83</v>
      </c>
      <c r="E2491" s="32" t="s">
        <v>78</v>
      </c>
      <c r="F2491" s="32">
        <v>1471660179129</v>
      </c>
      <c r="G2491" s="32">
        <v>5</v>
      </c>
      <c r="H2491" s="34">
        <v>2091.7575000000002</v>
      </c>
      <c r="I2491" s="3"/>
      <c r="J2491" s="26">
        <f t="shared" si="175"/>
        <v>0</v>
      </c>
    </row>
    <row r="2492" spans="1:10" ht="22.5" customHeight="1" x14ac:dyDescent="0.25">
      <c r="A2492" s="36"/>
      <c r="B2492" s="32" t="s">
        <v>80</v>
      </c>
      <c r="C2492" s="32" t="str">
        <f t="shared" si="178"/>
        <v>166-147</v>
      </c>
      <c r="D2492" s="32" t="s">
        <v>83</v>
      </c>
      <c r="E2492" s="32" t="s">
        <v>9</v>
      </c>
      <c r="F2492" s="32">
        <v>1471660189128</v>
      </c>
      <c r="G2492" s="32">
        <v>10</v>
      </c>
      <c r="H2492" s="34">
        <v>2091.7575000000002</v>
      </c>
      <c r="I2492" s="3"/>
      <c r="J2492" s="26">
        <f t="shared" si="175"/>
        <v>0</v>
      </c>
    </row>
    <row r="2493" spans="1:10" ht="22.5" customHeight="1" x14ac:dyDescent="0.25">
      <c r="A2493" s="36"/>
      <c r="B2493" s="32" t="s">
        <v>80</v>
      </c>
      <c r="C2493" s="32" t="str">
        <f t="shared" si="178"/>
        <v>166-147</v>
      </c>
      <c r="D2493" s="32" t="s">
        <v>83</v>
      </c>
      <c r="E2493" s="32" t="s">
        <v>10</v>
      </c>
      <c r="F2493" s="32">
        <v>1471660199127</v>
      </c>
      <c r="G2493" s="32">
        <v>13</v>
      </c>
      <c r="H2493" s="34">
        <v>2091.7575000000002</v>
      </c>
      <c r="I2493" s="3"/>
      <c r="J2493" s="26">
        <f t="shared" si="175"/>
        <v>0</v>
      </c>
    </row>
    <row r="2494" spans="1:10" ht="22.5" customHeight="1" x14ac:dyDescent="0.25">
      <c r="A2494" s="36"/>
      <c r="B2494" s="32" t="s">
        <v>80</v>
      </c>
      <c r="C2494" s="32" t="str">
        <f t="shared" si="178"/>
        <v>166-147</v>
      </c>
      <c r="D2494" s="32" t="s">
        <v>83</v>
      </c>
      <c r="E2494" s="32" t="s">
        <v>11</v>
      </c>
      <c r="F2494" s="32">
        <v>1471660209123</v>
      </c>
      <c r="G2494" s="32">
        <v>5</v>
      </c>
      <c r="H2494" s="34">
        <v>2091.7575000000002</v>
      </c>
      <c r="I2494" s="3"/>
      <c r="J2494" s="26">
        <f t="shared" si="175"/>
        <v>0</v>
      </c>
    </row>
    <row r="2495" spans="1:10" ht="22.5" customHeight="1" x14ac:dyDescent="0.25">
      <c r="A2495" s="36"/>
      <c r="B2495" s="32" t="s">
        <v>80</v>
      </c>
      <c r="C2495" s="32" t="str">
        <f t="shared" si="178"/>
        <v>166-147</v>
      </c>
      <c r="D2495" s="32" t="s">
        <v>83</v>
      </c>
      <c r="E2495" s="32" t="s">
        <v>71</v>
      </c>
      <c r="F2495" s="32">
        <v>1471660259128</v>
      </c>
      <c r="G2495" s="32">
        <v>5</v>
      </c>
      <c r="H2495" s="34">
        <v>2091.7575000000002</v>
      </c>
      <c r="I2495" s="3"/>
      <c r="J2495" s="26">
        <f t="shared" si="175"/>
        <v>0</v>
      </c>
    </row>
    <row r="2496" spans="1:10" ht="22.5" customHeight="1" x14ac:dyDescent="0.25">
      <c r="A2496" s="36"/>
      <c r="B2496" s="32" t="s">
        <v>80</v>
      </c>
      <c r="C2496" s="32" t="str">
        <f t="shared" si="178"/>
        <v>166-147</v>
      </c>
      <c r="D2496" s="32" t="s">
        <v>83</v>
      </c>
      <c r="E2496" s="32" t="s">
        <v>14</v>
      </c>
      <c r="F2496" s="32">
        <v>1471660269127</v>
      </c>
      <c r="G2496" s="32">
        <v>10</v>
      </c>
      <c r="H2496" s="34">
        <v>2091.7575000000002</v>
      </c>
      <c r="I2496" s="3"/>
      <c r="J2496" s="26">
        <f t="shared" si="175"/>
        <v>0</v>
      </c>
    </row>
    <row r="2497" spans="1:10" ht="22.5" customHeight="1" x14ac:dyDescent="0.25">
      <c r="A2497" s="36"/>
      <c r="B2497" s="32" t="s">
        <v>80</v>
      </c>
      <c r="C2497" s="32" t="str">
        <f t="shared" si="178"/>
        <v>166-147</v>
      </c>
      <c r="D2497" s="32" t="s">
        <v>83</v>
      </c>
      <c r="E2497" s="32" t="s">
        <v>15</v>
      </c>
      <c r="F2497" s="32">
        <v>1471660279126</v>
      </c>
      <c r="G2497" s="32">
        <v>10</v>
      </c>
      <c r="H2497" s="34">
        <v>2091.7575000000002</v>
      </c>
      <c r="I2497" s="3"/>
      <c r="J2497" s="26">
        <f t="shared" si="175"/>
        <v>0</v>
      </c>
    </row>
    <row r="2498" spans="1:10" ht="22.5" customHeight="1" x14ac:dyDescent="0.25">
      <c r="A2498" s="36"/>
      <c r="B2498" s="32" t="s">
        <v>80</v>
      </c>
      <c r="C2498" s="32" t="str">
        <f t="shared" si="178"/>
        <v>166-147</v>
      </c>
      <c r="D2498" s="32" t="s">
        <v>83</v>
      </c>
      <c r="E2498" s="32" t="s">
        <v>79</v>
      </c>
      <c r="F2498" s="32">
        <v>1471660339127</v>
      </c>
      <c r="G2498" s="32">
        <v>5</v>
      </c>
      <c r="H2498" s="34">
        <v>2091.7575000000002</v>
      </c>
      <c r="I2498" s="3"/>
      <c r="J2498" s="26">
        <f t="shared" si="175"/>
        <v>0</v>
      </c>
    </row>
    <row r="2499" spans="1:10" ht="22.5" customHeight="1" x14ac:dyDescent="0.25">
      <c r="A2499" s="37"/>
      <c r="B2499" s="32" t="s">
        <v>80</v>
      </c>
      <c r="C2499" s="32" t="str">
        <f t="shared" si="178"/>
        <v>166-147</v>
      </c>
      <c r="D2499" s="32" t="s">
        <v>83</v>
      </c>
      <c r="E2499" s="32" t="s">
        <v>19</v>
      </c>
      <c r="F2499" s="32">
        <v>1471660349126</v>
      </c>
      <c r="G2499" s="32">
        <v>5</v>
      </c>
      <c r="H2499" s="34">
        <v>2091.7575000000002</v>
      </c>
      <c r="I2499" s="3"/>
      <c r="J2499" s="26">
        <f t="shared" si="175"/>
        <v>0</v>
      </c>
    </row>
    <row r="2500" spans="1:10" ht="31.5" customHeight="1" x14ac:dyDescent="0.25">
      <c r="A2500" s="35"/>
      <c r="B2500" s="32" t="s">
        <v>72</v>
      </c>
      <c r="C2500" s="32" t="str">
        <f t="shared" ref="C2500:C2507" si="179">HYPERLINK("http://warehouse.orhideja.net//images/products/557-147 289-147 black:peony_1.jpg","557-147")</f>
        <v>557-147</v>
      </c>
      <c r="D2500" s="32" t="s">
        <v>83</v>
      </c>
      <c r="E2500" s="32" t="s">
        <v>70</v>
      </c>
      <c r="F2500" s="32">
        <v>1475570119121</v>
      </c>
      <c r="G2500" s="32">
        <v>3</v>
      </c>
      <c r="H2500" s="34">
        <v>1589.0174999999999</v>
      </c>
      <c r="I2500" s="3"/>
      <c r="J2500" s="26">
        <f t="shared" si="175"/>
        <v>0</v>
      </c>
    </row>
    <row r="2501" spans="1:10" ht="31.5" customHeight="1" x14ac:dyDescent="0.25">
      <c r="A2501" s="36"/>
      <c r="B2501" s="32" t="s">
        <v>72</v>
      </c>
      <c r="C2501" s="32" t="str">
        <f t="shared" si="179"/>
        <v>557-147</v>
      </c>
      <c r="D2501" s="32" t="s">
        <v>83</v>
      </c>
      <c r="E2501" s="32" t="s">
        <v>7</v>
      </c>
      <c r="F2501" s="32">
        <v>1475570129120</v>
      </c>
      <c r="G2501" s="32">
        <v>1</v>
      </c>
      <c r="H2501" s="34">
        <v>1589.0174999999999</v>
      </c>
      <c r="I2501" s="3"/>
      <c r="J2501" s="26">
        <f t="shared" si="175"/>
        <v>0</v>
      </c>
    </row>
    <row r="2502" spans="1:10" ht="31.5" customHeight="1" x14ac:dyDescent="0.25">
      <c r="A2502" s="36"/>
      <c r="B2502" s="32" t="s">
        <v>72</v>
      </c>
      <c r="C2502" s="32" t="str">
        <f t="shared" si="179"/>
        <v>557-147</v>
      </c>
      <c r="D2502" s="32" t="s">
        <v>83</v>
      </c>
      <c r="E2502" s="32" t="s">
        <v>8</v>
      </c>
      <c r="F2502" s="32">
        <v>1475570139129</v>
      </c>
      <c r="G2502" s="32">
        <v>4</v>
      </c>
      <c r="H2502" s="34">
        <v>1589.0174999999999</v>
      </c>
      <c r="I2502" s="3"/>
      <c r="J2502" s="26">
        <f t="shared" si="175"/>
        <v>0</v>
      </c>
    </row>
    <row r="2503" spans="1:10" ht="31.5" customHeight="1" x14ac:dyDescent="0.25">
      <c r="A2503" s="36"/>
      <c r="B2503" s="32" t="s">
        <v>72</v>
      </c>
      <c r="C2503" s="32" t="str">
        <f t="shared" si="179"/>
        <v>557-147</v>
      </c>
      <c r="D2503" s="32" t="s">
        <v>83</v>
      </c>
      <c r="E2503" s="32" t="s">
        <v>54</v>
      </c>
      <c r="F2503" s="32">
        <v>1475570149128</v>
      </c>
      <c r="G2503" s="32">
        <v>3</v>
      </c>
      <c r="H2503" s="34">
        <v>1589.0174999999999</v>
      </c>
      <c r="I2503" s="3"/>
      <c r="J2503" s="26">
        <f t="shared" si="175"/>
        <v>0</v>
      </c>
    </row>
    <row r="2504" spans="1:10" ht="31.5" customHeight="1" x14ac:dyDescent="0.25">
      <c r="A2504" s="36"/>
      <c r="B2504" s="32" t="s">
        <v>72</v>
      </c>
      <c r="C2504" s="32" t="str">
        <f t="shared" si="179"/>
        <v>557-147</v>
      </c>
      <c r="D2504" s="32" t="s">
        <v>83</v>
      </c>
      <c r="E2504" s="32" t="s">
        <v>12</v>
      </c>
      <c r="F2504" s="32">
        <v>1475570229127</v>
      </c>
      <c r="G2504" s="32">
        <v>2</v>
      </c>
      <c r="H2504" s="34">
        <v>1589.0174999999999</v>
      </c>
      <c r="I2504" s="3"/>
      <c r="J2504" s="26">
        <f t="shared" ref="J2504:J2567" si="180">H2504*I2504</f>
        <v>0</v>
      </c>
    </row>
    <row r="2505" spans="1:10" ht="31.5" customHeight="1" x14ac:dyDescent="0.25">
      <c r="A2505" s="36"/>
      <c r="B2505" s="32" t="s">
        <v>72</v>
      </c>
      <c r="C2505" s="32" t="str">
        <f t="shared" si="179"/>
        <v>557-147</v>
      </c>
      <c r="D2505" s="32" t="s">
        <v>83</v>
      </c>
      <c r="E2505" s="32" t="s">
        <v>16</v>
      </c>
      <c r="F2505" s="32">
        <v>1475570289121</v>
      </c>
      <c r="G2505" s="32">
        <v>4</v>
      </c>
      <c r="H2505" s="34">
        <v>1589.0174999999999</v>
      </c>
      <c r="I2505" s="3"/>
      <c r="J2505" s="26">
        <f t="shared" si="180"/>
        <v>0</v>
      </c>
    </row>
    <row r="2506" spans="1:10" ht="31.5" customHeight="1" x14ac:dyDescent="0.25">
      <c r="A2506" s="36"/>
      <c r="B2506" s="32" t="s">
        <v>72</v>
      </c>
      <c r="C2506" s="32" t="str">
        <f t="shared" si="179"/>
        <v>557-147</v>
      </c>
      <c r="D2506" s="32" t="s">
        <v>83</v>
      </c>
      <c r="E2506" s="32" t="s">
        <v>81</v>
      </c>
      <c r="F2506" s="32">
        <v>1475570419122</v>
      </c>
      <c r="G2506" s="32">
        <v>4</v>
      </c>
      <c r="H2506" s="34">
        <v>1589.0174999999999</v>
      </c>
      <c r="I2506" s="3"/>
      <c r="J2506" s="26">
        <f t="shared" si="180"/>
        <v>0</v>
      </c>
    </row>
    <row r="2507" spans="1:10" ht="31.5" customHeight="1" x14ac:dyDescent="0.25">
      <c r="A2507" s="37"/>
      <c r="B2507" s="32" t="s">
        <v>72</v>
      </c>
      <c r="C2507" s="32" t="str">
        <f t="shared" si="179"/>
        <v>557-147</v>
      </c>
      <c r="D2507" s="32" t="s">
        <v>83</v>
      </c>
      <c r="E2507" s="32" t="s">
        <v>82</v>
      </c>
      <c r="F2507" s="32">
        <v>1475570499124</v>
      </c>
      <c r="G2507" s="32">
        <v>6</v>
      </c>
      <c r="H2507" s="34">
        <v>1589.0174999999999</v>
      </c>
      <c r="I2507" s="3"/>
      <c r="J2507" s="26">
        <f t="shared" si="180"/>
        <v>0</v>
      </c>
    </row>
    <row r="2508" spans="1:10" ht="25.5" customHeight="1" x14ac:dyDescent="0.25">
      <c r="A2508" s="35"/>
      <c r="B2508" s="32" t="s">
        <v>80</v>
      </c>
      <c r="C2508" s="32" t="str">
        <f t="shared" ref="C2508:C2517" si="181">HYPERLINK("http://warehouse.orhideja.net//images/products/166-147, 289-147 black.jpg","166-147")</f>
        <v>166-147</v>
      </c>
      <c r="D2508" s="32" t="s">
        <v>67</v>
      </c>
      <c r="E2508" s="32" t="s">
        <v>70</v>
      </c>
      <c r="F2508" s="32">
        <v>1471660111709</v>
      </c>
      <c r="G2508" s="32">
        <v>4</v>
      </c>
      <c r="H2508" s="34">
        <v>2091.7575000000002</v>
      </c>
      <c r="I2508" s="3"/>
      <c r="J2508" s="26">
        <f t="shared" si="180"/>
        <v>0</v>
      </c>
    </row>
    <row r="2509" spans="1:10" ht="25.5" customHeight="1" x14ac:dyDescent="0.25">
      <c r="A2509" s="36"/>
      <c r="B2509" s="32" t="s">
        <v>80</v>
      </c>
      <c r="C2509" s="32" t="str">
        <f t="shared" si="181"/>
        <v>166-147</v>
      </c>
      <c r="D2509" s="32" t="s">
        <v>67</v>
      </c>
      <c r="E2509" s="32" t="s">
        <v>7</v>
      </c>
      <c r="F2509" s="32">
        <v>1471660121708</v>
      </c>
      <c r="G2509" s="32">
        <v>5</v>
      </c>
      <c r="H2509" s="34">
        <v>2091.7575000000002</v>
      </c>
      <c r="I2509" s="3"/>
      <c r="J2509" s="26">
        <f t="shared" si="180"/>
        <v>0</v>
      </c>
    </row>
    <row r="2510" spans="1:10" ht="25.5" customHeight="1" x14ac:dyDescent="0.25">
      <c r="A2510" s="36"/>
      <c r="B2510" s="32" t="s">
        <v>80</v>
      </c>
      <c r="C2510" s="32" t="str">
        <f t="shared" si="181"/>
        <v>166-147</v>
      </c>
      <c r="D2510" s="32" t="s">
        <v>67</v>
      </c>
      <c r="E2510" s="32" t="s">
        <v>9</v>
      </c>
      <c r="F2510" s="32">
        <v>1471660181702</v>
      </c>
      <c r="G2510" s="32">
        <v>3</v>
      </c>
      <c r="H2510" s="34">
        <v>2091.7575000000002</v>
      </c>
      <c r="I2510" s="3"/>
      <c r="J2510" s="26">
        <f t="shared" si="180"/>
        <v>0</v>
      </c>
    </row>
    <row r="2511" spans="1:10" ht="25.5" customHeight="1" x14ac:dyDescent="0.25">
      <c r="A2511" s="36"/>
      <c r="B2511" s="32" t="s">
        <v>80</v>
      </c>
      <c r="C2511" s="32" t="str">
        <f t="shared" si="181"/>
        <v>166-147</v>
      </c>
      <c r="D2511" s="32" t="s">
        <v>67</v>
      </c>
      <c r="E2511" s="32" t="s">
        <v>10</v>
      </c>
      <c r="F2511" s="32">
        <v>1471660191701</v>
      </c>
      <c r="G2511" s="32">
        <v>3</v>
      </c>
      <c r="H2511" s="34">
        <v>2091.7575000000002</v>
      </c>
      <c r="I2511" s="3"/>
      <c r="J2511" s="26">
        <f t="shared" si="180"/>
        <v>0</v>
      </c>
    </row>
    <row r="2512" spans="1:10" ht="25.5" customHeight="1" x14ac:dyDescent="0.25">
      <c r="A2512" s="36"/>
      <c r="B2512" s="32" t="s">
        <v>80</v>
      </c>
      <c r="C2512" s="32" t="str">
        <f t="shared" si="181"/>
        <v>166-147</v>
      </c>
      <c r="D2512" s="32" t="s">
        <v>67</v>
      </c>
      <c r="E2512" s="32" t="s">
        <v>11</v>
      </c>
      <c r="F2512" s="32">
        <v>1471660201707</v>
      </c>
      <c r="G2512" s="32">
        <v>4</v>
      </c>
      <c r="H2512" s="34">
        <v>2091.7575000000002</v>
      </c>
      <c r="I2512" s="3"/>
      <c r="J2512" s="26">
        <f t="shared" si="180"/>
        <v>0</v>
      </c>
    </row>
    <row r="2513" spans="1:10" ht="25.5" customHeight="1" x14ac:dyDescent="0.25">
      <c r="A2513" s="36"/>
      <c r="B2513" s="32" t="s">
        <v>80</v>
      </c>
      <c r="C2513" s="32" t="str">
        <f t="shared" si="181"/>
        <v>166-147</v>
      </c>
      <c r="D2513" s="32" t="s">
        <v>67</v>
      </c>
      <c r="E2513" s="32" t="s">
        <v>71</v>
      </c>
      <c r="F2513" s="32">
        <v>1471660251702</v>
      </c>
      <c r="G2513" s="32">
        <v>1</v>
      </c>
      <c r="H2513" s="34">
        <v>2091.7575000000002</v>
      </c>
      <c r="I2513" s="3"/>
      <c r="J2513" s="26">
        <f t="shared" si="180"/>
        <v>0</v>
      </c>
    </row>
    <row r="2514" spans="1:10" ht="25.5" customHeight="1" x14ac:dyDescent="0.25">
      <c r="A2514" s="36"/>
      <c r="B2514" s="32" t="s">
        <v>80</v>
      </c>
      <c r="C2514" s="32" t="str">
        <f t="shared" si="181"/>
        <v>166-147</v>
      </c>
      <c r="D2514" s="32" t="s">
        <v>67</v>
      </c>
      <c r="E2514" s="32" t="s">
        <v>14</v>
      </c>
      <c r="F2514" s="32">
        <v>1471660261701</v>
      </c>
      <c r="G2514" s="32">
        <v>3</v>
      </c>
      <c r="H2514" s="34">
        <v>2091.7575000000002</v>
      </c>
      <c r="I2514" s="3"/>
      <c r="J2514" s="26">
        <f t="shared" si="180"/>
        <v>0</v>
      </c>
    </row>
    <row r="2515" spans="1:10" ht="25.5" customHeight="1" x14ac:dyDescent="0.25">
      <c r="A2515" s="36"/>
      <c r="B2515" s="32" t="s">
        <v>80</v>
      </c>
      <c r="C2515" s="32" t="str">
        <f t="shared" si="181"/>
        <v>166-147</v>
      </c>
      <c r="D2515" s="32" t="s">
        <v>67</v>
      </c>
      <c r="E2515" s="32" t="s">
        <v>15</v>
      </c>
      <c r="F2515" s="32">
        <v>1471660271700</v>
      </c>
      <c r="G2515" s="32">
        <v>3</v>
      </c>
      <c r="H2515" s="34">
        <v>2091.7575000000002</v>
      </c>
      <c r="I2515" s="3"/>
      <c r="J2515" s="26">
        <f t="shared" si="180"/>
        <v>0</v>
      </c>
    </row>
    <row r="2516" spans="1:10" ht="25.5" customHeight="1" x14ac:dyDescent="0.25">
      <c r="A2516" s="36"/>
      <c r="B2516" s="32" t="s">
        <v>80</v>
      </c>
      <c r="C2516" s="32" t="str">
        <f t="shared" si="181"/>
        <v>166-147</v>
      </c>
      <c r="D2516" s="32" t="s">
        <v>67</v>
      </c>
      <c r="E2516" s="32" t="s">
        <v>79</v>
      </c>
      <c r="F2516" s="32">
        <v>1471660331701</v>
      </c>
      <c r="G2516" s="32">
        <v>2</v>
      </c>
      <c r="H2516" s="34">
        <v>2091.7575000000002</v>
      </c>
      <c r="I2516" s="3"/>
      <c r="J2516" s="26">
        <f t="shared" si="180"/>
        <v>0</v>
      </c>
    </row>
    <row r="2517" spans="1:10" ht="25.5" customHeight="1" x14ac:dyDescent="0.25">
      <c r="A2517" s="37"/>
      <c r="B2517" s="32" t="s">
        <v>80</v>
      </c>
      <c r="C2517" s="32" t="str">
        <f t="shared" si="181"/>
        <v>166-147</v>
      </c>
      <c r="D2517" s="32" t="s">
        <v>67</v>
      </c>
      <c r="E2517" s="32" t="s">
        <v>19</v>
      </c>
      <c r="F2517" s="32">
        <v>1471660341700</v>
      </c>
      <c r="G2517" s="32">
        <v>5</v>
      </c>
      <c r="H2517" s="34">
        <v>2091.7575000000002</v>
      </c>
      <c r="I2517" s="3"/>
      <c r="J2517" s="26">
        <f t="shared" si="180"/>
        <v>0</v>
      </c>
    </row>
    <row r="2518" spans="1:10" ht="80.25" customHeight="1" x14ac:dyDescent="0.25">
      <c r="A2518" s="35"/>
      <c r="B2518" s="32" t="s">
        <v>72</v>
      </c>
      <c r="C2518" s="32" t="str">
        <f>HYPERLINK("http://warehouse.orhideja.net//images/products/198-147 black.jpeg","198-147")</f>
        <v>198-147</v>
      </c>
      <c r="D2518" s="32" t="s">
        <v>67</v>
      </c>
      <c r="E2518" s="32" t="s">
        <v>10</v>
      </c>
      <c r="F2518" s="32">
        <v>1471980191702</v>
      </c>
      <c r="G2518" s="32">
        <v>1</v>
      </c>
      <c r="H2518" s="34">
        <v>1885.2749999999999</v>
      </c>
      <c r="I2518" s="3"/>
      <c r="J2518" s="26">
        <f t="shared" si="180"/>
        <v>0</v>
      </c>
    </row>
    <row r="2519" spans="1:10" ht="80.25" customHeight="1" x14ac:dyDescent="0.25">
      <c r="A2519" s="36"/>
      <c r="B2519" s="32" t="s">
        <v>72</v>
      </c>
      <c r="C2519" s="32" t="str">
        <f>HYPERLINK("http://warehouse.orhideja.net//images/products/198-147 black.jpeg","198-147")</f>
        <v>198-147</v>
      </c>
      <c r="D2519" s="32" t="s">
        <v>67</v>
      </c>
      <c r="E2519" s="32" t="s">
        <v>19</v>
      </c>
      <c r="F2519" s="32">
        <v>1471980341701</v>
      </c>
      <c r="G2519" s="32">
        <v>2</v>
      </c>
      <c r="H2519" s="34">
        <v>1885.2749999999999</v>
      </c>
      <c r="I2519" s="3"/>
      <c r="J2519" s="26">
        <f t="shared" si="180"/>
        <v>0</v>
      </c>
    </row>
    <row r="2520" spans="1:10" ht="80.25" customHeight="1" x14ac:dyDescent="0.25">
      <c r="A2520" s="37"/>
      <c r="B2520" s="32" t="s">
        <v>72</v>
      </c>
      <c r="C2520" s="32" t="str">
        <f>HYPERLINK("http://warehouse.orhideja.net//images/products/198-147 black.jpeg","198-147")</f>
        <v>198-147</v>
      </c>
      <c r="D2520" s="32" t="s">
        <v>67</v>
      </c>
      <c r="E2520" s="32" t="s">
        <v>48</v>
      </c>
      <c r="F2520" s="32">
        <v>1471980461706</v>
      </c>
      <c r="G2520" s="32">
        <v>1</v>
      </c>
      <c r="H2520" s="34">
        <v>1885.2749999999999</v>
      </c>
      <c r="I2520" s="3"/>
      <c r="J2520" s="26">
        <f t="shared" si="180"/>
        <v>0</v>
      </c>
    </row>
    <row r="2521" spans="1:10" x14ac:dyDescent="0.25">
      <c r="A2521" s="35"/>
      <c r="B2521" s="32" t="s">
        <v>87</v>
      </c>
      <c r="C2521" s="32" t="str">
        <f t="shared" ref="C2521:C2540" si="182">HYPERLINK("http://warehouse.orhideja.net//images/products/506-147.jpg","506-147")</f>
        <v>506-147</v>
      </c>
      <c r="D2521" s="32" t="s">
        <v>67</v>
      </c>
      <c r="E2521" s="32" t="s">
        <v>7</v>
      </c>
      <c r="F2521" s="32">
        <v>1475060121702</v>
      </c>
      <c r="G2521" s="32">
        <v>5</v>
      </c>
      <c r="H2521" s="34">
        <v>1544.1299999999999</v>
      </c>
      <c r="I2521" s="3"/>
      <c r="J2521" s="26">
        <f t="shared" si="180"/>
        <v>0</v>
      </c>
    </row>
    <row r="2522" spans="1:10" x14ac:dyDescent="0.25">
      <c r="A2522" s="36"/>
      <c r="B2522" s="32" t="s">
        <v>87</v>
      </c>
      <c r="C2522" s="32" t="str">
        <f t="shared" si="182"/>
        <v>506-147</v>
      </c>
      <c r="D2522" s="32" t="s">
        <v>67</v>
      </c>
      <c r="E2522" s="32" t="s">
        <v>8</v>
      </c>
      <c r="F2522" s="32">
        <v>1475060131701</v>
      </c>
      <c r="G2522" s="32">
        <v>5</v>
      </c>
      <c r="H2522" s="34">
        <v>1544.1299999999999</v>
      </c>
      <c r="I2522" s="3"/>
      <c r="J2522" s="26">
        <f t="shared" si="180"/>
        <v>0</v>
      </c>
    </row>
    <row r="2523" spans="1:10" x14ac:dyDescent="0.25">
      <c r="A2523" s="36"/>
      <c r="B2523" s="32" t="s">
        <v>87</v>
      </c>
      <c r="C2523" s="32" t="str">
        <f t="shared" si="182"/>
        <v>506-147</v>
      </c>
      <c r="D2523" s="32" t="s">
        <v>67</v>
      </c>
      <c r="E2523" s="32" t="s">
        <v>54</v>
      </c>
      <c r="F2523" s="32">
        <v>1475060141700</v>
      </c>
      <c r="G2523" s="32">
        <v>5</v>
      </c>
      <c r="H2523" s="34">
        <v>1544.1299999999999</v>
      </c>
      <c r="I2523" s="3"/>
      <c r="J2523" s="26">
        <f t="shared" si="180"/>
        <v>0</v>
      </c>
    </row>
    <row r="2524" spans="1:10" x14ac:dyDescent="0.25">
      <c r="A2524" s="36"/>
      <c r="B2524" s="32" t="s">
        <v>87</v>
      </c>
      <c r="C2524" s="32" t="str">
        <f t="shared" si="182"/>
        <v>506-147</v>
      </c>
      <c r="D2524" s="32" t="s">
        <v>67</v>
      </c>
      <c r="E2524" s="32" t="s">
        <v>9</v>
      </c>
      <c r="F2524" s="32">
        <v>1475060181706</v>
      </c>
      <c r="G2524" s="32">
        <v>1</v>
      </c>
      <c r="H2524" s="34">
        <v>1544.1299999999999</v>
      </c>
      <c r="I2524" s="3"/>
      <c r="J2524" s="26">
        <f t="shared" si="180"/>
        <v>0</v>
      </c>
    </row>
    <row r="2525" spans="1:10" x14ac:dyDescent="0.25">
      <c r="A2525" s="36"/>
      <c r="B2525" s="32" t="s">
        <v>87</v>
      </c>
      <c r="C2525" s="32" t="str">
        <f t="shared" si="182"/>
        <v>506-147</v>
      </c>
      <c r="D2525" s="32" t="s">
        <v>67</v>
      </c>
      <c r="E2525" s="32" t="s">
        <v>10</v>
      </c>
      <c r="F2525" s="32">
        <v>1475060191705</v>
      </c>
      <c r="G2525" s="32">
        <v>3</v>
      </c>
      <c r="H2525" s="34">
        <v>1544.1299999999999</v>
      </c>
      <c r="I2525" s="3"/>
      <c r="J2525" s="26">
        <f t="shared" si="180"/>
        <v>0</v>
      </c>
    </row>
    <row r="2526" spans="1:10" x14ac:dyDescent="0.25">
      <c r="A2526" s="36"/>
      <c r="B2526" s="32" t="s">
        <v>87</v>
      </c>
      <c r="C2526" s="32" t="str">
        <f t="shared" si="182"/>
        <v>506-147</v>
      </c>
      <c r="D2526" s="32" t="s">
        <v>67</v>
      </c>
      <c r="E2526" s="32" t="s">
        <v>11</v>
      </c>
      <c r="F2526" s="32">
        <v>1475060201701</v>
      </c>
      <c r="G2526" s="32">
        <v>4</v>
      </c>
      <c r="H2526" s="34">
        <v>1544.1299999999999</v>
      </c>
      <c r="I2526" s="3"/>
      <c r="J2526" s="26">
        <f t="shared" si="180"/>
        <v>0</v>
      </c>
    </row>
    <row r="2527" spans="1:10" x14ac:dyDescent="0.25">
      <c r="A2527" s="36"/>
      <c r="B2527" s="32" t="s">
        <v>87</v>
      </c>
      <c r="C2527" s="32" t="str">
        <f t="shared" si="182"/>
        <v>506-147</v>
      </c>
      <c r="D2527" s="32" t="s">
        <v>67</v>
      </c>
      <c r="E2527" s="32" t="s">
        <v>25</v>
      </c>
      <c r="F2527" s="32">
        <v>1475060211700</v>
      </c>
      <c r="G2527" s="32">
        <v>3</v>
      </c>
      <c r="H2527" s="34">
        <v>1544.1299999999999</v>
      </c>
      <c r="I2527" s="3"/>
      <c r="J2527" s="26">
        <f t="shared" si="180"/>
        <v>0</v>
      </c>
    </row>
    <row r="2528" spans="1:10" x14ac:dyDescent="0.25">
      <c r="A2528" s="36"/>
      <c r="B2528" s="32" t="s">
        <v>87</v>
      </c>
      <c r="C2528" s="32" t="str">
        <f t="shared" si="182"/>
        <v>506-147</v>
      </c>
      <c r="D2528" s="32" t="s">
        <v>67</v>
      </c>
      <c r="E2528" s="32" t="s">
        <v>12</v>
      </c>
      <c r="F2528" s="32">
        <v>1475060221709</v>
      </c>
      <c r="G2528" s="32">
        <v>4</v>
      </c>
      <c r="H2528" s="34">
        <v>1544.1299999999999</v>
      </c>
      <c r="I2528" s="3"/>
      <c r="J2528" s="26">
        <f t="shared" si="180"/>
        <v>0</v>
      </c>
    </row>
    <row r="2529" spans="1:10" x14ac:dyDescent="0.25">
      <c r="A2529" s="36"/>
      <c r="B2529" s="32" t="s">
        <v>87</v>
      </c>
      <c r="C2529" s="32" t="str">
        <f t="shared" si="182"/>
        <v>506-147</v>
      </c>
      <c r="D2529" s="32" t="s">
        <v>67</v>
      </c>
      <c r="E2529" s="32" t="s">
        <v>14</v>
      </c>
      <c r="F2529" s="32">
        <v>1475060261705</v>
      </c>
      <c r="G2529" s="32">
        <v>3</v>
      </c>
      <c r="H2529" s="34">
        <v>1544.1299999999999</v>
      </c>
      <c r="I2529" s="3"/>
      <c r="J2529" s="26">
        <f t="shared" si="180"/>
        <v>0</v>
      </c>
    </row>
    <row r="2530" spans="1:10" x14ac:dyDescent="0.25">
      <c r="A2530" s="36"/>
      <c r="B2530" s="32" t="s">
        <v>87</v>
      </c>
      <c r="C2530" s="32" t="str">
        <f t="shared" si="182"/>
        <v>506-147</v>
      </c>
      <c r="D2530" s="32" t="s">
        <v>67</v>
      </c>
      <c r="E2530" s="32" t="s">
        <v>15</v>
      </c>
      <c r="F2530" s="32">
        <v>1475060271704</v>
      </c>
      <c r="G2530" s="32">
        <v>2</v>
      </c>
      <c r="H2530" s="34">
        <v>1544.1299999999999</v>
      </c>
      <c r="I2530" s="3"/>
      <c r="J2530" s="26">
        <f t="shared" si="180"/>
        <v>0</v>
      </c>
    </row>
    <row r="2531" spans="1:10" x14ac:dyDescent="0.25">
      <c r="A2531" s="36"/>
      <c r="B2531" s="32" t="s">
        <v>87</v>
      </c>
      <c r="C2531" s="32" t="str">
        <f t="shared" si="182"/>
        <v>506-147</v>
      </c>
      <c r="D2531" s="32" t="s">
        <v>67</v>
      </c>
      <c r="E2531" s="32" t="s">
        <v>16</v>
      </c>
      <c r="F2531" s="32">
        <v>1475060281703</v>
      </c>
      <c r="G2531" s="32">
        <v>3</v>
      </c>
      <c r="H2531" s="34">
        <v>1544.1299999999999</v>
      </c>
      <c r="I2531" s="3"/>
      <c r="J2531" s="26">
        <f t="shared" si="180"/>
        <v>0</v>
      </c>
    </row>
    <row r="2532" spans="1:10" x14ac:dyDescent="0.25">
      <c r="A2532" s="36"/>
      <c r="B2532" s="32" t="s">
        <v>87</v>
      </c>
      <c r="C2532" s="32" t="str">
        <f t="shared" si="182"/>
        <v>506-147</v>
      </c>
      <c r="D2532" s="32" t="s">
        <v>67</v>
      </c>
      <c r="E2532" s="32" t="s">
        <v>17</v>
      </c>
      <c r="F2532" s="32">
        <v>1475060291702</v>
      </c>
      <c r="G2532" s="32">
        <v>3</v>
      </c>
      <c r="H2532" s="34">
        <v>1544.1299999999999</v>
      </c>
      <c r="I2532" s="3"/>
      <c r="J2532" s="26">
        <f t="shared" si="180"/>
        <v>0</v>
      </c>
    </row>
    <row r="2533" spans="1:10" x14ac:dyDescent="0.25">
      <c r="A2533" s="36"/>
      <c r="B2533" s="32" t="s">
        <v>87</v>
      </c>
      <c r="C2533" s="32" t="str">
        <f t="shared" si="182"/>
        <v>506-147</v>
      </c>
      <c r="D2533" s="32" t="s">
        <v>67</v>
      </c>
      <c r="E2533" s="32" t="s">
        <v>18</v>
      </c>
      <c r="F2533" s="32">
        <v>1475060301708</v>
      </c>
      <c r="G2533" s="32">
        <v>3</v>
      </c>
      <c r="H2533" s="34">
        <v>1544.1299999999999</v>
      </c>
      <c r="I2533" s="3"/>
      <c r="J2533" s="26">
        <f t="shared" si="180"/>
        <v>0</v>
      </c>
    </row>
    <row r="2534" spans="1:10" x14ac:dyDescent="0.25">
      <c r="A2534" s="36"/>
      <c r="B2534" s="32" t="s">
        <v>87</v>
      </c>
      <c r="C2534" s="32" t="str">
        <f t="shared" si="182"/>
        <v>506-147</v>
      </c>
      <c r="D2534" s="32" t="s">
        <v>67</v>
      </c>
      <c r="E2534" s="32" t="s">
        <v>19</v>
      </c>
      <c r="F2534" s="32">
        <v>1475060341704</v>
      </c>
      <c r="G2534" s="32">
        <v>1</v>
      </c>
      <c r="H2534" s="34">
        <v>1544.1299999999999</v>
      </c>
      <c r="I2534" s="3"/>
      <c r="J2534" s="26">
        <f t="shared" si="180"/>
        <v>0</v>
      </c>
    </row>
    <row r="2535" spans="1:10" x14ac:dyDescent="0.25">
      <c r="A2535" s="36"/>
      <c r="B2535" s="32" t="s">
        <v>87</v>
      </c>
      <c r="C2535" s="32" t="str">
        <f t="shared" si="182"/>
        <v>506-147</v>
      </c>
      <c r="D2535" s="32" t="s">
        <v>67</v>
      </c>
      <c r="E2535" s="32" t="s">
        <v>20</v>
      </c>
      <c r="F2535" s="32">
        <v>1475060351703</v>
      </c>
      <c r="G2535" s="32">
        <v>3</v>
      </c>
      <c r="H2535" s="34">
        <v>1544.1299999999999</v>
      </c>
      <c r="I2535" s="3"/>
      <c r="J2535" s="26">
        <f t="shared" si="180"/>
        <v>0</v>
      </c>
    </row>
    <row r="2536" spans="1:10" x14ac:dyDescent="0.25">
      <c r="A2536" s="36"/>
      <c r="B2536" s="32" t="s">
        <v>87</v>
      </c>
      <c r="C2536" s="32" t="str">
        <f t="shared" si="182"/>
        <v>506-147</v>
      </c>
      <c r="D2536" s="32" t="s">
        <v>67</v>
      </c>
      <c r="E2536" s="32" t="s">
        <v>21</v>
      </c>
      <c r="F2536" s="32">
        <v>1475060361702</v>
      </c>
      <c r="G2536" s="32">
        <v>2</v>
      </c>
      <c r="H2536" s="34">
        <v>1544.1299999999999</v>
      </c>
      <c r="I2536" s="3"/>
      <c r="J2536" s="26">
        <f t="shared" si="180"/>
        <v>0</v>
      </c>
    </row>
    <row r="2537" spans="1:10" x14ac:dyDescent="0.25">
      <c r="A2537" s="36"/>
      <c r="B2537" s="32" t="s">
        <v>87</v>
      </c>
      <c r="C2537" s="32" t="str">
        <f t="shared" si="182"/>
        <v>506-147</v>
      </c>
      <c r="D2537" s="32" t="s">
        <v>67</v>
      </c>
      <c r="E2537" s="32" t="s">
        <v>22</v>
      </c>
      <c r="F2537" s="32">
        <v>1475060371701</v>
      </c>
      <c r="G2537" s="32">
        <v>7</v>
      </c>
      <c r="H2537" s="34">
        <v>1544.1299999999999</v>
      </c>
      <c r="I2537" s="3"/>
      <c r="J2537" s="26">
        <f t="shared" si="180"/>
        <v>0</v>
      </c>
    </row>
    <row r="2538" spans="1:10" x14ac:dyDescent="0.25">
      <c r="A2538" s="36"/>
      <c r="B2538" s="32" t="s">
        <v>87</v>
      </c>
      <c r="C2538" s="32" t="str">
        <f t="shared" si="182"/>
        <v>506-147</v>
      </c>
      <c r="D2538" s="32" t="s">
        <v>67</v>
      </c>
      <c r="E2538" s="32" t="s">
        <v>73</v>
      </c>
      <c r="F2538" s="32">
        <v>1475060421703</v>
      </c>
      <c r="G2538" s="32">
        <v>2</v>
      </c>
      <c r="H2538" s="34">
        <v>1544.1299999999999</v>
      </c>
      <c r="I2538" s="3"/>
      <c r="J2538" s="26">
        <f t="shared" si="180"/>
        <v>0</v>
      </c>
    </row>
    <row r="2539" spans="1:10" x14ac:dyDescent="0.25">
      <c r="A2539" s="36"/>
      <c r="B2539" s="32" t="s">
        <v>87</v>
      </c>
      <c r="C2539" s="32" t="str">
        <f t="shared" si="182"/>
        <v>506-147</v>
      </c>
      <c r="D2539" s="32" t="s">
        <v>67</v>
      </c>
      <c r="E2539" s="32" t="s">
        <v>28</v>
      </c>
      <c r="F2539" s="32">
        <v>1475060431702</v>
      </c>
      <c r="G2539" s="32">
        <v>1</v>
      </c>
      <c r="H2539" s="34">
        <v>1544.1299999999999</v>
      </c>
      <c r="I2539" s="3"/>
      <c r="J2539" s="26">
        <f t="shared" si="180"/>
        <v>0</v>
      </c>
    </row>
    <row r="2540" spans="1:10" x14ac:dyDescent="0.25">
      <c r="A2540" s="37"/>
      <c r="B2540" s="32" t="s">
        <v>87</v>
      </c>
      <c r="C2540" s="32" t="str">
        <f t="shared" si="182"/>
        <v>506-147</v>
      </c>
      <c r="D2540" s="32" t="s">
        <v>67</v>
      </c>
      <c r="E2540" s="32" t="s">
        <v>29</v>
      </c>
      <c r="F2540" s="32">
        <v>1475060441701</v>
      </c>
      <c r="G2540" s="32">
        <v>3</v>
      </c>
      <c r="H2540" s="34">
        <v>1544.1299999999999</v>
      </c>
      <c r="I2540" s="3"/>
      <c r="J2540" s="26">
        <f t="shared" si="180"/>
        <v>0</v>
      </c>
    </row>
    <row r="2541" spans="1:10" x14ac:dyDescent="0.25">
      <c r="A2541" s="35"/>
      <c r="B2541" s="32" t="s">
        <v>5</v>
      </c>
      <c r="C2541" s="32" t="str">
        <f t="shared" ref="C2541:C2570" si="183">HYPERLINK("http://warehouse.orhideja.net//images/products/516-147,-289-147-black_1.jpg","516-147")</f>
        <v>516-147</v>
      </c>
      <c r="D2541" s="32" t="s">
        <v>67</v>
      </c>
      <c r="E2541" s="32" t="s">
        <v>70</v>
      </c>
      <c r="F2541" s="32">
        <v>1475160110040</v>
      </c>
      <c r="G2541" s="32">
        <v>5</v>
      </c>
      <c r="H2541" s="34">
        <v>1580.04</v>
      </c>
      <c r="I2541" s="3"/>
      <c r="J2541" s="26">
        <f t="shared" si="180"/>
        <v>0</v>
      </c>
    </row>
    <row r="2542" spans="1:10" x14ac:dyDescent="0.25">
      <c r="A2542" s="36"/>
      <c r="B2542" s="32" t="s">
        <v>5</v>
      </c>
      <c r="C2542" s="32" t="str">
        <f t="shared" si="183"/>
        <v>516-147</v>
      </c>
      <c r="D2542" s="32" t="s">
        <v>67</v>
      </c>
      <c r="E2542" s="32" t="s">
        <v>7</v>
      </c>
      <c r="F2542" s="32">
        <v>1475160120049</v>
      </c>
      <c r="G2542" s="32">
        <v>4</v>
      </c>
      <c r="H2542" s="34">
        <v>1580.04</v>
      </c>
      <c r="I2542" s="3"/>
      <c r="J2542" s="26">
        <f t="shared" si="180"/>
        <v>0</v>
      </c>
    </row>
    <row r="2543" spans="1:10" x14ac:dyDescent="0.25">
      <c r="A2543" s="36"/>
      <c r="B2543" s="32" t="s">
        <v>5</v>
      </c>
      <c r="C2543" s="32" t="str">
        <f t="shared" si="183"/>
        <v>516-147</v>
      </c>
      <c r="D2543" s="32" t="s">
        <v>67</v>
      </c>
      <c r="E2543" s="32" t="s">
        <v>8</v>
      </c>
      <c r="F2543" s="32">
        <v>1475160130048</v>
      </c>
      <c r="G2543" s="32">
        <v>4</v>
      </c>
      <c r="H2543" s="34">
        <v>1580.04</v>
      </c>
      <c r="I2543" s="3"/>
      <c r="J2543" s="26">
        <f t="shared" si="180"/>
        <v>0</v>
      </c>
    </row>
    <row r="2544" spans="1:10" x14ac:dyDescent="0.25">
      <c r="A2544" s="36"/>
      <c r="B2544" s="32" t="s">
        <v>5</v>
      </c>
      <c r="C2544" s="32" t="str">
        <f t="shared" si="183"/>
        <v>516-147</v>
      </c>
      <c r="D2544" s="32" t="s">
        <v>67</v>
      </c>
      <c r="E2544" s="32" t="s">
        <v>9</v>
      </c>
      <c r="F2544" s="32">
        <v>1475160181705</v>
      </c>
      <c r="G2544" s="32">
        <v>12</v>
      </c>
      <c r="H2544" s="34">
        <v>1580.04</v>
      </c>
      <c r="I2544" s="3"/>
      <c r="J2544" s="26">
        <f t="shared" si="180"/>
        <v>0</v>
      </c>
    </row>
    <row r="2545" spans="1:10" x14ac:dyDescent="0.25">
      <c r="A2545" s="36"/>
      <c r="B2545" s="32" t="s">
        <v>5</v>
      </c>
      <c r="C2545" s="32" t="str">
        <f t="shared" si="183"/>
        <v>516-147</v>
      </c>
      <c r="D2545" s="32" t="s">
        <v>67</v>
      </c>
      <c r="E2545" s="32" t="s">
        <v>10</v>
      </c>
      <c r="F2545" s="32">
        <v>1475160191704</v>
      </c>
      <c r="G2545" s="32">
        <v>15</v>
      </c>
      <c r="H2545" s="34">
        <v>1580.04</v>
      </c>
      <c r="I2545" s="3"/>
      <c r="J2545" s="26">
        <f t="shared" si="180"/>
        <v>0</v>
      </c>
    </row>
    <row r="2546" spans="1:10" x14ac:dyDescent="0.25">
      <c r="A2546" s="36"/>
      <c r="B2546" s="32" t="s">
        <v>5</v>
      </c>
      <c r="C2546" s="32" t="str">
        <f t="shared" si="183"/>
        <v>516-147</v>
      </c>
      <c r="D2546" s="32" t="s">
        <v>67</v>
      </c>
      <c r="E2546" s="32" t="s">
        <v>11</v>
      </c>
      <c r="F2546" s="32">
        <v>1475160201700</v>
      </c>
      <c r="G2546" s="32">
        <v>12</v>
      </c>
      <c r="H2546" s="34">
        <v>1580.04</v>
      </c>
      <c r="I2546" s="3"/>
      <c r="J2546" s="26">
        <f t="shared" si="180"/>
        <v>0</v>
      </c>
    </row>
    <row r="2547" spans="1:10" x14ac:dyDescent="0.25">
      <c r="A2547" s="36"/>
      <c r="B2547" s="32" t="s">
        <v>5</v>
      </c>
      <c r="C2547" s="32" t="str">
        <f t="shared" si="183"/>
        <v>516-147</v>
      </c>
      <c r="D2547" s="32" t="s">
        <v>67</v>
      </c>
      <c r="E2547" s="32" t="s">
        <v>25</v>
      </c>
      <c r="F2547" s="32">
        <v>1475160211709</v>
      </c>
      <c r="G2547" s="32">
        <v>7</v>
      </c>
      <c r="H2547" s="34">
        <v>1580.04</v>
      </c>
      <c r="I2547" s="3"/>
      <c r="J2547" s="26">
        <f t="shared" si="180"/>
        <v>0</v>
      </c>
    </row>
    <row r="2548" spans="1:10" x14ac:dyDescent="0.25">
      <c r="A2548" s="36"/>
      <c r="B2548" s="32" t="s">
        <v>5</v>
      </c>
      <c r="C2548" s="32" t="str">
        <f t="shared" si="183"/>
        <v>516-147</v>
      </c>
      <c r="D2548" s="32" t="s">
        <v>67</v>
      </c>
      <c r="E2548" s="32" t="s">
        <v>12</v>
      </c>
      <c r="F2548" s="32">
        <v>1475160221708</v>
      </c>
      <c r="G2548" s="32">
        <v>4</v>
      </c>
      <c r="H2548" s="34">
        <v>1580.04</v>
      </c>
      <c r="I2548" s="3"/>
      <c r="J2548" s="26">
        <f t="shared" si="180"/>
        <v>0</v>
      </c>
    </row>
    <row r="2549" spans="1:10" x14ac:dyDescent="0.25">
      <c r="A2549" s="36"/>
      <c r="B2549" s="32" t="s">
        <v>5</v>
      </c>
      <c r="C2549" s="32" t="str">
        <f t="shared" si="183"/>
        <v>516-147</v>
      </c>
      <c r="D2549" s="32" t="s">
        <v>67</v>
      </c>
      <c r="E2549" s="32" t="s">
        <v>13</v>
      </c>
      <c r="F2549" s="32">
        <v>1475160231707</v>
      </c>
      <c r="G2549" s="32">
        <v>5</v>
      </c>
      <c r="H2549" s="34">
        <v>1580.04</v>
      </c>
      <c r="I2549" s="3"/>
      <c r="J2549" s="26">
        <f t="shared" si="180"/>
        <v>0</v>
      </c>
    </row>
    <row r="2550" spans="1:10" x14ac:dyDescent="0.25">
      <c r="A2550" s="36"/>
      <c r="B2550" s="32" t="s">
        <v>5</v>
      </c>
      <c r="C2550" s="32" t="str">
        <f t="shared" si="183"/>
        <v>516-147</v>
      </c>
      <c r="D2550" s="32" t="s">
        <v>67</v>
      </c>
      <c r="E2550" s="32" t="s">
        <v>14</v>
      </c>
      <c r="F2550" s="32">
        <v>1475160261704</v>
      </c>
      <c r="G2550" s="32">
        <v>14</v>
      </c>
      <c r="H2550" s="34">
        <v>1580.04</v>
      </c>
      <c r="I2550" s="3"/>
      <c r="J2550" s="26">
        <f t="shared" si="180"/>
        <v>0</v>
      </c>
    </row>
    <row r="2551" spans="1:10" x14ac:dyDescent="0.25">
      <c r="A2551" s="36"/>
      <c r="B2551" s="32" t="s">
        <v>5</v>
      </c>
      <c r="C2551" s="32" t="str">
        <f t="shared" si="183"/>
        <v>516-147</v>
      </c>
      <c r="D2551" s="32" t="s">
        <v>67</v>
      </c>
      <c r="E2551" s="32" t="s">
        <v>15</v>
      </c>
      <c r="F2551" s="32">
        <v>1475160271703</v>
      </c>
      <c r="G2551" s="32">
        <v>13</v>
      </c>
      <c r="H2551" s="34">
        <v>1580.04</v>
      </c>
      <c r="I2551" s="3"/>
      <c r="J2551" s="26">
        <f t="shared" si="180"/>
        <v>0</v>
      </c>
    </row>
    <row r="2552" spans="1:10" x14ac:dyDescent="0.25">
      <c r="A2552" s="36"/>
      <c r="B2552" s="32" t="s">
        <v>5</v>
      </c>
      <c r="C2552" s="32" t="str">
        <f t="shared" si="183"/>
        <v>516-147</v>
      </c>
      <c r="D2552" s="32" t="s">
        <v>67</v>
      </c>
      <c r="E2552" s="32" t="s">
        <v>16</v>
      </c>
      <c r="F2552" s="32">
        <v>1475160281702</v>
      </c>
      <c r="G2552" s="32">
        <v>8</v>
      </c>
      <c r="H2552" s="34">
        <v>1580.04</v>
      </c>
      <c r="I2552" s="3"/>
      <c r="J2552" s="26">
        <f t="shared" si="180"/>
        <v>0</v>
      </c>
    </row>
    <row r="2553" spans="1:10" x14ac:dyDescent="0.25">
      <c r="A2553" s="36"/>
      <c r="B2553" s="32" t="s">
        <v>5</v>
      </c>
      <c r="C2553" s="32" t="str">
        <f t="shared" si="183"/>
        <v>516-147</v>
      </c>
      <c r="D2553" s="32" t="s">
        <v>67</v>
      </c>
      <c r="E2553" s="32" t="s">
        <v>17</v>
      </c>
      <c r="F2553" s="32">
        <v>1475160291701</v>
      </c>
      <c r="G2553" s="32">
        <v>8</v>
      </c>
      <c r="H2553" s="34">
        <v>1580.04</v>
      </c>
      <c r="I2553" s="3"/>
      <c r="J2553" s="26">
        <f t="shared" si="180"/>
        <v>0</v>
      </c>
    </row>
    <row r="2554" spans="1:10" x14ac:dyDescent="0.25">
      <c r="A2554" s="36"/>
      <c r="B2554" s="32" t="s">
        <v>5</v>
      </c>
      <c r="C2554" s="32" t="str">
        <f t="shared" si="183"/>
        <v>516-147</v>
      </c>
      <c r="D2554" s="32" t="s">
        <v>67</v>
      </c>
      <c r="E2554" s="32" t="s">
        <v>18</v>
      </c>
      <c r="F2554" s="32">
        <v>1475160301707</v>
      </c>
      <c r="G2554" s="32">
        <v>7</v>
      </c>
      <c r="H2554" s="34">
        <v>1580.04</v>
      </c>
      <c r="I2554" s="3"/>
      <c r="J2554" s="26">
        <f t="shared" si="180"/>
        <v>0</v>
      </c>
    </row>
    <row r="2555" spans="1:10" x14ac:dyDescent="0.25">
      <c r="A2555" s="36"/>
      <c r="B2555" s="32" t="s">
        <v>5</v>
      </c>
      <c r="C2555" s="32" t="str">
        <f t="shared" si="183"/>
        <v>516-147</v>
      </c>
      <c r="D2555" s="32" t="s">
        <v>67</v>
      </c>
      <c r="E2555" s="32" t="s">
        <v>26</v>
      </c>
      <c r="F2555" s="32">
        <v>1475160311706</v>
      </c>
      <c r="G2555" s="32">
        <v>10</v>
      </c>
      <c r="H2555" s="34">
        <v>1580.04</v>
      </c>
      <c r="I2555" s="3"/>
      <c r="J2555" s="26">
        <f t="shared" si="180"/>
        <v>0</v>
      </c>
    </row>
    <row r="2556" spans="1:10" x14ac:dyDescent="0.25">
      <c r="A2556" s="36"/>
      <c r="B2556" s="32" t="s">
        <v>5</v>
      </c>
      <c r="C2556" s="32" t="str">
        <f t="shared" si="183"/>
        <v>516-147</v>
      </c>
      <c r="D2556" s="32" t="s">
        <v>67</v>
      </c>
      <c r="E2556" s="32" t="s">
        <v>19</v>
      </c>
      <c r="F2556" s="32">
        <v>1475160341703</v>
      </c>
      <c r="G2556" s="32">
        <v>11</v>
      </c>
      <c r="H2556" s="34">
        <v>1580.04</v>
      </c>
      <c r="I2556" s="3"/>
      <c r="J2556" s="26">
        <f t="shared" si="180"/>
        <v>0</v>
      </c>
    </row>
    <row r="2557" spans="1:10" x14ac:dyDescent="0.25">
      <c r="A2557" s="36"/>
      <c r="B2557" s="32" t="s">
        <v>5</v>
      </c>
      <c r="C2557" s="32" t="str">
        <f t="shared" si="183"/>
        <v>516-147</v>
      </c>
      <c r="D2557" s="32" t="s">
        <v>67</v>
      </c>
      <c r="E2557" s="32" t="s">
        <v>20</v>
      </c>
      <c r="F2557" s="32">
        <v>1475160351702</v>
      </c>
      <c r="G2557" s="32">
        <v>8</v>
      </c>
      <c r="H2557" s="34">
        <v>1580.04</v>
      </c>
      <c r="I2557" s="3"/>
      <c r="J2557" s="26">
        <f t="shared" si="180"/>
        <v>0</v>
      </c>
    </row>
    <row r="2558" spans="1:10" x14ac:dyDescent="0.25">
      <c r="A2558" s="36"/>
      <c r="B2558" s="32" t="s">
        <v>5</v>
      </c>
      <c r="C2558" s="32" t="str">
        <f t="shared" si="183"/>
        <v>516-147</v>
      </c>
      <c r="D2558" s="32" t="s">
        <v>67</v>
      </c>
      <c r="E2558" s="32" t="s">
        <v>21</v>
      </c>
      <c r="F2558" s="32">
        <v>1475160361701</v>
      </c>
      <c r="G2558" s="32">
        <v>4</v>
      </c>
      <c r="H2558" s="34">
        <v>1580.04</v>
      </c>
      <c r="I2558" s="3"/>
      <c r="J2558" s="26">
        <f t="shared" si="180"/>
        <v>0</v>
      </c>
    </row>
    <row r="2559" spans="1:10" x14ac:dyDescent="0.25">
      <c r="A2559" s="36"/>
      <c r="B2559" s="32" t="s">
        <v>5</v>
      </c>
      <c r="C2559" s="32" t="str">
        <f t="shared" si="183"/>
        <v>516-147</v>
      </c>
      <c r="D2559" s="32" t="s">
        <v>67</v>
      </c>
      <c r="E2559" s="32" t="s">
        <v>22</v>
      </c>
      <c r="F2559" s="32">
        <v>1475160371700</v>
      </c>
      <c r="G2559" s="32">
        <v>9</v>
      </c>
      <c r="H2559" s="34">
        <v>1580.04</v>
      </c>
      <c r="I2559" s="3"/>
      <c r="J2559" s="26">
        <f t="shared" si="180"/>
        <v>0</v>
      </c>
    </row>
    <row r="2560" spans="1:10" x14ac:dyDescent="0.25">
      <c r="A2560" s="36"/>
      <c r="B2560" s="32" t="s">
        <v>5</v>
      </c>
      <c r="C2560" s="32" t="str">
        <f t="shared" si="183"/>
        <v>516-147</v>
      </c>
      <c r="D2560" s="32" t="s">
        <v>67</v>
      </c>
      <c r="E2560" s="32" t="s">
        <v>23</v>
      </c>
      <c r="F2560" s="32">
        <v>1475160381709</v>
      </c>
      <c r="G2560" s="32">
        <v>8</v>
      </c>
      <c r="H2560" s="34">
        <v>1580.04</v>
      </c>
      <c r="I2560" s="3"/>
      <c r="J2560" s="26">
        <f t="shared" si="180"/>
        <v>0</v>
      </c>
    </row>
    <row r="2561" spans="1:10" x14ac:dyDescent="0.25">
      <c r="A2561" s="36"/>
      <c r="B2561" s="32" t="s">
        <v>5</v>
      </c>
      <c r="C2561" s="32" t="str">
        <f t="shared" si="183"/>
        <v>516-147</v>
      </c>
      <c r="D2561" s="32" t="s">
        <v>67</v>
      </c>
      <c r="E2561" s="32" t="s">
        <v>27</v>
      </c>
      <c r="F2561" s="32">
        <v>1475160391708</v>
      </c>
      <c r="G2561" s="32">
        <v>7</v>
      </c>
      <c r="H2561" s="34">
        <v>1580.04</v>
      </c>
      <c r="I2561" s="3"/>
      <c r="J2561" s="26">
        <f t="shared" si="180"/>
        <v>0</v>
      </c>
    </row>
    <row r="2562" spans="1:10" x14ac:dyDescent="0.25">
      <c r="A2562" s="36"/>
      <c r="B2562" s="32" t="s">
        <v>5</v>
      </c>
      <c r="C2562" s="32" t="str">
        <f t="shared" si="183"/>
        <v>516-147</v>
      </c>
      <c r="D2562" s="32" t="s">
        <v>67</v>
      </c>
      <c r="E2562" s="32" t="s">
        <v>73</v>
      </c>
      <c r="F2562" s="32">
        <v>1475160421702</v>
      </c>
      <c r="G2562" s="32">
        <v>8</v>
      </c>
      <c r="H2562" s="34">
        <v>1580.04</v>
      </c>
      <c r="I2562" s="3"/>
      <c r="J2562" s="26">
        <f t="shared" si="180"/>
        <v>0</v>
      </c>
    </row>
    <row r="2563" spans="1:10" x14ac:dyDescent="0.25">
      <c r="A2563" s="36"/>
      <c r="B2563" s="32" t="s">
        <v>5</v>
      </c>
      <c r="C2563" s="32" t="str">
        <f t="shared" si="183"/>
        <v>516-147</v>
      </c>
      <c r="D2563" s="32" t="s">
        <v>67</v>
      </c>
      <c r="E2563" s="32" t="s">
        <v>28</v>
      </c>
      <c r="F2563" s="32">
        <v>1475160431701</v>
      </c>
      <c r="G2563" s="32">
        <v>7</v>
      </c>
      <c r="H2563" s="34">
        <v>1580.04</v>
      </c>
      <c r="I2563" s="3"/>
      <c r="J2563" s="26">
        <f t="shared" si="180"/>
        <v>0</v>
      </c>
    </row>
    <row r="2564" spans="1:10" x14ac:dyDescent="0.25">
      <c r="A2564" s="36"/>
      <c r="B2564" s="32" t="s">
        <v>5</v>
      </c>
      <c r="C2564" s="32" t="str">
        <f t="shared" si="183"/>
        <v>516-147</v>
      </c>
      <c r="D2564" s="32" t="s">
        <v>67</v>
      </c>
      <c r="E2564" s="32" t="s">
        <v>29</v>
      </c>
      <c r="F2564" s="32">
        <v>1475160441700</v>
      </c>
      <c r="G2564" s="32">
        <v>7</v>
      </c>
      <c r="H2564" s="34">
        <v>1580.04</v>
      </c>
      <c r="I2564" s="3"/>
      <c r="J2564" s="26">
        <f t="shared" si="180"/>
        <v>0</v>
      </c>
    </row>
    <row r="2565" spans="1:10" x14ac:dyDescent="0.25">
      <c r="A2565" s="36"/>
      <c r="B2565" s="32" t="s">
        <v>5</v>
      </c>
      <c r="C2565" s="32" t="str">
        <f t="shared" si="183"/>
        <v>516-147</v>
      </c>
      <c r="D2565" s="32" t="s">
        <v>67</v>
      </c>
      <c r="E2565" s="32" t="s">
        <v>30</v>
      </c>
      <c r="F2565" s="32">
        <v>1475160451709</v>
      </c>
      <c r="G2565" s="32">
        <v>6</v>
      </c>
      <c r="H2565" s="34">
        <v>1580.04</v>
      </c>
      <c r="I2565" s="3"/>
      <c r="J2565" s="26">
        <f t="shared" si="180"/>
        <v>0</v>
      </c>
    </row>
    <row r="2566" spans="1:10" x14ac:dyDescent="0.25">
      <c r="A2566" s="36"/>
      <c r="B2566" s="32" t="s">
        <v>5</v>
      </c>
      <c r="C2566" s="32" t="str">
        <f t="shared" si="183"/>
        <v>516-147</v>
      </c>
      <c r="D2566" s="32" t="s">
        <v>67</v>
      </c>
      <c r="E2566" s="32" t="s">
        <v>48</v>
      </c>
      <c r="F2566" s="32">
        <v>1475160461708</v>
      </c>
      <c r="G2566" s="32">
        <v>11</v>
      </c>
      <c r="H2566" s="34">
        <v>1580.04</v>
      </c>
      <c r="I2566" s="3"/>
      <c r="J2566" s="26">
        <f t="shared" si="180"/>
        <v>0</v>
      </c>
    </row>
    <row r="2567" spans="1:10" x14ac:dyDescent="0.25">
      <c r="A2567" s="36"/>
      <c r="B2567" s="32" t="s">
        <v>5</v>
      </c>
      <c r="C2567" s="32" t="str">
        <f t="shared" si="183"/>
        <v>516-147</v>
      </c>
      <c r="D2567" s="32" t="s">
        <v>67</v>
      </c>
      <c r="E2567" s="32" t="s">
        <v>74</v>
      </c>
      <c r="F2567" s="32">
        <v>1475160501701</v>
      </c>
      <c r="G2567" s="32">
        <v>6</v>
      </c>
      <c r="H2567" s="34">
        <v>1580.04</v>
      </c>
      <c r="I2567" s="3"/>
      <c r="J2567" s="26">
        <f t="shared" si="180"/>
        <v>0</v>
      </c>
    </row>
    <row r="2568" spans="1:10" x14ac:dyDescent="0.25">
      <c r="A2568" s="36"/>
      <c r="B2568" s="32" t="s">
        <v>5</v>
      </c>
      <c r="C2568" s="32" t="str">
        <f t="shared" si="183"/>
        <v>516-147</v>
      </c>
      <c r="D2568" s="32" t="s">
        <v>67</v>
      </c>
      <c r="E2568" s="32" t="s">
        <v>36</v>
      </c>
      <c r="F2568" s="32">
        <v>1475160511700</v>
      </c>
      <c r="G2568" s="32">
        <v>3</v>
      </c>
      <c r="H2568" s="34">
        <v>1580.04</v>
      </c>
      <c r="I2568" s="3"/>
      <c r="J2568" s="26">
        <f t="shared" ref="J2568:J2631" si="184">H2568*I2568</f>
        <v>0</v>
      </c>
    </row>
    <row r="2569" spans="1:10" x14ac:dyDescent="0.25">
      <c r="A2569" s="36"/>
      <c r="B2569" s="32" t="s">
        <v>5</v>
      </c>
      <c r="C2569" s="32" t="str">
        <f t="shared" si="183"/>
        <v>516-147</v>
      </c>
      <c r="D2569" s="32" t="s">
        <v>67</v>
      </c>
      <c r="E2569" s="32" t="s">
        <v>37</v>
      </c>
      <c r="F2569" s="32">
        <v>1475160521709</v>
      </c>
      <c r="G2569" s="32">
        <v>6</v>
      </c>
      <c r="H2569" s="34">
        <v>1580.04</v>
      </c>
      <c r="I2569" s="3"/>
      <c r="J2569" s="26">
        <f t="shared" si="184"/>
        <v>0</v>
      </c>
    </row>
    <row r="2570" spans="1:10" x14ac:dyDescent="0.25">
      <c r="A2570" s="37"/>
      <c r="B2570" s="32" t="s">
        <v>5</v>
      </c>
      <c r="C2570" s="32" t="str">
        <f t="shared" si="183"/>
        <v>516-147</v>
      </c>
      <c r="D2570" s="32" t="s">
        <v>67</v>
      </c>
      <c r="E2570" s="32" t="s">
        <v>38</v>
      </c>
      <c r="F2570" s="32">
        <v>1475160531708</v>
      </c>
      <c r="G2570" s="32">
        <v>7</v>
      </c>
      <c r="H2570" s="34">
        <v>1580.04</v>
      </c>
      <c r="I2570" s="3"/>
      <c r="J2570" s="26">
        <f t="shared" si="184"/>
        <v>0</v>
      </c>
    </row>
    <row r="2571" spans="1:10" ht="27" customHeight="1" x14ac:dyDescent="0.25">
      <c r="A2571" s="35"/>
      <c r="B2571" s="32" t="s">
        <v>72</v>
      </c>
      <c r="C2571" s="32" t="str">
        <f t="shared" ref="C2571:C2582" si="185">HYPERLINK("http://warehouse.orhideja.net//images/products/557-147, 210-147_black_1.jpg","557-147")</f>
        <v>557-147</v>
      </c>
      <c r="D2571" s="32" t="s">
        <v>67</v>
      </c>
      <c r="E2571" s="32" t="s">
        <v>7</v>
      </c>
      <c r="F2571" s="32">
        <v>1475570121704</v>
      </c>
      <c r="G2571" s="32">
        <v>1</v>
      </c>
      <c r="H2571" s="34">
        <v>1589.0174999999999</v>
      </c>
      <c r="I2571" s="3"/>
      <c r="J2571" s="26">
        <f t="shared" si="184"/>
        <v>0</v>
      </c>
    </row>
    <row r="2572" spans="1:10" ht="27" customHeight="1" x14ac:dyDescent="0.25">
      <c r="A2572" s="36"/>
      <c r="B2572" s="32" t="s">
        <v>72</v>
      </c>
      <c r="C2572" s="32" t="str">
        <f t="shared" si="185"/>
        <v>557-147</v>
      </c>
      <c r="D2572" s="32" t="s">
        <v>67</v>
      </c>
      <c r="E2572" s="32" t="s">
        <v>8</v>
      </c>
      <c r="F2572" s="32">
        <v>1475570131703</v>
      </c>
      <c r="G2572" s="32">
        <v>3</v>
      </c>
      <c r="H2572" s="34">
        <v>1589.0174999999999</v>
      </c>
      <c r="I2572" s="3"/>
      <c r="J2572" s="26">
        <f t="shared" si="184"/>
        <v>0</v>
      </c>
    </row>
    <row r="2573" spans="1:10" ht="27" customHeight="1" x14ac:dyDescent="0.25">
      <c r="A2573" s="36"/>
      <c r="B2573" s="32" t="s">
        <v>72</v>
      </c>
      <c r="C2573" s="32" t="str">
        <f t="shared" si="185"/>
        <v>557-147</v>
      </c>
      <c r="D2573" s="32" t="s">
        <v>67</v>
      </c>
      <c r="E2573" s="32" t="s">
        <v>54</v>
      </c>
      <c r="F2573" s="32">
        <v>1475570141702</v>
      </c>
      <c r="G2573" s="32">
        <v>3</v>
      </c>
      <c r="H2573" s="34">
        <v>1589.0174999999999</v>
      </c>
      <c r="I2573" s="3"/>
      <c r="J2573" s="26">
        <f t="shared" si="184"/>
        <v>0</v>
      </c>
    </row>
    <row r="2574" spans="1:10" ht="27" customHeight="1" x14ac:dyDescent="0.25">
      <c r="A2574" s="36"/>
      <c r="B2574" s="32" t="s">
        <v>72</v>
      </c>
      <c r="C2574" s="32" t="str">
        <f t="shared" si="185"/>
        <v>557-147</v>
      </c>
      <c r="D2574" s="32" t="s">
        <v>67</v>
      </c>
      <c r="E2574" s="32" t="s">
        <v>11</v>
      </c>
      <c r="F2574" s="32">
        <v>1475570201703</v>
      </c>
      <c r="G2574" s="32">
        <v>16</v>
      </c>
      <c r="H2574" s="34">
        <v>1589.0174999999999</v>
      </c>
      <c r="I2574" s="3"/>
      <c r="J2574" s="26">
        <f t="shared" si="184"/>
        <v>0</v>
      </c>
    </row>
    <row r="2575" spans="1:10" ht="27" customHeight="1" x14ac:dyDescent="0.25">
      <c r="A2575" s="36"/>
      <c r="B2575" s="32" t="s">
        <v>72</v>
      </c>
      <c r="C2575" s="32" t="str">
        <f t="shared" si="185"/>
        <v>557-147</v>
      </c>
      <c r="D2575" s="32" t="s">
        <v>67</v>
      </c>
      <c r="E2575" s="32" t="s">
        <v>25</v>
      </c>
      <c r="F2575" s="32">
        <v>1475570211702</v>
      </c>
      <c r="G2575" s="32">
        <v>3</v>
      </c>
      <c r="H2575" s="34">
        <v>1589.0174999999999</v>
      </c>
      <c r="I2575" s="3"/>
      <c r="J2575" s="26">
        <f t="shared" si="184"/>
        <v>0</v>
      </c>
    </row>
    <row r="2576" spans="1:10" ht="27" customHeight="1" x14ac:dyDescent="0.25">
      <c r="A2576" s="36"/>
      <c r="B2576" s="32" t="s">
        <v>72</v>
      </c>
      <c r="C2576" s="32" t="str">
        <f t="shared" si="185"/>
        <v>557-147</v>
      </c>
      <c r="D2576" s="32" t="s">
        <v>67</v>
      </c>
      <c r="E2576" s="32" t="s">
        <v>12</v>
      </c>
      <c r="F2576" s="32">
        <v>1475570221701</v>
      </c>
      <c r="G2576" s="32">
        <v>5</v>
      </c>
      <c r="H2576" s="34">
        <v>1589.0174999999999</v>
      </c>
      <c r="I2576" s="3"/>
      <c r="J2576" s="26">
        <f t="shared" si="184"/>
        <v>0</v>
      </c>
    </row>
    <row r="2577" spans="1:10" ht="27" customHeight="1" x14ac:dyDescent="0.25">
      <c r="A2577" s="36"/>
      <c r="B2577" s="32" t="s">
        <v>72</v>
      </c>
      <c r="C2577" s="32" t="str">
        <f t="shared" si="185"/>
        <v>557-147</v>
      </c>
      <c r="D2577" s="32" t="s">
        <v>67</v>
      </c>
      <c r="E2577" s="32" t="s">
        <v>71</v>
      </c>
      <c r="F2577" s="32">
        <v>1475570251708</v>
      </c>
      <c r="G2577" s="32">
        <v>8</v>
      </c>
      <c r="H2577" s="34">
        <v>1589.0174999999999</v>
      </c>
      <c r="I2577" s="3"/>
      <c r="J2577" s="26">
        <f t="shared" si="184"/>
        <v>0</v>
      </c>
    </row>
    <row r="2578" spans="1:10" ht="27" customHeight="1" x14ac:dyDescent="0.25">
      <c r="A2578" s="36"/>
      <c r="B2578" s="32" t="s">
        <v>72</v>
      </c>
      <c r="C2578" s="32" t="str">
        <f t="shared" si="185"/>
        <v>557-147</v>
      </c>
      <c r="D2578" s="32" t="s">
        <v>67</v>
      </c>
      <c r="E2578" s="32" t="s">
        <v>14</v>
      </c>
      <c r="F2578" s="32">
        <v>1475570261707</v>
      </c>
      <c r="G2578" s="32">
        <v>8</v>
      </c>
      <c r="H2578" s="34">
        <v>1589.0174999999999</v>
      </c>
      <c r="I2578" s="3"/>
      <c r="J2578" s="26">
        <f t="shared" si="184"/>
        <v>0</v>
      </c>
    </row>
    <row r="2579" spans="1:10" ht="27" customHeight="1" x14ac:dyDescent="0.25">
      <c r="A2579" s="36"/>
      <c r="B2579" s="32" t="s">
        <v>72</v>
      </c>
      <c r="C2579" s="32" t="str">
        <f t="shared" si="185"/>
        <v>557-147</v>
      </c>
      <c r="D2579" s="32" t="s">
        <v>67</v>
      </c>
      <c r="E2579" s="32" t="s">
        <v>16</v>
      </c>
      <c r="F2579" s="32">
        <v>1475570281705</v>
      </c>
      <c r="G2579" s="32">
        <v>7</v>
      </c>
      <c r="H2579" s="34">
        <v>1589.0174999999999</v>
      </c>
      <c r="I2579" s="3"/>
      <c r="J2579" s="26">
        <f t="shared" si="184"/>
        <v>0</v>
      </c>
    </row>
    <row r="2580" spans="1:10" ht="27" customHeight="1" x14ac:dyDescent="0.25">
      <c r="A2580" s="36"/>
      <c r="B2580" s="32" t="s">
        <v>72</v>
      </c>
      <c r="C2580" s="32" t="str">
        <f t="shared" si="185"/>
        <v>557-147</v>
      </c>
      <c r="D2580" s="32" t="s">
        <v>67</v>
      </c>
      <c r="E2580" s="32" t="s">
        <v>79</v>
      </c>
      <c r="F2580" s="32">
        <v>1475570331707</v>
      </c>
      <c r="G2580" s="32">
        <v>3</v>
      </c>
      <c r="H2580" s="34">
        <v>1589.0174999999999</v>
      </c>
      <c r="I2580" s="3"/>
      <c r="J2580" s="26">
        <f t="shared" si="184"/>
        <v>0</v>
      </c>
    </row>
    <row r="2581" spans="1:10" ht="27" customHeight="1" x14ac:dyDescent="0.25">
      <c r="A2581" s="36"/>
      <c r="B2581" s="32" t="s">
        <v>72</v>
      </c>
      <c r="C2581" s="32" t="str">
        <f t="shared" si="185"/>
        <v>557-147</v>
      </c>
      <c r="D2581" s="32" t="s">
        <v>67</v>
      </c>
      <c r="E2581" s="32" t="s">
        <v>81</v>
      </c>
      <c r="F2581" s="32">
        <v>1475570411706</v>
      </c>
      <c r="G2581" s="32">
        <v>6</v>
      </c>
      <c r="H2581" s="34">
        <v>1589.0174999999999</v>
      </c>
      <c r="I2581" s="3"/>
      <c r="J2581" s="26">
        <f t="shared" si="184"/>
        <v>0</v>
      </c>
    </row>
    <row r="2582" spans="1:10" ht="27" customHeight="1" x14ac:dyDescent="0.25">
      <c r="A2582" s="37"/>
      <c r="B2582" s="32" t="s">
        <v>72</v>
      </c>
      <c r="C2582" s="32" t="str">
        <f t="shared" si="185"/>
        <v>557-147</v>
      </c>
      <c r="D2582" s="32" t="s">
        <v>67</v>
      </c>
      <c r="E2582" s="32" t="s">
        <v>82</v>
      </c>
      <c r="F2582" s="32">
        <v>1475570491708</v>
      </c>
      <c r="G2582" s="32">
        <v>7</v>
      </c>
      <c r="H2582" s="34">
        <v>1589.0174999999999</v>
      </c>
      <c r="I2582" s="3"/>
      <c r="J2582" s="26">
        <f t="shared" si="184"/>
        <v>0</v>
      </c>
    </row>
    <row r="2583" spans="1:10" ht="48" customHeight="1" x14ac:dyDescent="0.25">
      <c r="A2583" s="35"/>
      <c r="B2583" s="32" t="s">
        <v>72</v>
      </c>
      <c r="C2583" s="32" t="str">
        <f>HYPERLINK("http://warehouse.orhideja.net//images/products/558-147 _4.jpg","558-147")</f>
        <v>558-147</v>
      </c>
      <c r="D2583" s="32" t="s">
        <v>67</v>
      </c>
      <c r="E2583" s="32" t="s">
        <v>70</v>
      </c>
      <c r="F2583" s="32">
        <v>1475580111702</v>
      </c>
      <c r="G2583" s="32">
        <v>5</v>
      </c>
      <c r="H2583" s="34">
        <v>1589.0174999999999</v>
      </c>
      <c r="I2583" s="3"/>
      <c r="J2583" s="26">
        <f t="shared" si="184"/>
        <v>0</v>
      </c>
    </row>
    <row r="2584" spans="1:10" ht="48" customHeight="1" x14ac:dyDescent="0.25">
      <c r="A2584" s="36"/>
      <c r="B2584" s="32" t="s">
        <v>72</v>
      </c>
      <c r="C2584" s="32" t="str">
        <f>HYPERLINK("http://warehouse.orhideja.net//images/products/558-147 _4.jpg","558-147")</f>
        <v>558-147</v>
      </c>
      <c r="D2584" s="32" t="s">
        <v>67</v>
      </c>
      <c r="E2584" s="32" t="s">
        <v>7</v>
      </c>
      <c r="F2584" s="32">
        <v>1475580121701</v>
      </c>
      <c r="G2584" s="32">
        <v>7</v>
      </c>
      <c r="H2584" s="34">
        <v>1589.0174999999999</v>
      </c>
      <c r="I2584" s="3"/>
      <c r="J2584" s="26">
        <f t="shared" si="184"/>
        <v>0</v>
      </c>
    </row>
    <row r="2585" spans="1:10" ht="48" customHeight="1" x14ac:dyDescent="0.25">
      <c r="A2585" s="36"/>
      <c r="B2585" s="32" t="s">
        <v>72</v>
      </c>
      <c r="C2585" s="32" t="str">
        <f>HYPERLINK("http://warehouse.orhideja.net//images/products/558-147 _4.jpg","558-147")</f>
        <v>558-147</v>
      </c>
      <c r="D2585" s="32" t="s">
        <v>67</v>
      </c>
      <c r="E2585" s="32" t="s">
        <v>8</v>
      </c>
      <c r="F2585" s="32">
        <v>1475580131700</v>
      </c>
      <c r="G2585" s="32">
        <v>5</v>
      </c>
      <c r="H2585" s="34">
        <v>1589.0174999999999</v>
      </c>
      <c r="I2585" s="3"/>
      <c r="J2585" s="26">
        <f t="shared" si="184"/>
        <v>0</v>
      </c>
    </row>
    <row r="2586" spans="1:10" ht="48" customHeight="1" x14ac:dyDescent="0.25">
      <c r="A2586" s="36"/>
      <c r="B2586" s="32" t="s">
        <v>72</v>
      </c>
      <c r="C2586" s="32" t="str">
        <f>HYPERLINK("http://warehouse.orhideja.net//images/products/558-147 _4.jpg","558-147")</f>
        <v>558-147</v>
      </c>
      <c r="D2586" s="32" t="s">
        <v>67</v>
      </c>
      <c r="E2586" s="32" t="s">
        <v>71</v>
      </c>
      <c r="F2586" s="32">
        <v>1475580251705</v>
      </c>
      <c r="G2586" s="32">
        <v>2</v>
      </c>
      <c r="H2586" s="34">
        <v>1589.0174999999999</v>
      </c>
      <c r="I2586" s="3"/>
      <c r="J2586" s="26">
        <f t="shared" si="184"/>
        <v>0</v>
      </c>
    </row>
    <row r="2587" spans="1:10" ht="48" customHeight="1" x14ac:dyDescent="0.25">
      <c r="A2587" s="37"/>
      <c r="B2587" s="32" t="s">
        <v>72</v>
      </c>
      <c r="C2587" s="32" t="str">
        <f>HYPERLINK("http://warehouse.orhideja.net//images/products/558-147 _4.jpg","558-147")</f>
        <v>558-147</v>
      </c>
      <c r="D2587" s="32" t="s">
        <v>67</v>
      </c>
      <c r="E2587" s="32" t="s">
        <v>19</v>
      </c>
      <c r="F2587" s="32">
        <v>1475580341703</v>
      </c>
      <c r="G2587" s="32">
        <v>1</v>
      </c>
      <c r="H2587" s="34">
        <v>1589.0174999999999</v>
      </c>
      <c r="I2587" s="3"/>
      <c r="J2587" s="26">
        <f t="shared" si="184"/>
        <v>0</v>
      </c>
    </row>
    <row r="2588" spans="1:10" x14ac:dyDescent="0.25">
      <c r="A2588" s="35"/>
      <c r="B2588" s="32" t="s">
        <v>88</v>
      </c>
      <c r="C2588" s="32" t="str">
        <f t="shared" ref="C2588:C2613" si="186">HYPERLINK("http://warehouse.orhideja.net//images/products/580-147_2.jpg","580-147")</f>
        <v>580-147</v>
      </c>
      <c r="D2588" s="32" t="s">
        <v>67</v>
      </c>
      <c r="E2588" s="32" t="s">
        <v>10</v>
      </c>
      <c r="F2588" s="32">
        <v>1475800191705</v>
      </c>
      <c r="G2588" s="32">
        <v>2</v>
      </c>
      <c r="H2588" s="34">
        <v>1526.175</v>
      </c>
      <c r="I2588" s="3"/>
      <c r="J2588" s="26">
        <f t="shared" si="184"/>
        <v>0</v>
      </c>
    </row>
    <row r="2589" spans="1:10" x14ac:dyDescent="0.25">
      <c r="A2589" s="36"/>
      <c r="B2589" s="32" t="s">
        <v>88</v>
      </c>
      <c r="C2589" s="32" t="str">
        <f t="shared" si="186"/>
        <v>580-147</v>
      </c>
      <c r="D2589" s="32" t="s">
        <v>67</v>
      </c>
      <c r="E2589" s="32" t="s">
        <v>11</v>
      </c>
      <c r="F2589" s="32">
        <v>1475800201701</v>
      </c>
      <c r="G2589" s="32">
        <v>10</v>
      </c>
      <c r="H2589" s="34">
        <v>1526.175</v>
      </c>
      <c r="I2589" s="3"/>
      <c r="J2589" s="26">
        <f t="shared" si="184"/>
        <v>0</v>
      </c>
    </row>
    <row r="2590" spans="1:10" x14ac:dyDescent="0.25">
      <c r="A2590" s="36"/>
      <c r="B2590" s="32" t="s">
        <v>88</v>
      </c>
      <c r="C2590" s="32" t="str">
        <f t="shared" si="186"/>
        <v>580-147</v>
      </c>
      <c r="D2590" s="32" t="s">
        <v>67</v>
      </c>
      <c r="E2590" s="32" t="s">
        <v>25</v>
      </c>
      <c r="F2590" s="32">
        <v>1475800211700</v>
      </c>
      <c r="G2590" s="32">
        <v>14</v>
      </c>
      <c r="H2590" s="34">
        <v>1526.175</v>
      </c>
      <c r="I2590" s="3"/>
      <c r="J2590" s="26">
        <f t="shared" si="184"/>
        <v>0</v>
      </c>
    </row>
    <row r="2591" spans="1:10" x14ac:dyDescent="0.25">
      <c r="A2591" s="36"/>
      <c r="B2591" s="32" t="s">
        <v>88</v>
      </c>
      <c r="C2591" s="32" t="str">
        <f t="shared" si="186"/>
        <v>580-147</v>
      </c>
      <c r="D2591" s="32" t="s">
        <v>67</v>
      </c>
      <c r="E2591" s="32" t="s">
        <v>12</v>
      </c>
      <c r="F2591" s="32">
        <v>1475800221709</v>
      </c>
      <c r="G2591" s="32">
        <v>13</v>
      </c>
      <c r="H2591" s="34">
        <v>1526.175</v>
      </c>
      <c r="I2591" s="3"/>
      <c r="J2591" s="26">
        <f t="shared" si="184"/>
        <v>0</v>
      </c>
    </row>
    <row r="2592" spans="1:10" x14ac:dyDescent="0.25">
      <c r="A2592" s="36"/>
      <c r="B2592" s="32" t="s">
        <v>88</v>
      </c>
      <c r="C2592" s="32" t="str">
        <f t="shared" si="186"/>
        <v>580-147</v>
      </c>
      <c r="D2592" s="32" t="s">
        <v>67</v>
      </c>
      <c r="E2592" s="32" t="s">
        <v>13</v>
      </c>
      <c r="F2592" s="32">
        <v>1475800231708</v>
      </c>
      <c r="G2592" s="32">
        <v>10</v>
      </c>
      <c r="H2592" s="34">
        <v>1526.175</v>
      </c>
      <c r="I2592" s="3"/>
      <c r="J2592" s="26">
        <f t="shared" si="184"/>
        <v>0</v>
      </c>
    </row>
    <row r="2593" spans="1:10" x14ac:dyDescent="0.25">
      <c r="A2593" s="36"/>
      <c r="B2593" s="32" t="s">
        <v>88</v>
      </c>
      <c r="C2593" s="32" t="str">
        <f t="shared" si="186"/>
        <v>580-147</v>
      </c>
      <c r="D2593" s="32" t="s">
        <v>67</v>
      </c>
      <c r="E2593" s="32" t="s">
        <v>14</v>
      </c>
      <c r="F2593" s="32">
        <v>1475800261705</v>
      </c>
      <c r="G2593" s="32">
        <v>5</v>
      </c>
      <c r="H2593" s="34">
        <v>1526.175</v>
      </c>
      <c r="I2593" s="3"/>
      <c r="J2593" s="26">
        <f t="shared" si="184"/>
        <v>0</v>
      </c>
    </row>
    <row r="2594" spans="1:10" x14ac:dyDescent="0.25">
      <c r="A2594" s="36"/>
      <c r="B2594" s="32" t="s">
        <v>88</v>
      </c>
      <c r="C2594" s="32" t="str">
        <f t="shared" si="186"/>
        <v>580-147</v>
      </c>
      <c r="D2594" s="32" t="s">
        <v>67</v>
      </c>
      <c r="E2594" s="32" t="s">
        <v>15</v>
      </c>
      <c r="F2594" s="32">
        <v>1475800271704</v>
      </c>
      <c r="G2594" s="32">
        <v>19</v>
      </c>
      <c r="H2594" s="34">
        <v>1526.175</v>
      </c>
      <c r="I2594" s="3"/>
      <c r="J2594" s="26">
        <f t="shared" si="184"/>
        <v>0</v>
      </c>
    </row>
    <row r="2595" spans="1:10" x14ac:dyDescent="0.25">
      <c r="A2595" s="36"/>
      <c r="B2595" s="32" t="s">
        <v>88</v>
      </c>
      <c r="C2595" s="32" t="str">
        <f t="shared" si="186"/>
        <v>580-147</v>
      </c>
      <c r="D2595" s="32" t="s">
        <v>67</v>
      </c>
      <c r="E2595" s="32" t="s">
        <v>16</v>
      </c>
      <c r="F2595" s="32">
        <v>1475800281703</v>
      </c>
      <c r="G2595" s="32">
        <v>16</v>
      </c>
      <c r="H2595" s="34">
        <v>1526.175</v>
      </c>
      <c r="I2595" s="3"/>
      <c r="J2595" s="26">
        <f t="shared" si="184"/>
        <v>0</v>
      </c>
    </row>
    <row r="2596" spans="1:10" x14ac:dyDescent="0.25">
      <c r="A2596" s="36"/>
      <c r="B2596" s="32" t="s">
        <v>88</v>
      </c>
      <c r="C2596" s="32" t="str">
        <f t="shared" si="186"/>
        <v>580-147</v>
      </c>
      <c r="D2596" s="32" t="s">
        <v>67</v>
      </c>
      <c r="E2596" s="32" t="s">
        <v>17</v>
      </c>
      <c r="F2596" s="32">
        <v>1475800291702</v>
      </c>
      <c r="G2596" s="32">
        <v>12</v>
      </c>
      <c r="H2596" s="34">
        <v>1526.175</v>
      </c>
      <c r="I2596" s="3"/>
      <c r="J2596" s="26">
        <f t="shared" si="184"/>
        <v>0</v>
      </c>
    </row>
    <row r="2597" spans="1:10" x14ac:dyDescent="0.25">
      <c r="A2597" s="36"/>
      <c r="B2597" s="32" t="s">
        <v>88</v>
      </c>
      <c r="C2597" s="32" t="str">
        <f t="shared" si="186"/>
        <v>580-147</v>
      </c>
      <c r="D2597" s="32" t="s">
        <v>67</v>
      </c>
      <c r="E2597" s="32" t="s">
        <v>18</v>
      </c>
      <c r="F2597" s="32">
        <v>1475800301708</v>
      </c>
      <c r="G2597" s="32">
        <v>12</v>
      </c>
      <c r="H2597" s="34">
        <v>1526.175</v>
      </c>
      <c r="I2597" s="3"/>
      <c r="J2597" s="26">
        <f t="shared" si="184"/>
        <v>0</v>
      </c>
    </row>
    <row r="2598" spans="1:10" x14ac:dyDescent="0.25">
      <c r="A2598" s="36"/>
      <c r="B2598" s="32" t="s">
        <v>88</v>
      </c>
      <c r="C2598" s="32" t="str">
        <f t="shared" si="186"/>
        <v>580-147</v>
      </c>
      <c r="D2598" s="32" t="s">
        <v>67</v>
      </c>
      <c r="E2598" s="32" t="s">
        <v>26</v>
      </c>
      <c r="F2598" s="32">
        <v>1475800311707</v>
      </c>
      <c r="G2598" s="32">
        <v>2</v>
      </c>
      <c r="H2598" s="34">
        <v>1526.175</v>
      </c>
      <c r="I2598" s="3"/>
      <c r="J2598" s="26">
        <f t="shared" si="184"/>
        <v>0</v>
      </c>
    </row>
    <row r="2599" spans="1:10" x14ac:dyDescent="0.25">
      <c r="A2599" s="36"/>
      <c r="B2599" s="32" t="s">
        <v>88</v>
      </c>
      <c r="C2599" s="32" t="str">
        <f t="shared" si="186"/>
        <v>580-147</v>
      </c>
      <c r="D2599" s="32" t="s">
        <v>67</v>
      </c>
      <c r="E2599" s="32" t="s">
        <v>79</v>
      </c>
      <c r="F2599" s="32">
        <v>1475800331705</v>
      </c>
      <c r="G2599" s="32">
        <v>4</v>
      </c>
      <c r="H2599" s="34">
        <v>1526.175</v>
      </c>
      <c r="I2599" s="3"/>
      <c r="J2599" s="26">
        <f t="shared" si="184"/>
        <v>0</v>
      </c>
    </row>
    <row r="2600" spans="1:10" x14ac:dyDescent="0.25">
      <c r="A2600" s="36"/>
      <c r="B2600" s="32" t="s">
        <v>88</v>
      </c>
      <c r="C2600" s="32" t="str">
        <f t="shared" si="186"/>
        <v>580-147</v>
      </c>
      <c r="D2600" s="32" t="s">
        <v>67</v>
      </c>
      <c r="E2600" s="32" t="s">
        <v>19</v>
      </c>
      <c r="F2600" s="32">
        <v>1475800341704</v>
      </c>
      <c r="G2600" s="32">
        <v>8</v>
      </c>
      <c r="H2600" s="34">
        <v>1526.175</v>
      </c>
      <c r="I2600" s="3"/>
      <c r="J2600" s="26">
        <f t="shared" si="184"/>
        <v>0</v>
      </c>
    </row>
    <row r="2601" spans="1:10" x14ac:dyDescent="0.25">
      <c r="A2601" s="36"/>
      <c r="B2601" s="32" t="s">
        <v>88</v>
      </c>
      <c r="C2601" s="32" t="str">
        <f t="shared" si="186"/>
        <v>580-147</v>
      </c>
      <c r="D2601" s="32" t="s">
        <v>67</v>
      </c>
      <c r="E2601" s="32" t="s">
        <v>20</v>
      </c>
      <c r="F2601" s="32">
        <v>1475800351703</v>
      </c>
      <c r="G2601" s="32">
        <v>17</v>
      </c>
      <c r="H2601" s="34">
        <v>1526.175</v>
      </c>
      <c r="I2601" s="3"/>
      <c r="J2601" s="26">
        <f t="shared" si="184"/>
        <v>0</v>
      </c>
    </row>
    <row r="2602" spans="1:10" x14ac:dyDescent="0.25">
      <c r="A2602" s="36"/>
      <c r="B2602" s="32" t="s">
        <v>88</v>
      </c>
      <c r="C2602" s="32" t="str">
        <f t="shared" si="186"/>
        <v>580-147</v>
      </c>
      <c r="D2602" s="32" t="s">
        <v>67</v>
      </c>
      <c r="E2602" s="32" t="s">
        <v>21</v>
      </c>
      <c r="F2602" s="32">
        <v>1475800361702</v>
      </c>
      <c r="G2602" s="32">
        <v>18</v>
      </c>
      <c r="H2602" s="34">
        <v>1526.175</v>
      </c>
      <c r="I2602" s="3"/>
      <c r="J2602" s="26">
        <f t="shared" si="184"/>
        <v>0</v>
      </c>
    </row>
    <row r="2603" spans="1:10" x14ac:dyDescent="0.25">
      <c r="A2603" s="36"/>
      <c r="B2603" s="32" t="s">
        <v>88</v>
      </c>
      <c r="C2603" s="32" t="str">
        <f t="shared" si="186"/>
        <v>580-147</v>
      </c>
      <c r="D2603" s="32" t="s">
        <v>67</v>
      </c>
      <c r="E2603" s="32" t="s">
        <v>22</v>
      </c>
      <c r="F2603" s="32">
        <v>1475800371701</v>
      </c>
      <c r="G2603" s="32">
        <v>17</v>
      </c>
      <c r="H2603" s="34">
        <v>1526.175</v>
      </c>
      <c r="I2603" s="3"/>
      <c r="J2603" s="26">
        <f t="shared" si="184"/>
        <v>0</v>
      </c>
    </row>
    <row r="2604" spans="1:10" x14ac:dyDescent="0.25">
      <c r="A2604" s="36"/>
      <c r="B2604" s="32" t="s">
        <v>88</v>
      </c>
      <c r="C2604" s="32" t="str">
        <f t="shared" si="186"/>
        <v>580-147</v>
      </c>
      <c r="D2604" s="32" t="s">
        <v>67</v>
      </c>
      <c r="E2604" s="32" t="s">
        <v>23</v>
      </c>
      <c r="F2604" s="32">
        <v>1475800381700</v>
      </c>
      <c r="G2604" s="32">
        <v>9</v>
      </c>
      <c r="H2604" s="34">
        <v>1526.175</v>
      </c>
      <c r="I2604" s="3"/>
      <c r="J2604" s="26">
        <f t="shared" si="184"/>
        <v>0</v>
      </c>
    </row>
    <row r="2605" spans="1:10" x14ac:dyDescent="0.25">
      <c r="A2605" s="36"/>
      <c r="B2605" s="32" t="s">
        <v>88</v>
      </c>
      <c r="C2605" s="32" t="str">
        <f t="shared" si="186"/>
        <v>580-147</v>
      </c>
      <c r="D2605" s="32" t="s">
        <v>67</v>
      </c>
      <c r="E2605" s="32" t="s">
        <v>73</v>
      </c>
      <c r="F2605" s="32">
        <v>1475800421703</v>
      </c>
      <c r="G2605" s="32">
        <v>2</v>
      </c>
      <c r="H2605" s="34">
        <v>1526.175</v>
      </c>
      <c r="I2605" s="3"/>
      <c r="J2605" s="26">
        <f t="shared" si="184"/>
        <v>0</v>
      </c>
    </row>
    <row r="2606" spans="1:10" x14ac:dyDescent="0.25">
      <c r="A2606" s="36"/>
      <c r="B2606" s="32" t="s">
        <v>88</v>
      </c>
      <c r="C2606" s="32" t="str">
        <f t="shared" si="186"/>
        <v>580-147</v>
      </c>
      <c r="D2606" s="32" t="s">
        <v>67</v>
      </c>
      <c r="E2606" s="32" t="s">
        <v>28</v>
      </c>
      <c r="F2606" s="32">
        <v>1475800431702</v>
      </c>
      <c r="G2606" s="32">
        <v>6</v>
      </c>
      <c r="H2606" s="34">
        <v>1526.175</v>
      </c>
      <c r="I2606" s="3"/>
      <c r="J2606" s="26">
        <f t="shared" si="184"/>
        <v>0</v>
      </c>
    </row>
    <row r="2607" spans="1:10" x14ac:dyDescent="0.25">
      <c r="A2607" s="36"/>
      <c r="B2607" s="32" t="s">
        <v>88</v>
      </c>
      <c r="C2607" s="32" t="str">
        <f t="shared" si="186"/>
        <v>580-147</v>
      </c>
      <c r="D2607" s="32" t="s">
        <v>67</v>
      </c>
      <c r="E2607" s="32" t="s">
        <v>29</v>
      </c>
      <c r="F2607" s="32">
        <v>1475800441701</v>
      </c>
      <c r="G2607" s="32">
        <v>6</v>
      </c>
      <c r="H2607" s="34">
        <v>1526.175</v>
      </c>
      <c r="I2607" s="3"/>
      <c r="J2607" s="26">
        <f t="shared" si="184"/>
        <v>0</v>
      </c>
    </row>
    <row r="2608" spans="1:10" x14ac:dyDescent="0.25">
      <c r="A2608" s="36"/>
      <c r="B2608" s="32" t="s">
        <v>88</v>
      </c>
      <c r="C2608" s="32" t="str">
        <f t="shared" si="186"/>
        <v>580-147</v>
      </c>
      <c r="D2608" s="32" t="s">
        <v>67</v>
      </c>
      <c r="E2608" s="32" t="s">
        <v>30</v>
      </c>
      <c r="F2608" s="32">
        <v>1475800451700</v>
      </c>
      <c r="G2608" s="32">
        <v>10</v>
      </c>
      <c r="H2608" s="34">
        <v>1526.175</v>
      </c>
      <c r="I2608" s="3"/>
      <c r="J2608" s="26">
        <f t="shared" si="184"/>
        <v>0</v>
      </c>
    </row>
    <row r="2609" spans="1:10" x14ac:dyDescent="0.25">
      <c r="A2609" s="36"/>
      <c r="B2609" s="32" t="s">
        <v>88</v>
      </c>
      <c r="C2609" s="32" t="str">
        <f t="shared" si="186"/>
        <v>580-147</v>
      </c>
      <c r="D2609" s="32" t="s">
        <v>67</v>
      </c>
      <c r="E2609" s="32" t="s">
        <v>74</v>
      </c>
      <c r="F2609" s="32">
        <v>1475800501702</v>
      </c>
      <c r="G2609" s="32">
        <v>2</v>
      </c>
      <c r="H2609" s="34">
        <v>1526.175</v>
      </c>
      <c r="I2609" s="3"/>
      <c r="J2609" s="26">
        <f t="shared" si="184"/>
        <v>0</v>
      </c>
    </row>
    <row r="2610" spans="1:10" x14ac:dyDescent="0.25">
      <c r="A2610" s="36"/>
      <c r="B2610" s="32" t="s">
        <v>88</v>
      </c>
      <c r="C2610" s="32" t="str">
        <f t="shared" si="186"/>
        <v>580-147</v>
      </c>
      <c r="D2610" s="32" t="s">
        <v>67</v>
      </c>
      <c r="E2610" s="32" t="s">
        <v>36</v>
      </c>
      <c r="F2610" s="32">
        <v>1475800511701</v>
      </c>
      <c r="G2610" s="32">
        <v>5</v>
      </c>
      <c r="H2610" s="34">
        <v>1526.175</v>
      </c>
      <c r="I2610" s="3"/>
      <c r="J2610" s="26">
        <f t="shared" si="184"/>
        <v>0</v>
      </c>
    </row>
    <row r="2611" spans="1:10" x14ac:dyDescent="0.25">
      <c r="A2611" s="36"/>
      <c r="B2611" s="32" t="s">
        <v>88</v>
      </c>
      <c r="C2611" s="32" t="str">
        <f t="shared" si="186"/>
        <v>580-147</v>
      </c>
      <c r="D2611" s="32" t="s">
        <v>67</v>
      </c>
      <c r="E2611" s="32" t="s">
        <v>37</v>
      </c>
      <c r="F2611" s="32">
        <v>1475800521700</v>
      </c>
      <c r="G2611" s="32">
        <v>6</v>
      </c>
      <c r="H2611" s="34">
        <v>1526.175</v>
      </c>
      <c r="I2611" s="3"/>
      <c r="J2611" s="26">
        <f t="shared" si="184"/>
        <v>0</v>
      </c>
    </row>
    <row r="2612" spans="1:10" x14ac:dyDescent="0.25">
      <c r="A2612" s="36"/>
      <c r="B2612" s="32" t="s">
        <v>88</v>
      </c>
      <c r="C2612" s="32" t="str">
        <f t="shared" si="186"/>
        <v>580-147</v>
      </c>
      <c r="D2612" s="32" t="s">
        <v>67</v>
      </c>
      <c r="E2612" s="32" t="s">
        <v>85</v>
      </c>
      <c r="F2612" s="32">
        <v>1475800581704</v>
      </c>
      <c r="G2612" s="32">
        <v>3</v>
      </c>
      <c r="H2612" s="34">
        <v>1526.175</v>
      </c>
      <c r="I2612" s="3"/>
      <c r="J2612" s="26">
        <f t="shared" si="184"/>
        <v>0</v>
      </c>
    </row>
    <row r="2613" spans="1:10" x14ac:dyDescent="0.25">
      <c r="A2613" s="37"/>
      <c r="B2613" s="32" t="s">
        <v>88</v>
      </c>
      <c r="C2613" s="32" t="str">
        <f t="shared" si="186"/>
        <v>580-147</v>
      </c>
      <c r="D2613" s="32" t="s">
        <v>67</v>
      </c>
      <c r="E2613" s="32" t="s">
        <v>39</v>
      </c>
      <c r="F2613" s="32">
        <v>1475800591703</v>
      </c>
      <c r="G2613" s="32">
        <v>3</v>
      </c>
      <c r="H2613" s="34">
        <v>1526.175</v>
      </c>
      <c r="I2613" s="3"/>
      <c r="J2613" s="26">
        <f t="shared" si="184"/>
        <v>0</v>
      </c>
    </row>
    <row r="2614" spans="1:10" ht="51.75" customHeight="1" x14ac:dyDescent="0.25">
      <c r="A2614" s="35"/>
      <c r="B2614" s="32" t="s">
        <v>50</v>
      </c>
      <c r="C2614" s="32" t="str">
        <f>HYPERLINK("http://warehouse.orhideja.net//images/products/166-147, 289-147 black_6.jpg","289-147")</f>
        <v>289-147</v>
      </c>
      <c r="D2614" s="32" t="s">
        <v>67</v>
      </c>
      <c r="E2614" s="32">
        <v>36</v>
      </c>
      <c r="F2614" s="32">
        <v>1472891061702</v>
      </c>
      <c r="G2614" s="32">
        <v>10</v>
      </c>
      <c r="H2614" s="34">
        <v>933.66</v>
      </c>
      <c r="I2614" s="3"/>
      <c r="J2614" s="26">
        <f t="shared" si="184"/>
        <v>0</v>
      </c>
    </row>
    <row r="2615" spans="1:10" ht="51.75" customHeight="1" x14ac:dyDescent="0.25">
      <c r="A2615" s="36"/>
      <c r="B2615" s="32" t="s">
        <v>50</v>
      </c>
      <c r="C2615" s="32" t="str">
        <f>HYPERLINK("http://warehouse.orhideja.net//images/products/166-147, 289-147 black_6.jpg","289-147")</f>
        <v>289-147</v>
      </c>
      <c r="D2615" s="32" t="s">
        <v>67</v>
      </c>
      <c r="E2615" s="32">
        <v>40</v>
      </c>
      <c r="F2615" s="32">
        <v>1472891081700</v>
      </c>
      <c r="G2615" s="32">
        <v>13</v>
      </c>
      <c r="H2615" s="34">
        <v>933.66</v>
      </c>
      <c r="I2615" s="3"/>
      <c r="J2615" s="26">
        <f t="shared" si="184"/>
        <v>0</v>
      </c>
    </row>
    <row r="2616" spans="1:10" ht="51.75" customHeight="1" x14ac:dyDescent="0.25">
      <c r="A2616" s="36"/>
      <c r="B2616" s="32" t="s">
        <v>50</v>
      </c>
      <c r="C2616" s="32" t="str">
        <f>HYPERLINK("http://warehouse.orhideja.net//images/products/166-147, 289-147 black_6.jpg","289-147")</f>
        <v>289-147</v>
      </c>
      <c r="D2616" s="32" t="s">
        <v>67</v>
      </c>
      <c r="E2616" s="32">
        <v>42</v>
      </c>
      <c r="F2616" s="32">
        <v>1472891091709</v>
      </c>
      <c r="G2616" s="32">
        <v>9</v>
      </c>
      <c r="H2616" s="34">
        <v>933.66</v>
      </c>
      <c r="I2616" s="3"/>
      <c r="J2616" s="26">
        <f t="shared" si="184"/>
        <v>0</v>
      </c>
    </row>
    <row r="2617" spans="1:10" ht="51.75" customHeight="1" x14ac:dyDescent="0.25">
      <c r="A2617" s="37"/>
      <c r="B2617" s="32" t="s">
        <v>50</v>
      </c>
      <c r="C2617" s="32" t="str">
        <f>HYPERLINK("http://warehouse.orhideja.net//images/products/166-147, 289-147 black_6.jpg","289-147")</f>
        <v>289-147</v>
      </c>
      <c r="D2617" s="32" t="s">
        <v>67</v>
      </c>
      <c r="E2617" s="32">
        <v>44</v>
      </c>
      <c r="F2617" s="32">
        <v>1472891101705</v>
      </c>
      <c r="G2617" s="32">
        <v>16</v>
      </c>
      <c r="H2617" s="34">
        <v>933.66</v>
      </c>
      <c r="I2617" s="3"/>
      <c r="J2617" s="26">
        <f t="shared" si="184"/>
        <v>0</v>
      </c>
    </row>
    <row r="2618" spans="1:10" ht="40.5" customHeight="1" x14ac:dyDescent="0.25">
      <c r="A2618" s="35"/>
      <c r="B2618" s="32" t="s">
        <v>51</v>
      </c>
      <c r="C2618" s="32" t="str">
        <f>HYPERLINK("http://warehouse.orhideja.net//images/products/624-147-black.jpg","624-147")</f>
        <v>624-147</v>
      </c>
      <c r="D2618" s="32" t="s">
        <v>67</v>
      </c>
      <c r="E2618" s="32">
        <v>40</v>
      </c>
      <c r="F2618" s="32">
        <v>1476241081709</v>
      </c>
      <c r="G2618" s="32">
        <v>6</v>
      </c>
      <c r="H2618" s="34">
        <v>888.77249999999992</v>
      </c>
      <c r="I2618" s="3"/>
      <c r="J2618" s="26">
        <f t="shared" si="184"/>
        <v>0</v>
      </c>
    </row>
    <row r="2619" spans="1:10" ht="40.5" customHeight="1" x14ac:dyDescent="0.25">
      <c r="A2619" s="36"/>
      <c r="B2619" s="32" t="s">
        <v>51</v>
      </c>
      <c r="C2619" s="32" t="str">
        <f>HYPERLINK("http://warehouse.orhideja.net//images/products/624-147-black.jpg","624-147")</f>
        <v>624-147</v>
      </c>
      <c r="D2619" s="32" t="s">
        <v>67</v>
      </c>
      <c r="E2619" s="32">
        <v>42</v>
      </c>
      <c r="F2619" s="32">
        <v>1476241091708</v>
      </c>
      <c r="G2619" s="32">
        <v>10</v>
      </c>
      <c r="H2619" s="34">
        <v>888.77249999999992</v>
      </c>
      <c r="I2619" s="3"/>
      <c r="J2619" s="26">
        <f t="shared" si="184"/>
        <v>0</v>
      </c>
    </row>
    <row r="2620" spans="1:10" ht="40.5" customHeight="1" x14ac:dyDescent="0.25">
      <c r="A2620" s="36"/>
      <c r="B2620" s="32" t="s">
        <v>51</v>
      </c>
      <c r="C2620" s="32" t="str">
        <f>HYPERLINK("http://warehouse.orhideja.net//images/products/624-147-black.jpg","624-147")</f>
        <v>624-147</v>
      </c>
      <c r="D2620" s="32" t="s">
        <v>67</v>
      </c>
      <c r="E2620" s="32">
        <v>44</v>
      </c>
      <c r="F2620" s="32">
        <v>1476241101704</v>
      </c>
      <c r="G2620" s="32">
        <v>13</v>
      </c>
      <c r="H2620" s="34">
        <v>888.77249999999992</v>
      </c>
      <c r="I2620" s="3"/>
      <c r="J2620" s="26">
        <f t="shared" si="184"/>
        <v>0</v>
      </c>
    </row>
    <row r="2621" spans="1:10" ht="40.5" customHeight="1" x14ac:dyDescent="0.25">
      <c r="A2621" s="36"/>
      <c r="B2621" s="32" t="s">
        <v>51</v>
      </c>
      <c r="C2621" s="32" t="str">
        <f>HYPERLINK("http://warehouse.orhideja.net//images/products/624-147-black.jpg","624-147")</f>
        <v>624-147</v>
      </c>
      <c r="D2621" s="32" t="s">
        <v>67</v>
      </c>
      <c r="E2621" s="32">
        <v>46</v>
      </c>
      <c r="F2621" s="32">
        <v>1476241111703</v>
      </c>
      <c r="G2621" s="32">
        <v>21</v>
      </c>
      <c r="H2621" s="34">
        <v>888.77249999999992</v>
      </c>
      <c r="I2621" s="3"/>
      <c r="J2621" s="26">
        <f t="shared" si="184"/>
        <v>0</v>
      </c>
    </row>
    <row r="2622" spans="1:10" ht="40.5" customHeight="1" x14ac:dyDescent="0.25">
      <c r="A2622" s="37"/>
      <c r="B2622" s="32" t="s">
        <v>51</v>
      </c>
      <c r="C2622" s="32" t="str">
        <f>HYPERLINK("http://warehouse.orhideja.net//images/products/624-147-black.jpg","624-147")</f>
        <v>624-147</v>
      </c>
      <c r="D2622" s="32" t="s">
        <v>67</v>
      </c>
      <c r="E2622" s="32">
        <v>48</v>
      </c>
      <c r="F2622" s="32">
        <v>1476241121702</v>
      </c>
      <c r="G2622" s="32">
        <v>2</v>
      </c>
      <c r="H2622" s="34">
        <v>888.77249999999992</v>
      </c>
      <c r="I2622" s="3"/>
      <c r="J2622" s="26">
        <f t="shared" si="184"/>
        <v>0</v>
      </c>
    </row>
    <row r="2623" spans="1:10" ht="21.75" customHeight="1" x14ac:dyDescent="0.25">
      <c r="A2623" s="35"/>
      <c r="B2623" s="32" t="s">
        <v>139</v>
      </c>
      <c r="C2623" s="32" t="str">
        <f t="shared" ref="C2623:C2634" si="187">HYPERLINK("http://warehouse.orhideja.net//images/products/813-147.jpeg","813-147")</f>
        <v>813-147</v>
      </c>
      <c r="D2623" s="32" t="s">
        <v>67</v>
      </c>
      <c r="E2623" s="32" t="s">
        <v>9</v>
      </c>
      <c r="F2623" s="32">
        <v>1478130181705</v>
      </c>
      <c r="G2623" s="32">
        <v>3</v>
      </c>
      <c r="H2623" s="34">
        <v>3007.4624999999996</v>
      </c>
      <c r="I2623" s="3"/>
      <c r="J2623" s="26">
        <f t="shared" si="184"/>
        <v>0</v>
      </c>
    </row>
    <row r="2624" spans="1:10" ht="21.75" customHeight="1" x14ac:dyDescent="0.25">
      <c r="A2624" s="36"/>
      <c r="B2624" s="32" t="s">
        <v>139</v>
      </c>
      <c r="C2624" s="32" t="str">
        <f t="shared" si="187"/>
        <v>813-147</v>
      </c>
      <c r="D2624" s="32" t="s">
        <v>67</v>
      </c>
      <c r="E2624" s="32" t="s">
        <v>14</v>
      </c>
      <c r="F2624" s="32">
        <v>1478130261704</v>
      </c>
      <c r="G2624" s="32">
        <v>2</v>
      </c>
      <c r="H2624" s="34">
        <v>3007.4624999999996</v>
      </c>
      <c r="I2624" s="3"/>
      <c r="J2624" s="26">
        <f t="shared" si="184"/>
        <v>0</v>
      </c>
    </row>
    <row r="2625" spans="1:10" ht="21.75" customHeight="1" x14ac:dyDescent="0.25">
      <c r="A2625" s="36"/>
      <c r="B2625" s="32" t="s">
        <v>139</v>
      </c>
      <c r="C2625" s="32" t="str">
        <f t="shared" si="187"/>
        <v>813-147</v>
      </c>
      <c r="D2625" s="32" t="s">
        <v>67</v>
      </c>
      <c r="E2625" s="32" t="s">
        <v>15</v>
      </c>
      <c r="F2625" s="32">
        <v>1478130271703</v>
      </c>
      <c r="G2625" s="32">
        <v>1</v>
      </c>
      <c r="H2625" s="34">
        <v>3007.4624999999996</v>
      </c>
      <c r="I2625" s="3"/>
      <c r="J2625" s="26">
        <f t="shared" si="184"/>
        <v>0</v>
      </c>
    </row>
    <row r="2626" spans="1:10" ht="21.75" customHeight="1" x14ac:dyDescent="0.25">
      <c r="A2626" s="36"/>
      <c r="B2626" s="32" t="s">
        <v>139</v>
      </c>
      <c r="C2626" s="32" t="str">
        <f t="shared" si="187"/>
        <v>813-147</v>
      </c>
      <c r="D2626" s="32" t="s">
        <v>67</v>
      </c>
      <c r="E2626" s="32" t="s">
        <v>16</v>
      </c>
      <c r="F2626" s="32">
        <v>1478130281702</v>
      </c>
      <c r="G2626" s="32">
        <v>1</v>
      </c>
      <c r="H2626" s="34">
        <v>3007.4624999999996</v>
      </c>
      <c r="I2626" s="3"/>
      <c r="J2626" s="26">
        <f t="shared" si="184"/>
        <v>0</v>
      </c>
    </row>
    <row r="2627" spans="1:10" ht="21.75" customHeight="1" x14ac:dyDescent="0.25">
      <c r="A2627" s="36"/>
      <c r="B2627" s="32" t="s">
        <v>139</v>
      </c>
      <c r="C2627" s="32" t="str">
        <f t="shared" si="187"/>
        <v>813-147</v>
      </c>
      <c r="D2627" s="32" t="s">
        <v>67</v>
      </c>
      <c r="E2627" s="32" t="s">
        <v>17</v>
      </c>
      <c r="F2627" s="32">
        <v>1478130291701</v>
      </c>
      <c r="G2627" s="32">
        <v>1</v>
      </c>
      <c r="H2627" s="34">
        <v>3007.4624999999996</v>
      </c>
      <c r="I2627" s="3"/>
      <c r="J2627" s="26">
        <f t="shared" si="184"/>
        <v>0</v>
      </c>
    </row>
    <row r="2628" spans="1:10" ht="21.75" customHeight="1" x14ac:dyDescent="0.25">
      <c r="A2628" s="36"/>
      <c r="B2628" s="32" t="s">
        <v>139</v>
      </c>
      <c r="C2628" s="32" t="str">
        <f t="shared" si="187"/>
        <v>813-147</v>
      </c>
      <c r="D2628" s="32" t="s">
        <v>67</v>
      </c>
      <c r="E2628" s="32" t="s">
        <v>19</v>
      </c>
      <c r="F2628" s="32">
        <v>1478130341703</v>
      </c>
      <c r="G2628" s="32">
        <v>3</v>
      </c>
      <c r="H2628" s="34">
        <v>3007.4624999999996</v>
      </c>
      <c r="I2628" s="3"/>
      <c r="J2628" s="26">
        <f t="shared" si="184"/>
        <v>0</v>
      </c>
    </row>
    <row r="2629" spans="1:10" ht="21.75" customHeight="1" x14ac:dyDescent="0.25">
      <c r="A2629" s="36"/>
      <c r="B2629" s="32" t="s">
        <v>139</v>
      </c>
      <c r="C2629" s="32" t="str">
        <f t="shared" si="187"/>
        <v>813-147</v>
      </c>
      <c r="D2629" s="32" t="s">
        <v>67</v>
      </c>
      <c r="E2629" s="32" t="s">
        <v>20</v>
      </c>
      <c r="F2629" s="32">
        <v>1478130351702</v>
      </c>
      <c r="G2629" s="32">
        <v>2</v>
      </c>
      <c r="H2629" s="34">
        <v>3007.4624999999996</v>
      </c>
      <c r="I2629" s="3"/>
      <c r="J2629" s="26">
        <f t="shared" si="184"/>
        <v>0</v>
      </c>
    </row>
    <row r="2630" spans="1:10" ht="21.75" customHeight="1" x14ac:dyDescent="0.25">
      <c r="A2630" s="36"/>
      <c r="B2630" s="32" t="s">
        <v>139</v>
      </c>
      <c r="C2630" s="32" t="str">
        <f t="shared" si="187"/>
        <v>813-147</v>
      </c>
      <c r="D2630" s="32" t="s">
        <v>67</v>
      </c>
      <c r="E2630" s="32" t="s">
        <v>21</v>
      </c>
      <c r="F2630" s="32">
        <v>1478130361701</v>
      </c>
      <c r="G2630" s="32">
        <v>2</v>
      </c>
      <c r="H2630" s="34">
        <v>3007.4624999999996</v>
      </c>
      <c r="I2630" s="3"/>
      <c r="J2630" s="26">
        <f t="shared" si="184"/>
        <v>0</v>
      </c>
    </row>
    <row r="2631" spans="1:10" ht="21.75" customHeight="1" x14ac:dyDescent="0.25">
      <c r="A2631" s="36"/>
      <c r="B2631" s="32" t="s">
        <v>139</v>
      </c>
      <c r="C2631" s="32" t="str">
        <f t="shared" si="187"/>
        <v>813-147</v>
      </c>
      <c r="D2631" s="32" t="s">
        <v>67</v>
      </c>
      <c r="E2631" s="32" t="s">
        <v>22</v>
      </c>
      <c r="F2631" s="32">
        <v>1478130371700</v>
      </c>
      <c r="G2631" s="32">
        <v>3</v>
      </c>
      <c r="H2631" s="34">
        <v>3007.4624999999996</v>
      </c>
      <c r="I2631" s="3"/>
      <c r="J2631" s="26">
        <f t="shared" si="184"/>
        <v>0</v>
      </c>
    </row>
    <row r="2632" spans="1:10" ht="21.75" customHeight="1" x14ac:dyDescent="0.25">
      <c r="A2632" s="36"/>
      <c r="B2632" s="32" t="s">
        <v>139</v>
      </c>
      <c r="C2632" s="32" t="str">
        <f t="shared" si="187"/>
        <v>813-147</v>
      </c>
      <c r="D2632" s="32" t="s">
        <v>67</v>
      </c>
      <c r="E2632" s="32" t="s">
        <v>73</v>
      </c>
      <c r="F2632" s="32">
        <v>1478130421702</v>
      </c>
      <c r="G2632" s="32">
        <v>5</v>
      </c>
      <c r="H2632" s="34">
        <v>3007.4624999999996</v>
      </c>
      <c r="I2632" s="3"/>
      <c r="J2632" s="26">
        <f t="shared" ref="J2632:J2695" si="188">H2632*I2632</f>
        <v>0</v>
      </c>
    </row>
    <row r="2633" spans="1:10" ht="21.75" customHeight="1" x14ac:dyDescent="0.25">
      <c r="A2633" s="36"/>
      <c r="B2633" s="32" t="s">
        <v>139</v>
      </c>
      <c r="C2633" s="32" t="str">
        <f t="shared" si="187"/>
        <v>813-147</v>
      </c>
      <c r="D2633" s="32" t="s">
        <v>67</v>
      </c>
      <c r="E2633" s="32" t="s">
        <v>28</v>
      </c>
      <c r="F2633" s="32">
        <v>1478130431701</v>
      </c>
      <c r="G2633" s="32">
        <v>6</v>
      </c>
      <c r="H2633" s="34">
        <v>3007.4624999999996</v>
      </c>
      <c r="I2633" s="3"/>
      <c r="J2633" s="26">
        <f t="shared" si="188"/>
        <v>0</v>
      </c>
    </row>
    <row r="2634" spans="1:10" ht="21.75" customHeight="1" x14ac:dyDescent="0.25">
      <c r="A2634" s="37"/>
      <c r="B2634" s="32" t="s">
        <v>139</v>
      </c>
      <c r="C2634" s="32" t="str">
        <f t="shared" si="187"/>
        <v>813-147</v>
      </c>
      <c r="D2634" s="32" t="s">
        <v>67</v>
      </c>
      <c r="E2634" s="32" t="s">
        <v>29</v>
      </c>
      <c r="F2634" s="32">
        <v>1478130441700</v>
      </c>
      <c r="G2634" s="32">
        <v>6</v>
      </c>
      <c r="H2634" s="34">
        <v>3007.4624999999996</v>
      </c>
      <c r="I2634" s="3"/>
      <c r="J2634" s="26">
        <f t="shared" si="188"/>
        <v>0</v>
      </c>
    </row>
    <row r="2635" spans="1:10" ht="21.75" customHeight="1" x14ac:dyDescent="0.25">
      <c r="A2635" s="35"/>
      <c r="B2635" s="32" t="s">
        <v>80</v>
      </c>
      <c r="C2635" s="32" t="str">
        <f t="shared" ref="C2635:C2646" si="189">HYPERLINK("http://warehouse.orhideja.net//images/products/166-147, 210-147 ivory_1.jpg","166-147")</f>
        <v>166-147</v>
      </c>
      <c r="D2635" s="32" t="s">
        <v>110</v>
      </c>
      <c r="E2635" s="32" t="s">
        <v>77</v>
      </c>
      <c r="F2635" s="32">
        <v>1471660100048</v>
      </c>
      <c r="G2635" s="32">
        <v>10</v>
      </c>
      <c r="H2635" s="34">
        <v>2091.7575000000002</v>
      </c>
      <c r="I2635" s="3"/>
      <c r="J2635" s="26">
        <f t="shared" si="188"/>
        <v>0</v>
      </c>
    </row>
    <row r="2636" spans="1:10" ht="21.75" customHeight="1" x14ac:dyDescent="0.25">
      <c r="A2636" s="36"/>
      <c r="B2636" s="32" t="s">
        <v>80</v>
      </c>
      <c r="C2636" s="32" t="str">
        <f t="shared" si="189"/>
        <v>166-147</v>
      </c>
      <c r="D2636" s="32" t="s">
        <v>110</v>
      </c>
      <c r="E2636" s="32" t="s">
        <v>70</v>
      </c>
      <c r="F2636" s="32">
        <v>1471660110047</v>
      </c>
      <c r="G2636" s="32">
        <v>9</v>
      </c>
      <c r="H2636" s="34">
        <v>2091.7575000000002</v>
      </c>
      <c r="I2636" s="3"/>
      <c r="J2636" s="26">
        <f t="shared" si="188"/>
        <v>0</v>
      </c>
    </row>
    <row r="2637" spans="1:10" ht="21.75" customHeight="1" x14ac:dyDescent="0.25">
      <c r="A2637" s="36"/>
      <c r="B2637" s="32" t="s">
        <v>80</v>
      </c>
      <c r="C2637" s="32" t="str">
        <f t="shared" si="189"/>
        <v>166-147</v>
      </c>
      <c r="D2637" s="32" t="s">
        <v>110</v>
      </c>
      <c r="E2637" s="32" t="s">
        <v>7</v>
      </c>
      <c r="F2637" s="32">
        <v>1471660120046</v>
      </c>
      <c r="G2637" s="32">
        <v>7</v>
      </c>
      <c r="H2637" s="34">
        <v>2091.7575000000002</v>
      </c>
      <c r="I2637" s="3"/>
      <c r="J2637" s="26">
        <f t="shared" si="188"/>
        <v>0</v>
      </c>
    </row>
    <row r="2638" spans="1:10" ht="21.75" customHeight="1" x14ac:dyDescent="0.25">
      <c r="A2638" s="36"/>
      <c r="B2638" s="32" t="s">
        <v>80</v>
      </c>
      <c r="C2638" s="32" t="str">
        <f t="shared" si="189"/>
        <v>166-147</v>
      </c>
      <c r="D2638" s="32" t="s">
        <v>110</v>
      </c>
      <c r="E2638" s="32" t="s">
        <v>78</v>
      </c>
      <c r="F2638" s="32">
        <v>1471660170041</v>
      </c>
      <c r="G2638" s="32">
        <v>11</v>
      </c>
      <c r="H2638" s="34">
        <v>2091.7575000000002</v>
      </c>
      <c r="I2638" s="3"/>
      <c r="J2638" s="26">
        <f t="shared" si="188"/>
        <v>0</v>
      </c>
    </row>
    <row r="2639" spans="1:10" ht="21.75" customHeight="1" x14ac:dyDescent="0.25">
      <c r="A2639" s="36"/>
      <c r="B2639" s="32" t="s">
        <v>80</v>
      </c>
      <c r="C2639" s="32" t="str">
        <f t="shared" si="189"/>
        <v>166-147</v>
      </c>
      <c r="D2639" s="32" t="s">
        <v>110</v>
      </c>
      <c r="E2639" s="32" t="s">
        <v>9</v>
      </c>
      <c r="F2639" s="32">
        <v>1471660180040</v>
      </c>
      <c r="G2639" s="32">
        <v>21</v>
      </c>
      <c r="H2639" s="34">
        <v>2091.7575000000002</v>
      </c>
      <c r="I2639" s="3"/>
      <c r="J2639" s="26">
        <f t="shared" si="188"/>
        <v>0</v>
      </c>
    </row>
    <row r="2640" spans="1:10" ht="21.75" customHeight="1" x14ac:dyDescent="0.25">
      <c r="A2640" s="36"/>
      <c r="B2640" s="32" t="s">
        <v>80</v>
      </c>
      <c r="C2640" s="32" t="str">
        <f t="shared" si="189"/>
        <v>166-147</v>
      </c>
      <c r="D2640" s="32" t="s">
        <v>110</v>
      </c>
      <c r="E2640" s="32" t="s">
        <v>10</v>
      </c>
      <c r="F2640" s="32">
        <v>1471660190049</v>
      </c>
      <c r="G2640" s="32">
        <v>20</v>
      </c>
      <c r="H2640" s="34">
        <v>2091.7575000000002</v>
      </c>
      <c r="I2640" s="3"/>
      <c r="J2640" s="26">
        <f t="shared" si="188"/>
        <v>0</v>
      </c>
    </row>
    <row r="2641" spans="1:10" ht="21.75" customHeight="1" x14ac:dyDescent="0.25">
      <c r="A2641" s="36"/>
      <c r="B2641" s="32" t="s">
        <v>80</v>
      </c>
      <c r="C2641" s="32" t="str">
        <f t="shared" si="189"/>
        <v>166-147</v>
      </c>
      <c r="D2641" s="32" t="s">
        <v>110</v>
      </c>
      <c r="E2641" s="32" t="s">
        <v>11</v>
      </c>
      <c r="F2641" s="32">
        <v>1471660200045</v>
      </c>
      <c r="G2641" s="32">
        <v>8</v>
      </c>
      <c r="H2641" s="34">
        <v>2091.7575000000002</v>
      </c>
      <c r="I2641" s="3"/>
      <c r="J2641" s="26">
        <f t="shared" si="188"/>
        <v>0</v>
      </c>
    </row>
    <row r="2642" spans="1:10" ht="21.75" customHeight="1" x14ac:dyDescent="0.25">
      <c r="A2642" s="36"/>
      <c r="B2642" s="32" t="s">
        <v>80</v>
      </c>
      <c r="C2642" s="32" t="str">
        <f t="shared" si="189"/>
        <v>166-147</v>
      </c>
      <c r="D2642" s="32" t="s">
        <v>110</v>
      </c>
      <c r="E2642" s="32" t="s">
        <v>71</v>
      </c>
      <c r="F2642" s="32">
        <v>1471660250040</v>
      </c>
      <c r="G2642" s="32">
        <v>8</v>
      </c>
      <c r="H2642" s="34">
        <v>2091.7575000000002</v>
      </c>
      <c r="I2642" s="3"/>
      <c r="J2642" s="26">
        <f t="shared" si="188"/>
        <v>0</v>
      </c>
    </row>
    <row r="2643" spans="1:10" ht="21.75" customHeight="1" x14ac:dyDescent="0.25">
      <c r="A2643" s="36"/>
      <c r="B2643" s="32" t="s">
        <v>80</v>
      </c>
      <c r="C2643" s="32" t="str">
        <f t="shared" si="189"/>
        <v>166-147</v>
      </c>
      <c r="D2643" s="32" t="s">
        <v>110</v>
      </c>
      <c r="E2643" s="32" t="s">
        <v>14</v>
      </c>
      <c r="F2643" s="32">
        <v>1471660260049</v>
      </c>
      <c r="G2643" s="32">
        <v>19</v>
      </c>
      <c r="H2643" s="34">
        <v>2091.7575000000002</v>
      </c>
      <c r="I2643" s="3"/>
      <c r="J2643" s="26">
        <f t="shared" si="188"/>
        <v>0</v>
      </c>
    </row>
    <row r="2644" spans="1:10" ht="21.75" customHeight="1" x14ac:dyDescent="0.25">
      <c r="A2644" s="36"/>
      <c r="B2644" s="32" t="s">
        <v>80</v>
      </c>
      <c r="C2644" s="32" t="str">
        <f t="shared" si="189"/>
        <v>166-147</v>
      </c>
      <c r="D2644" s="32" t="s">
        <v>110</v>
      </c>
      <c r="E2644" s="32" t="s">
        <v>15</v>
      </c>
      <c r="F2644" s="32">
        <v>1471660270048</v>
      </c>
      <c r="G2644" s="32">
        <v>24</v>
      </c>
      <c r="H2644" s="34">
        <v>2091.7575000000002</v>
      </c>
      <c r="I2644" s="3"/>
      <c r="J2644" s="26">
        <f t="shared" si="188"/>
        <v>0</v>
      </c>
    </row>
    <row r="2645" spans="1:10" ht="21.75" customHeight="1" x14ac:dyDescent="0.25">
      <c r="A2645" s="36"/>
      <c r="B2645" s="32" t="s">
        <v>80</v>
      </c>
      <c r="C2645" s="32" t="str">
        <f t="shared" si="189"/>
        <v>166-147</v>
      </c>
      <c r="D2645" s="32" t="s">
        <v>110</v>
      </c>
      <c r="E2645" s="32" t="s">
        <v>79</v>
      </c>
      <c r="F2645" s="32">
        <v>1471660330049</v>
      </c>
      <c r="G2645" s="32">
        <v>9</v>
      </c>
      <c r="H2645" s="34">
        <v>2091.7575000000002</v>
      </c>
      <c r="I2645" s="3"/>
      <c r="J2645" s="26">
        <f t="shared" si="188"/>
        <v>0</v>
      </c>
    </row>
    <row r="2646" spans="1:10" ht="21.75" customHeight="1" x14ac:dyDescent="0.25">
      <c r="A2646" s="37"/>
      <c r="B2646" s="32" t="s">
        <v>80</v>
      </c>
      <c r="C2646" s="32" t="str">
        <f t="shared" si="189"/>
        <v>166-147</v>
      </c>
      <c r="D2646" s="32" t="s">
        <v>110</v>
      </c>
      <c r="E2646" s="32" t="s">
        <v>19</v>
      </c>
      <c r="F2646" s="32">
        <v>1471660340048</v>
      </c>
      <c r="G2646" s="32">
        <v>13</v>
      </c>
      <c r="H2646" s="34">
        <v>2091.7575000000002</v>
      </c>
      <c r="I2646" s="3"/>
      <c r="J2646" s="26">
        <f t="shared" si="188"/>
        <v>0</v>
      </c>
    </row>
    <row r="2647" spans="1:10" x14ac:dyDescent="0.25">
      <c r="A2647" s="35"/>
      <c r="B2647" s="32" t="s">
        <v>72</v>
      </c>
      <c r="C2647" s="32" t="str">
        <f t="shared" ref="C2647:C2681" si="190">HYPERLINK("http://warehouse.orhideja.net//images/products/198-147,-210-147-moloko_1_2.jpg","198-147")</f>
        <v>198-147</v>
      </c>
      <c r="D2647" s="32" t="s">
        <v>110</v>
      </c>
      <c r="E2647" s="32" t="s">
        <v>8</v>
      </c>
      <c r="F2647" s="32">
        <v>1471980130046</v>
      </c>
      <c r="G2647" s="32">
        <v>1</v>
      </c>
      <c r="H2647" s="34">
        <v>1885.2749999999999</v>
      </c>
      <c r="I2647" s="3"/>
      <c r="J2647" s="26">
        <f t="shared" si="188"/>
        <v>0</v>
      </c>
    </row>
    <row r="2648" spans="1:10" x14ac:dyDescent="0.25">
      <c r="A2648" s="36"/>
      <c r="B2648" s="32" t="s">
        <v>72</v>
      </c>
      <c r="C2648" s="32" t="str">
        <f t="shared" si="190"/>
        <v>198-147</v>
      </c>
      <c r="D2648" s="32" t="s">
        <v>110</v>
      </c>
      <c r="E2648" s="32" t="s">
        <v>24</v>
      </c>
      <c r="F2648" s="32">
        <v>1471980150044</v>
      </c>
      <c r="G2648" s="32">
        <v>1</v>
      </c>
      <c r="H2648" s="34">
        <v>1885.2749999999999</v>
      </c>
      <c r="I2648" s="3"/>
      <c r="J2648" s="26">
        <f t="shared" si="188"/>
        <v>0</v>
      </c>
    </row>
    <row r="2649" spans="1:10" x14ac:dyDescent="0.25">
      <c r="A2649" s="36"/>
      <c r="B2649" s="32" t="s">
        <v>72</v>
      </c>
      <c r="C2649" s="32" t="str">
        <f t="shared" si="190"/>
        <v>198-147</v>
      </c>
      <c r="D2649" s="32" t="s">
        <v>110</v>
      </c>
      <c r="E2649" s="32" t="s">
        <v>9</v>
      </c>
      <c r="F2649" s="32">
        <v>1471980180041</v>
      </c>
      <c r="G2649" s="32">
        <v>6</v>
      </c>
      <c r="H2649" s="34">
        <v>1885.2749999999999</v>
      </c>
      <c r="I2649" s="3"/>
      <c r="J2649" s="26">
        <f t="shared" si="188"/>
        <v>0</v>
      </c>
    </row>
    <row r="2650" spans="1:10" x14ac:dyDescent="0.25">
      <c r="A2650" s="36"/>
      <c r="B2650" s="32" t="s">
        <v>72</v>
      </c>
      <c r="C2650" s="32" t="str">
        <f t="shared" si="190"/>
        <v>198-147</v>
      </c>
      <c r="D2650" s="32" t="s">
        <v>110</v>
      </c>
      <c r="E2650" s="32" t="s">
        <v>10</v>
      </c>
      <c r="F2650" s="32">
        <v>1471980190040</v>
      </c>
      <c r="G2650" s="32">
        <v>3</v>
      </c>
      <c r="H2650" s="34">
        <v>1885.2749999999999</v>
      </c>
      <c r="I2650" s="3"/>
      <c r="J2650" s="26">
        <f t="shared" si="188"/>
        <v>0</v>
      </c>
    </row>
    <row r="2651" spans="1:10" x14ac:dyDescent="0.25">
      <c r="A2651" s="36"/>
      <c r="B2651" s="32" t="s">
        <v>72</v>
      </c>
      <c r="C2651" s="32" t="str">
        <f t="shared" si="190"/>
        <v>198-147</v>
      </c>
      <c r="D2651" s="32" t="s">
        <v>110</v>
      </c>
      <c r="E2651" s="32" t="s">
        <v>11</v>
      </c>
      <c r="F2651" s="32">
        <v>1471980200046</v>
      </c>
      <c r="G2651" s="32">
        <v>1</v>
      </c>
      <c r="H2651" s="34">
        <v>1885.2749999999999</v>
      </c>
      <c r="I2651" s="3"/>
      <c r="J2651" s="26">
        <f t="shared" si="188"/>
        <v>0</v>
      </c>
    </row>
    <row r="2652" spans="1:10" x14ac:dyDescent="0.25">
      <c r="A2652" s="36"/>
      <c r="B2652" s="32" t="s">
        <v>72</v>
      </c>
      <c r="C2652" s="32" t="str">
        <f t="shared" si="190"/>
        <v>198-147</v>
      </c>
      <c r="D2652" s="32" t="s">
        <v>110</v>
      </c>
      <c r="E2652" s="32" t="s">
        <v>25</v>
      </c>
      <c r="F2652" s="32">
        <v>1471980210045</v>
      </c>
      <c r="G2652" s="32">
        <v>2</v>
      </c>
      <c r="H2652" s="34">
        <v>1885.2749999999999</v>
      </c>
      <c r="I2652" s="3"/>
      <c r="J2652" s="26">
        <f t="shared" si="188"/>
        <v>0</v>
      </c>
    </row>
    <row r="2653" spans="1:10" x14ac:dyDescent="0.25">
      <c r="A2653" s="36"/>
      <c r="B2653" s="32" t="s">
        <v>72</v>
      </c>
      <c r="C2653" s="32" t="str">
        <f t="shared" si="190"/>
        <v>198-147</v>
      </c>
      <c r="D2653" s="32" t="s">
        <v>110</v>
      </c>
      <c r="E2653" s="32" t="s">
        <v>12</v>
      </c>
      <c r="F2653" s="32">
        <v>1471980220044</v>
      </c>
      <c r="G2653" s="32">
        <v>1</v>
      </c>
      <c r="H2653" s="34">
        <v>1885.2749999999999</v>
      </c>
      <c r="I2653" s="3"/>
      <c r="J2653" s="26">
        <f t="shared" si="188"/>
        <v>0</v>
      </c>
    </row>
    <row r="2654" spans="1:10" x14ac:dyDescent="0.25">
      <c r="A2654" s="36"/>
      <c r="B2654" s="32" t="s">
        <v>72</v>
      </c>
      <c r="C2654" s="32" t="str">
        <f t="shared" si="190"/>
        <v>198-147</v>
      </c>
      <c r="D2654" s="32" t="s">
        <v>110</v>
      </c>
      <c r="E2654" s="32" t="s">
        <v>13</v>
      </c>
      <c r="F2654" s="32">
        <v>1471980230043</v>
      </c>
      <c r="G2654" s="32">
        <v>2</v>
      </c>
      <c r="H2654" s="34">
        <v>1885.2749999999999</v>
      </c>
      <c r="I2654" s="3"/>
      <c r="J2654" s="26">
        <f t="shared" si="188"/>
        <v>0</v>
      </c>
    </row>
    <row r="2655" spans="1:10" x14ac:dyDescent="0.25">
      <c r="A2655" s="36"/>
      <c r="B2655" s="32" t="s">
        <v>72</v>
      </c>
      <c r="C2655" s="32" t="str">
        <f t="shared" si="190"/>
        <v>198-147</v>
      </c>
      <c r="D2655" s="32" t="s">
        <v>110</v>
      </c>
      <c r="E2655" s="32" t="s">
        <v>14</v>
      </c>
      <c r="F2655" s="32">
        <v>1471980260040</v>
      </c>
      <c r="G2655" s="32">
        <v>2</v>
      </c>
      <c r="H2655" s="34">
        <v>1885.2749999999999</v>
      </c>
      <c r="I2655" s="3"/>
      <c r="J2655" s="26">
        <f t="shared" si="188"/>
        <v>0</v>
      </c>
    </row>
    <row r="2656" spans="1:10" x14ac:dyDescent="0.25">
      <c r="A2656" s="36"/>
      <c r="B2656" s="32" t="s">
        <v>72</v>
      </c>
      <c r="C2656" s="32" t="str">
        <f t="shared" si="190"/>
        <v>198-147</v>
      </c>
      <c r="D2656" s="32" t="s">
        <v>110</v>
      </c>
      <c r="E2656" s="32" t="s">
        <v>15</v>
      </c>
      <c r="F2656" s="32">
        <v>1471980270049</v>
      </c>
      <c r="G2656" s="32">
        <v>3</v>
      </c>
      <c r="H2656" s="34">
        <v>1885.2749999999999</v>
      </c>
      <c r="I2656" s="3"/>
      <c r="J2656" s="26">
        <f t="shared" si="188"/>
        <v>0</v>
      </c>
    </row>
    <row r="2657" spans="1:10" x14ac:dyDescent="0.25">
      <c r="A2657" s="36"/>
      <c r="B2657" s="32" t="s">
        <v>72</v>
      </c>
      <c r="C2657" s="32" t="str">
        <f t="shared" si="190"/>
        <v>198-147</v>
      </c>
      <c r="D2657" s="32" t="s">
        <v>110</v>
      </c>
      <c r="E2657" s="32" t="s">
        <v>16</v>
      </c>
      <c r="F2657" s="32">
        <v>1471980280048</v>
      </c>
      <c r="G2657" s="32">
        <v>6</v>
      </c>
      <c r="H2657" s="34">
        <v>1885.2749999999999</v>
      </c>
      <c r="I2657" s="3"/>
      <c r="J2657" s="26">
        <f t="shared" si="188"/>
        <v>0</v>
      </c>
    </row>
    <row r="2658" spans="1:10" x14ac:dyDescent="0.25">
      <c r="A2658" s="36"/>
      <c r="B2658" s="32" t="s">
        <v>72</v>
      </c>
      <c r="C2658" s="32" t="str">
        <f t="shared" si="190"/>
        <v>198-147</v>
      </c>
      <c r="D2658" s="32" t="s">
        <v>110</v>
      </c>
      <c r="E2658" s="32" t="s">
        <v>17</v>
      </c>
      <c r="F2658" s="32">
        <v>1471980290047</v>
      </c>
      <c r="G2658" s="32">
        <v>2</v>
      </c>
      <c r="H2658" s="34">
        <v>1885.2749999999999</v>
      </c>
      <c r="I2658" s="3"/>
      <c r="J2658" s="26">
        <f t="shared" si="188"/>
        <v>0</v>
      </c>
    </row>
    <row r="2659" spans="1:10" x14ac:dyDescent="0.25">
      <c r="A2659" s="36"/>
      <c r="B2659" s="32" t="s">
        <v>72</v>
      </c>
      <c r="C2659" s="32" t="str">
        <f t="shared" si="190"/>
        <v>198-147</v>
      </c>
      <c r="D2659" s="32" t="s">
        <v>110</v>
      </c>
      <c r="E2659" s="32" t="s">
        <v>18</v>
      </c>
      <c r="F2659" s="32">
        <v>1471980300043</v>
      </c>
      <c r="G2659" s="32">
        <v>1</v>
      </c>
      <c r="H2659" s="34">
        <v>1885.2749999999999</v>
      </c>
      <c r="I2659" s="3"/>
      <c r="J2659" s="26">
        <f t="shared" si="188"/>
        <v>0</v>
      </c>
    </row>
    <row r="2660" spans="1:10" x14ac:dyDescent="0.25">
      <c r="A2660" s="36"/>
      <c r="B2660" s="32" t="s">
        <v>72</v>
      </c>
      <c r="C2660" s="32" t="str">
        <f t="shared" si="190"/>
        <v>198-147</v>
      </c>
      <c r="D2660" s="32" t="s">
        <v>110</v>
      </c>
      <c r="E2660" s="32" t="s">
        <v>26</v>
      </c>
      <c r="F2660" s="32">
        <v>1471980310042</v>
      </c>
      <c r="G2660" s="32">
        <v>2</v>
      </c>
      <c r="H2660" s="34">
        <v>1885.2749999999999</v>
      </c>
      <c r="I2660" s="3"/>
      <c r="J2660" s="26">
        <f t="shared" si="188"/>
        <v>0</v>
      </c>
    </row>
    <row r="2661" spans="1:10" x14ac:dyDescent="0.25">
      <c r="A2661" s="36"/>
      <c r="B2661" s="32" t="s">
        <v>72</v>
      </c>
      <c r="C2661" s="32" t="str">
        <f t="shared" si="190"/>
        <v>198-147</v>
      </c>
      <c r="D2661" s="32" t="s">
        <v>110</v>
      </c>
      <c r="E2661" s="32" t="s">
        <v>19</v>
      </c>
      <c r="F2661" s="32">
        <v>1471980340049</v>
      </c>
      <c r="G2661" s="32">
        <v>2</v>
      </c>
      <c r="H2661" s="34">
        <v>1885.2749999999999</v>
      </c>
      <c r="I2661" s="3"/>
      <c r="J2661" s="26">
        <f t="shared" si="188"/>
        <v>0</v>
      </c>
    </row>
    <row r="2662" spans="1:10" x14ac:dyDescent="0.25">
      <c r="A2662" s="36"/>
      <c r="B2662" s="32" t="s">
        <v>72</v>
      </c>
      <c r="C2662" s="32" t="str">
        <f t="shared" si="190"/>
        <v>198-147</v>
      </c>
      <c r="D2662" s="32" t="s">
        <v>110</v>
      </c>
      <c r="E2662" s="32" t="s">
        <v>20</v>
      </c>
      <c r="F2662" s="32">
        <v>1471980350048</v>
      </c>
      <c r="G2662" s="32">
        <v>2</v>
      </c>
      <c r="H2662" s="34">
        <v>1885.2749999999999</v>
      </c>
      <c r="I2662" s="3"/>
      <c r="J2662" s="26">
        <f t="shared" si="188"/>
        <v>0</v>
      </c>
    </row>
    <row r="2663" spans="1:10" x14ac:dyDescent="0.25">
      <c r="A2663" s="36"/>
      <c r="B2663" s="32" t="s">
        <v>72</v>
      </c>
      <c r="C2663" s="32" t="str">
        <f t="shared" si="190"/>
        <v>198-147</v>
      </c>
      <c r="D2663" s="32" t="s">
        <v>110</v>
      </c>
      <c r="E2663" s="32" t="s">
        <v>21</v>
      </c>
      <c r="F2663" s="32">
        <v>1471980360047</v>
      </c>
      <c r="G2663" s="32">
        <v>3</v>
      </c>
      <c r="H2663" s="34">
        <v>1885.2749999999999</v>
      </c>
      <c r="I2663" s="3"/>
      <c r="J2663" s="26">
        <f t="shared" si="188"/>
        <v>0</v>
      </c>
    </row>
    <row r="2664" spans="1:10" x14ac:dyDescent="0.25">
      <c r="A2664" s="36"/>
      <c r="B2664" s="32" t="s">
        <v>72</v>
      </c>
      <c r="C2664" s="32" t="str">
        <f t="shared" si="190"/>
        <v>198-147</v>
      </c>
      <c r="D2664" s="32" t="s">
        <v>110</v>
      </c>
      <c r="E2664" s="32" t="s">
        <v>22</v>
      </c>
      <c r="F2664" s="32">
        <v>1471980370046</v>
      </c>
      <c r="G2664" s="32">
        <v>7</v>
      </c>
      <c r="H2664" s="34">
        <v>1885.2749999999999</v>
      </c>
      <c r="I2664" s="3"/>
      <c r="J2664" s="26">
        <f t="shared" si="188"/>
        <v>0</v>
      </c>
    </row>
    <row r="2665" spans="1:10" x14ac:dyDescent="0.25">
      <c r="A2665" s="36"/>
      <c r="B2665" s="32" t="s">
        <v>72</v>
      </c>
      <c r="C2665" s="32" t="str">
        <f t="shared" si="190"/>
        <v>198-147</v>
      </c>
      <c r="D2665" s="32" t="s">
        <v>110</v>
      </c>
      <c r="E2665" s="32" t="s">
        <v>23</v>
      </c>
      <c r="F2665" s="32">
        <v>1471980380045</v>
      </c>
      <c r="G2665" s="32">
        <v>2</v>
      </c>
      <c r="H2665" s="34">
        <v>1885.2749999999999</v>
      </c>
      <c r="I2665" s="3"/>
      <c r="J2665" s="26">
        <f t="shared" si="188"/>
        <v>0</v>
      </c>
    </row>
    <row r="2666" spans="1:10" x14ac:dyDescent="0.25">
      <c r="A2666" s="36"/>
      <c r="B2666" s="32" t="s">
        <v>72</v>
      </c>
      <c r="C2666" s="32" t="str">
        <f t="shared" si="190"/>
        <v>198-147</v>
      </c>
      <c r="D2666" s="32" t="s">
        <v>110</v>
      </c>
      <c r="E2666" s="32" t="s">
        <v>27</v>
      </c>
      <c r="F2666" s="32">
        <v>1471980390044</v>
      </c>
      <c r="G2666" s="32">
        <v>4</v>
      </c>
      <c r="H2666" s="34">
        <v>1885.2749999999999</v>
      </c>
      <c r="I2666" s="3"/>
      <c r="J2666" s="26">
        <f t="shared" si="188"/>
        <v>0</v>
      </c>
    </row>
    <row r="2667" spans="1:10" x14ac:dyDescent="0.25">
      <c r="A2667" s="36"/>
      <c r="B2667" s="32" t="s">
        <v>72</v>
      </c>
      <c r="C2667" s="32" t="str">
        <f t="shared" si="190"/>
        <v>198-147</v>
      </c>
      <c r="D2667" s="32" t="s">
        <v>110</v>
      </c>
      <c r="E2667" s="32" t="s">
        <v>73</v>
      </c>
      <c r="F2667" s="32">
        <v>1471980420048</v>
      </c>
      <c r="G2667" s="32">
        <v>2</v>
      </c>
      <c r="H2667" s="34">
        <v>1885.2749999999999</v>
      </c>
      <c r="I2667" s="3"/>
      <c r="J2667" s="26">
        <f t="shared" si="188"/>
        <v>0</v>
      </c>
    </row>
    <row r="2668" spans="1:10" x14ac:dyDescent="0.25">
      <c r="A2668" s="36"/>
      <c r="B2668" s="32" t="s">
        <v>72</v>
      </c>
      <c r="C2668" s="32" t="str">
        <f t="shared" si="190"/>
        <v>198-147</v>
      </c>
      <c r="D2668" s="32" t="s">
        <v>110</v>
      </c>
      <c r="E2668" s="32" t="s">
        <v>28</v>
      </c>
      <c r="F2668" s="32">
        <v>1471980430047</v>
      </c>
      <c r="G2668" s="32">
        <v>6</v>
      </c>
      <c r="H2668" s="34">
        <v>1885.2749999999999</v>
      </c>
      <c r="I2668" s="3"/>
      <c r="J2668" s="26">
        <f t="shared" si="188"/>
        <v>0</v>
      </c>
    </row>
    <row r="2669" spans="1:10" x14ac:dyDescent="0.25">
      <c r="A2669" s="36"/>
      <c r="B2669" s="32" t="s">
        <v>72</v>
      </c>
      <c r="C2669" s="32" t="str">
        <f t="shared" si="190"/>
        <v>198-147</v>
      </c>
      <c r="D2669" s="32" t="s">
        <v>110</v>
      </c>
      <c r="E2669" s="32" t="s">
        <v>29</v>
      </c>
      <c r="F2669" s="32">
        <v>1471980440046</v>
      </c>
      <c r="G2669" s="32">
        <v>6</v>
      </c>
      <c r="H2669" s="34">
        <v>1885.2749999999999</v>
      </c>
      <c r="I2669" s="3"/>
      <c r="J2669" s="26">
        <f t="shared" si="188"/>
        <v>0</v>
      </c>
    </row>
    <row r="2670" spans="1:10" x14ac:dyDescent="0.25">
      <c r="A2670" s="36"/>
      <c r="B2670" s="32" t="s">
        <v>72</v>
      </c>
      <c r="C2670" s="32" t="str">
        <f t="shared" si="190"/>
        <v>198-147</v>
      </c>
      <c r="D2670" s="32" t="s">
        <v>110</v>
      </c>
      <c r="E2670" s="32" t="s">
        <v>30</v>
      </c>
      <c r="F2670" s="32">
        <v>1471980450045</v>
      </c>
      <c r="G2670" s="32">
        <v>10</v>
      </c>
      <c r="H2670" s="34">
        <v>1885.2749999999999</v>
      </c>
      <c r="I2670" s="3"/>
      <c r="J2670" s="26">
        <f t="shared" si="188"/>
        <v>0</v>
      </c>
    </row>
    <row r="2671" spans="1:10" x14ac:dyDescent="0.25">
      <c r="A2671" s="36"/>
      <c r="B2671" s="32" t="s">
        <v>72</v>
      </c>
      <c r="C2671" s="32" t="str">
        <f t="shared" si="190"/>
        <v>198-147</v>
      </c>
      <c r="D2671" s="32" t="s">
        <v>110</v>
      </c>
      <c r="E2671" s="32" t="s">
        <v>48</v>
      </c>
      <c r="F2671" s="32">
        <v>1471980460044</v>
      </c>
      <c r="G2671" s="32">
        <v>6</v>
      </c>
      <c r="H2671" s="34">
        <v>1885.2749999999999</v>
      </c>
      <c r="I2671" s="3"/>
      <c r="J2671" s="26">
        <f t="shared" si="188"/>
        <v>0</v>
      </c>
    </row>
    <row r="2672" spans="1:10" x14ac:dyDescent="0.25">
      <c r="A2672" s="36"/>
      <c r="B2672" s="32" t="s">
        <v>72</v>
      </c>
      <c r="C2672" s="32" t="str">
        <f t="shared" si="190"/>
        <v>198-147</v>
      </c>
      <c r="D2672" s="32" t="s">
        <v>110</v>
      </c>
      <c r="E2672" s="32" t="s">
        <v>35</v>
      </c>
      <c r="F2672" s="32">
        <v>1471980470043</v>
      </c>
      <c r="G2672" s="32">
        <v>6</v>
      </c>
      <c r="H2672" s="34">
        <v>1885.2749999999999</v>
      </c>
      <c r="I2672" s="3"/>
      <c r="J2672" s="26">
        <f t="shared" si="188"/>
        <v>0</v>
      </c>
    </row>
    <row r="2673" spans="1:10" x14ac:dyDescent="0.25">
      <c r="A2673" s="36"/>
      <c r="B2673" s="32" t="s">
        <v>72</v>
      </c>
      <c r="C2673" s="32" t="str">
        <f t="shared" si="190"/>
        <v>198-147</v>
      </c>
      <c r="D2673" s="32" t="s">
        <v>110</v>
      </c>
      <c r="E2673" s="32" t="s">
        <v>74</v>
      </c>
      <c r="F2673" s="32">
        <v>1471980500047</v>
      </c>
      <c r="G2673" s="32">
        <v>2</v>
      </c>
      <c r="H2673" s="34">
        <v>1885.2749999999999</v>
      </c>
      <c r="I2673" s="3"/>
      <c r="J2673" s="26">
        <f t="shared" si="188"/>
        <v>0</v>
      </c>
    </row>
    <row r="2674" spans="1:10" x14ac:dyDescent="0.25">
      <c r="A2674" s="36"/>
      <c r="B2674" s="32" t="s">
        <v>72</v>
      </c>
      <c r="C2674" s="32" t="str">
        <f t="shared" si="190"/>
        <v>198-147</v>
      </c>
      <c r="D2674" s="32" t="s">
        <v>110</v>
      </c>
      <c r="E2674" s="32" t="s">
        <v>36</v>
      </c>
      <c r="F2674" s="32">
        <v>1471980510046</v>
      </c>
      <c r="G2674" s="32">
        <v>3</v>
      </c>
      <c r="H2674" s="34">
        <v>1885.2749999999999</v>
      </c>
      <c r="I2674" s="3"/>
      <c r="J2674" s="26">
        <f t="shared" si="188"/>
        <v>0</v>
      </c>
    </row>
    <row r="2675" spans="1:10" x14ac:dyDescent="0.25">
      <c r="A2675" s="36"/>
      <c r="B2675" s="32" t="s">
        <v>72</v>
      </c>
      <c r="C2675" s="32" t="str">
        <f t="shared" si="190"/>
        <v>198-147</v>
      </c>
      <c r="D2675" s="32" t="s">
        <v>110</v>
      </c>
      <c r="E2675" s="32" t="s">
        <v>37</v>
      </c>
      <c r="F2675" s="32">
        <v>1471980520045</v>
      </c>
      <c r="G2675" s="32">
        <v>3</v>
      </c>
      <c r="H2675" s="34">
        <v>1885.2749999999999</v>
      </c>
      <c r="I2675" s="3"/>
      <c r="J2675" s="26">
        <f t="shared" si="188"/>
        <v>0</v>
      </c>
    </row>
    <row r="2676" spans="1:10" x14ac:dyDescent="0.25">
      <c r="A2676" s="36"/>
      <c r="B2676" s="32" t="s">
        <v>72</v>
      </c>
      <c r="C2676" s="32" t="str">
        <f t="shared" si="190"/>
        <v>198-147</v>
      </c>
      <c r="D2676" s="32" t="s">
        <v>110</v>
      </c>
      <c r="E2676" s="32" t="s">
        <v>38</v>
      </c>
      <c r="F2676" s="32">
        <v>1471980530044</v>
      </c>
      <c r="G2676" s="32">
        <v>5</v>
      </c>
      <c r="H2676" s="34">
        <v>1885.2749999999999</v>
      </c>
      <c r="I2676" s="3"/>
      <c r="J2676" s="26">
        <f t="shared" si="188"/>
        <v>0</v>
      </c>
    </row>
    <row r="2677" spans="1:10" x14ac:dyDescent="0.25">
      <c r="A2677" s="36"/>
      <c r="B2677" s="32" t="s">
        <v>72</v>
      </c>
      <c r="C2677" s="32" t="str">
        <f t="shared" si="190"/>
        <v>198-147</v>
      </c>
      <c r="D2677" s="32" t="s">
        <v>110</v>
      </c>
      <c r="E2677" s="32" t="s">
        <v>49</v>
      </c>
      <c r="F2677" s="32">
        <v>1471980540043</v>
      </c>
      <c r="G2677" s="32">
        <v>5</v>
      </c>
      <c r="H2677" s="34">
        <v>1885.2749999999999</v>
      </c>
      <c r="I2677" s="3"/>
      <c r="J2677" s="26">
        <f t="shared" si="188"/>
        <v>0</v>
      </c>
    </row>
    <row r="2678" spans="1:10" x14ac:dyDescent="0.25">
      <c r="A2678" s="36"/>
      <c r="B2678" s="32" t="s">
        <v>72</v>
      </c>
      <c r="C2678" s="32" t="str">
        <f t="shared" si="190"/>
        <v>198-147</v>
      </c>
      <c r="D2678" s="32" t="s">
        <v>110</v>
      </c>
      <c r="E2678" s="32" t="s">
        <v>85</v>
      </c>
      <c r="F2678" s="32">
        <v>1471980580049</v>
      </c>
      <c r="G2678" s="32">
        <v>3</v>
      </c>
      <c r="H2678" s="34">
        <v>1885.2749999999999</v>
      </c>
      <c r="I2678" s="3"/>
      <c r="J2678" s="26">
        <f t="shared" si="188"/>
        <v>0</v>
      </c>
    </row>
    <row r="2679" spans="1:10" x14ac:dyDescent="0.25">
      <c r="A2679" s="36"/>
      <c r="B2679" s="32" t="s">
        <v>72</v>
      </c>
      <c r="C2679" s="32" t="str">
        <f t="shared" si="190"/>
        <v>198-147</v>
      </c>
      <c r="D2679" s="32" t="s">
        <v>110</v>
      </c>
      <c r="E2679" s="32" t="s">
        <v>39</v>
      </c>
      <c r="F2679" s="32">
        <v>1471980590048</v>
      </c>
      <c r="G2679" s="32">
        <v>2</v>
      </c>
      <c r="H2679" s="34">
        <v>1885.2749999999999</v>
      </c>
      <c r="I2679" s="3"/>
      <c r="J2679" s="26">
        <f t="shared" si="188"/>
        <v>0</v>
      </c>
    </row>
    <row r="2680" spans="1:10" x14ac:dyDescent="0.25">
      <c r="A2680" s="36"/>
      <c r="B2680" s="32" t="s">
        <v>72</v>
      </c>
      <c r="C2680" s="32" t="str">
        <f t="shared" si="190"/>
        <v>198-147</v>
      </c>
      <c r="D2680" s="32" t="s">
        <v>110</v>
      </c>
      <c r="E2680" s="32" t="s">
        <v>40</v>
      </c>
      <c r="F2680" s="32">
        <v>1471980600044</v>
      </c>
      <c r="G2680" s="32">
        <v>5</v>
      </c>
      <c r="H2680" s="34">
        <v>1885.2749999999999</v>
      </c>
      <c r="I2680" s="3"/>
      <c r="J2680" s="26">
        <f t="shared" si="188"/>
        <v>0</v>
      </c>
    </row>
    <row r="2681" spans="1:10" x14ac:dyDescent="0.25">
      <c r="A2681" s="37"/>
      <c r="B2681" s="32" t="s">
        <v>72</v>
      </c>
      <c r="C2681" s="32" t="str">
        <f t="shared" si="190"/>
        <v>198-147</v>
      </c>
      <c r="D2681" s="32" t="s">
        <v>110</v>
      </c>
      <c r="E2681" s="32" t="s">
        <v>41</v>
      </c>
      <c r="F2681" s="32">
        <v>1471980610043</v>
      </c>
      <c r="G2681" s="32">
        <v>4</v>
      </c>
      <c r="H2681" s="34">
        <v>1885.2749999999999</v>
      </c>
      <c r="I2681" s="3"/>
      <c r="J2681" s="26">
        <f t="shared" si="188"/>
        <v>0</v>
      </c>
    </row>
    <row r="2682" spans="1:10" x14ac:dyDescent="0.25">
      <c r="A2682" s="35"/>
      <c r="B2682" s="32" t="s">
        <v>87</v>
      </c>
      <c r="C2682" s="32" t="str">
        <f t="shared" ref="C2682:C2699" si="191">HYPERLINK("http://warehouse.orhideja.net//images/products/506-147 moloko.JPG","506-147")</f>
        <v>506-147</v>
      </c>
      <c r="D2682" s="32" t="s">
        <v>110</v>
      </c>
      <c r="E2682" s="32" t="s">
        <v>151</v>
      </c>
      <c r="F2682" s="32">
        <v>1475060090046</v>
      </c>
      <c r="G2682" s="32">
        <v>1</v>
      </c>
      <c r="H2682" s="34">
        <v>1544.1299999999999</v>
      </c>
      <c r="I2682" s="3"/>
      <c r="J2682" s="26">
        <f t="shared" si="188"/>
        <v>0</v>
      </c>
    </row>
    <row r="2683" spans="1:10" x14ac:dyDescent="0.25">
      <c r="A2683" s="36"/>
      <c r="B2683" s="32" t="s">
        <v>87</v>
      </c>
      <c r="C2683" s="32" t="str">
        <f t="shared" si="191"/>
        <v>506-147</v>
      </c>
      <c r="D2683" s="32" t="s">
        <v>110</v>
      </c>
      <c r="E2683" s="32" t="s">
        <v>70</v>
      </c>
      <c r="F2683" s="32">
        <v>1475060110041</v>
      </c>
      <c r="G2683" s="32">
        <v>1</v>
      </c>
      <c r="H2683" s="34">
        <v>1544.1299999999999</v>
      </c>
      <c r="I2683" s="3"/>
      <c r="J2683" s="26">
        <f t="shared" si="188"/>
        <v>0</v>
      </c>
    </row>
    <row r="2684" spans="1:10" x14ac:dyDescent="0.25">
      <c r="A2684" s="36"/>
      <c r="B2684" s="32" t="s">
        <v>87</v>
      </c>
      <c r="C2684" s="32" t="str">
        <f t="shared" si="191"/>
        <v>506-147</v>
      </c>
      <c r="D2684" s="32" t="s">
        <v>110</v>
      </c>
      <c r="E2684" s="32" t="s">
        <v>7</v>
      </c>
      <c r="F2684" s="32">
        <v>1475060120040</v>
      </c>
      <c r="G2684" s="32">
        <v>1</v>
      </c>
      <c r="H2684" s="34">
        <v>1544.1299999999999</v>
      </c>
      <c r="I2684" s="3"/>
      <c r="J2684" s="26">
        <f t="shared" si="188"/>
        <v>0</v>
      </c>
    </row>
    <row r="2685" spans="1:10" x14ac:dyDescent="0.25">
      <c r="A2685" s="36"/>
      <c r="B2685" s="32" t="s">
        <v>87</v>
      </c>
      <c r="C2685" s="32" t="str">
        <f t="shared" si="191"/>
        <v>506-147</v>
      </c>
      <c r="D2685" s="32" t="s">
        <v>110</v>
      </c>
      <c r="E2685" s="32" t="s">
        <v>8</v>
      </c>
      <c r="F2685" s="32">
        <v>1475060130049</v>
      </c>
      <c r="G2685" s="32">
        <v>1</v>
      </c>
      <c r="H2685" s="34">
        <v>1544.1299999999999</v>
      </c>
      <c r="I2685" s="3"/>
      <c r="J2685" s="26">
        <f t="shared" si="188"/>
        <v>0</v>
      </c>
    </row>
    <row r="2686" spans="1:10" x14ac:dyDescent="0.25">
      <c r="A2686" s="36"/>
      <c r="B2686" s="32" t="s">
        <v>87</v>
      </c>
      <c r="C2686" s="32" t="str">
        <f t="shared" si="191"/>
        <v>506-147</v>
      </c>
      <c r="D2686" s="32" t="s">
        <v>110</v>
      </c>
      <c r="E2686" s="32" t="s">
        <v>54</v>
      </c>
      <c r="F2686" s="32">
        <v>1475060140048</v>
      </c>
      <c r="G2686" s="32">
        <v>1</v>
      </c>
      <c r="H2686" s="34">
        <v>1544.1299999999999</v>
      </c>
      <c r="I2686" s="3"/>
      <c r="J2686" s="26">
        <f t="shared" si="188"/>
        <v>0</v>
      </c>
    </row>
    <row r="2687" spans="1:10" x14ac:dyDescent="0.25">
      <c r="A2687" s="36"/>
      <c r="B2687" s="32" t="s">
        <v>87</v>
      </c>
      <c r="C2687" s="32" t="str">
        <f t="shared" si="191"/>
        <v>506-147</v>
      </c>
      <c r="D2687" s="32" t="s">
        <v>110</v>
      </c>
      <c r="E2687" s="32" t="s">
        <v>9</v>
      </c>
      <c r="F2687" s="32">
        <v>1475060180044</v>
      </c>
      <c r="G2687" s="32">
        <v>1</v>
      </c>
      <c r="H2687" s="34">
        <v>1544.1299999999999</v>
      </c>
      <c r="I2687" s="3"/>
      <c r="J2687" s="26">
        <f t="shared" si="188"/>
        <v>0</v>
      </c>
    </row>
    <row r="2688" spans="1:10" x14ac:dyDescent="0.25">
      <c r="A2688" s="36"/>
      <c r="B2688" s="32" t="s">
        <v>87</v>
      </c>
      <c r="C2688" s="32" t="str">
        <f t="shared" si="191"/>
        <v>506-147</v>
      </c>
      <c r="D2688" s="32" t="s">
        <v>110</v>
      </c>
      <c r="E2688" s="32" t="s">
        <v>10</v>
      </c>
      <c r="F2688" s="32">
        <v>1475060190043</v>
      </c>
      <c r="G2688" s="32">
        <v>1</v>
      </c>
      <c r="H2688" s="34">
        <v>1544.1299999999999</v>
      </c>
      <c r="I2688" s="3"/>
      <c r="J2688" s="26">
        <f t="shared" si="188"/>
        <v>0</v>
      </c>
    </row>
    <row r="2689" spans="1:10" x14ac:dyDescent="0.25">
      <c r="A2689" s="36"/>
      <c r="B2689" s="32" t="s">
        <v>87</v>
      </c>
      <c r="C2689" s="32" t="str">
        <f t="shared" si="191"/>
        <v>506-147</v>
      </c>
      <c r="D2689" s="32" t="s">
        <v>110</v>
      </c>
      <c r="E2689" s="32" t="s">
        <v>11</v>
      </c>
      <c r="F2689" s="32">
        <v>1475060200049</v>
      </c>
      <c r="G2689" s="32">
        <v>1</v>
      </c>
      <c r="H2689" s="34">
        <v>1544.1299999999999</v>
      </c>
      <c r="I2689" s="3"/>
      <c r="J2689" s="26">
        <f t="shared" si="188"/>
        <v>0</v>
      </c>
    </row>
    <row r="2690" spans="1:10" x14ac:dyDescent="0.25">
      <c r="A2690" s="36"/>
      <c r="B2690" s="32" t="s">
        <v>87</v>
      </c>
      <c r="C2690" s="32" t="str">
        <f t="shared" si="191"/>
        <v>506-147</v>
      </c>
      <c r="D2690" s="32" t="s">
        <v>110</v>
      </c>
      <c r="E2690" s="32" t="s">
        <v>25</v>
      </c>
      <c r="F2690" s="32">
        <v>1475060210048</v>
      </c>
      <c r="G2690" s="32">
        <v>1</v>
      </c>
      <c r="H2690" s="34">
        <v>1544.1299999999999</v>
      </c>
      <c r="I2690" s="3"/>
      <c r="J2690" s="26">
        <f t="shared" si="188"/>
        <v>0</v>
      </c>
    </row>
    <row r="2691" spans="1:10" x14ac:dyDescent="0.25">
      <c r="A2691" s="36"/>
      <c r="B2691" s="32" t="s">
        <v>87</v>
      </c>
      <c r="C2691" s="32" t="str">
        <f t="shared" si="191"/>
        <v>506-147</v>
      </c>
      <c r="D2691" s="32" t="s">
        <v>110</v>
      </c>
      <c r="E2691" s="32" t="s">
        <v>12</v>
      </c>
      <c r="F2691" s="32">
        <v>1475060220047</v>
      </c>
      <c r="G2691" s="32">
        <v>1</v>
      </c>
      <c r="H2691" s="34">
        <v>1544.1299999999999</v>
      </c>
      <c r="I2691" s="3"/>
      <c r="J2691" s="26">
        <f t="shared" si="188"/>
        <v>0</v>
      </c>
    </row>
    <row r="2692" spans="1:10" x14ac:dyDescent="0.25">
      <c r="A2692" s="36"/>
      <c r="B2692" s="32" t="s">
        <v>87</v>
      </c>
      <c r="C2692" s="32" t="str">
        <f t="shared" si="191"/>
        <v>506-147</v>
      </c>
      <c r="D2692" s="32" t="s">
        <v>110</v>
      </c>
      <c r="E2692" s="32" t="s">
        <v>71</v>
      </c>
      <c r="F2692" s="32">
        <v>1475060250044</v>
      </c>
      <c r="G2692" s="32">
        <v>1</v>
      </c>
      <c r="H2692" s="34">
        <v>1544.1299999999999</v>
      </c>
      <c r="I2692" s="3"/>
      <c r="J2692" s="26">
        <f t="shared" si="188"/>
        <v>0</v>
      </c>
    </row>
    <row r="2693" spans="1:10" x14ac:dyDescent="0.25">
      <c r="A2693" s="36"/>
      <c r="B2693" s="32" t="s">
        <v>87</v>
      </c>
      <c r="C2693" s="32" t="str">
        <f t="shared" si="191"/>
        <v>506-147</v>
      </c>
      <c r="D2693" s="32" t="s">
        <v>110</v>
      </c>
      <c r="E2693" s="32" t="s">
        <v>14</v>
      </c>
      <c r="F2693" s="32">
        <v>1475060260043</v>
      </c>
      <c r="G2693" s="32">
        <v>1</v>
      </c>
      <c r="H2693" s="34">
        <v>1544.1299999999999</v>
      </c>
      <c r="I2693" s="3"/>
      <c r="J2693" s="26">
        <f t="shared" si="188"/>
        <v>0</v>
      </c>
    </row>
    <row r="2694" spans="1:10" x14ac:dyDescent="0.25">
      <c r="A2694" s="36"/>
      <c r="B2694" s="32" t="s">
        <v>87</v>
      </c>
      <c r="C2694" s="32" t="str">
        <f t="shared" si="191"/>
        <v>506-147</v>
      </c>
      <c r="D2694" s="32" t="s">
        <v>110</v>
      </c>
      <c r="E2694" s="32" t="s">
        <v>15</v>
      </c>
      <c r="F2694" s="32">
        <v>1475060270042</v>
      </c>
      <c r="G2694" s="32">
        <v>1</v>
      </c>
      <c r="H2694" s="34">
        <v>1544.1299999999999</v>
      </c>
      <c r="I2694" s="3"/>
      <c r="J2694" s="26">
        <f t="shared" si="188"/>
        <v>0</v>
      </c>
    </row>
    <row r="2695" spans="1:10" x14ac:dyDescent="0.25">
      <c r="A2695" s="36"/>
      <c r="B2695" s="32" t="s">
        <v>87</v>
      </c>
      <c r="C2695" s="32" t="str">
        <f t="shared" si="191"/>
        <v>506-147</v>
      </c>
      <c r="D2695" s="32" t="s">
        <v>110</v>
      </c>
      <c r="E2695" s="32" t="s">
        <v>16</v>
      </c>
      <c r="F2695" s="32">
        <v>1475060280041</v>
      </c>
      <c r="G2695" s="32">
        <v>1</v>
      </c>
      <c r="H2695" s="34">
        <v>1544.1299999999999</v>
      </c>
      <c r="I2695" s="3"/>
      <c r="J2695" s="26">
        <f t="shared" si="188"/>
        <v>0</v>
      </c>
    </row>
    <row r="2696" spans="1:10" x14ac:dyDescent="0.25">
      <c r="A2696" s="36"/>
      <c r="B2696" s="32" t="s">
        <v>87</v>
      </c>
      <c r="C2696" s="32" t="str">
        <f t="shared" si="191"/>
        <v>506-147</v>
      </c>
      <c r="D2696" s="32" t="s">
        <v>110</v>
      </c>
      <c r="E2696" s="32" t="s">
        <v>17</v>
      </c>
      <c r="F2696" s="32">
        <v>1475060290040</v>
      </c>
      <c r="G2696" s="32">
        <v>1</v>
      </c>
      <c r="H2696" s="34">
        <v>1544.1299999999999</v>
      </c>
      <c r="I2696" s="3"/>
      <c r="J2696" s="26">
        <f t="shared" ref="J2696:J2759" si="192">H2696*I2696</f>
        <v>0</v>
      </c>
    </row>
    <row r="2697" spans="1:10" x14ac:dyDescent="0.25">
      <c r="A2697" s="36"/>
      <c r="B2697" s="32" t="s">
        <v>87</v>
      </c>
      <c r="C2697" s="32" t="str">
        <f t="shared" si="191"/>
        <v>506-147</v>
      </c>
      <c r="D2697" s="32" t="s">
        <v>110</v>
      </c>
      <c r="E2697" s="32" t="s">
        <v>79</v>
      </c>
      <c r="F2697" s="32">
        <v>1475060330043</v>
      </c>
      <c r="G2697" s="32">
        <v>1</v>
      </c>
      <c r="H2697" s="34">
        <v>1544.1299999999999</v>
      </c>
      <c r="I2697" s="3"/>
      <c r="J2697" s="26">
        <f t="shared" si="192"/>
        <v>0</v>
      </c>
    </row>
    <row r="2698" spans="1:10" x14ac:dyDescent="0.25">
      <c r="A2698" s="36"/>
      <c r="B2698" s="32" t="s">
        <v>87</v>
      </c>
      <c r="C2698" s="32" t="str">
        <f t="shared" si="191"/>
        <v>506-147</v>
      </c>
      <c r="D2698" s="32" t="s">
        <v>110</v>
      </c>
      <c r="E2698" s="32" t="s">
        <v>19</v>
      </c>
      <c r="F2698" s="32">
        <v>1475060340042</v>
      </c>
      <c r="G2698" s="32">
        <v>1</v>
      </c>
      <c r="H2698" s="34">
        <v>1544.1299999999999</v>
      </c>
      <c r="I2698" s="3"/>
      <c r="J2698" s="26">
        <f t="shared" si="192"/>
        <v>0</v>
      </c>
    </row>
    <row r="2699" spans="1:10" x14ac:dyDescent="0.25">
      <c r="A2699" s="37"/>
      <c r="B2699" s="32" t="s">
        <v>87</v>
      </c>
      <c r="C2699" s="32" t="str">
        <f t="shared" si="191"/>
        <v>506-147</v>
      </c>
      <c r="D2699" s="32" t="s">
        <v>110</v>
      </c>
      <c r="E2699" s="32" t="s">
        <v>20</v>
      </c>
      <c r="F2699" s="32">
        <v>1475060350041</v>
      </c>
      <c r="G2699" s="32">
        <v>1</v>
      </c>
      <c r="H2699" s="34">
        <v>1544.1299999999999</v>
      </c>
      <c r="I2699" s="3"/>
      <c r="J2699" s="26">
        <f t="shared" si="192"/>
        <v>0</v>
      </c>
    </row>
    <row r="2700" spans="1:10" x14ac:dyDescent="0.25">
      <c r="A2700" s="35"/>
      <c r="B2700" s="32" t="s">
        <v>5</v>
      </c>
      <c r="C2700" s="32" t="str">
        <f t="shared" ref="C2700:C2723" si="193">HYPERLINK("http://warehouse.orhideja.net//images/products/516-147,-625-147-moloko_1.jpg","516-147")</f>
        <v>516-147</v>
      </c>
      <c r="D2700" s="32" t="s">
        <v>110</v>
      </c>
      <c r="E2700" s="32" t="s">
        <v>7</v>
      </c>
      <c r="F2700" s="32">
        <v>1475160120049</v>
      </c>
      <c r="G2700" s="32">
        <v>4</v>
      </c>
      <c r="H2700" s="34">
        <v>1580.04</v>
      </c>
      <c r="I2700" s="3"/>
      <c r="J2700" s="26">
        <f t="shared" si="192"/>
        <v>0</v>
      </c>
    </row>
    <row r="2701" spans="1:10" x14ac:dyDescent="0.25">
      <c r="A2701" s="36"/>
      <c r="B2701" s="32" t="s">
        <v>5</v>
      </c>
      <c r="C2701" s="32" t="str">
        <f t="shared" si="193"/>
        <v>516-147</v>
      </c>
      <c r="D2701" s="32" t="s">
        <v>110</v>
      </c>
      <c r="E2701" s="32" t="s">
        <v>8</v>
      </c>
      <c r="F2701" s="32">
        <v>1475160130048</v>
      </c>
      <c r="G2701" s="32">
        <v>4</v>
      </c>
      <c r="H2701" s="34">
        <v>1580.04</v>
      </c>
      <c r="I2701" s="3"/>
      <c r="J2701" s="26">
        <f t="shared" si="192"/>
        <v>0</v>
      </c>
    </row>
    <row r="2702" spans="1:10" x14ac:dyDescent="0.25">
      <c r="A2702" s="36"/>
      <c r="B2702" s="32" t="s">
        <v>5</v>
      </c>
      <c r="C2702" s="32" t="str">
        <f t="shared" si="193"/>
        <v>516-147</v>
      </c>
      <c r="D2702" s="32" t="s">
        <v>110</v>
      </c>
      <c r="E2702" s="32" t="s">
        <v>9</v>
      </c>
      <c r="F2702" s="32">
        <v>1475160180043</v>
      </c>
      <c r="G2702" s="32">
        <v>10</v>
      </c>
      <c r="H2702" s="34">
        <v>1580.04</v>
      </c>
      <c r="I2702" s="3"/>
      <c r="J2702" s="26">
        <f t="shared" si="192"/>
        <v>0</v>
      </c>
    </row>
    <row r="2703" spans="1:10" x14ac:dyDescent="0.25">
      <c r="A2703" s="36"/>
      <c r="B2703" s="32" t="s">
        <v>5</v>
      </c>
      <c r="C2703" s="32" t="str">
        <f t="shared" si="193"/>
        <v>516-147</v>
      </c>
      <c r="D2703" s="32" t="s">
        <v>110</v>
      </c>
      <c r="E2703" s="32" t="s">
        <v>10</v>
      </c>
      <c r="F2703" s="32">
        <v>1475160190042</v>
      </c>
      <c r="G2703" s="32">
        <v>13</v>
      </c>
      <c r="H2703" s="34">
        <v>1580.04</v>
      </c>
      <c r="I2703" s="3"/>
      <c r="J2703" s="26">
        <f t="shared" si="192"/>
        <v>0</v>
      </c>
    </row>
    <row r="2704" spans="1:10" x14ac:dyDescent="0.25">
      <c r="A2704" s="36"/>
      <c r="B2704" s="32" t="s">
        <v>5</v>
      </c>
      <c r="C2704" s="32" t="str">
        <f t="shared" si="193"/>
        <v>516-147</v>
      </c>
      <c r="D2704" s="32" t="s">
        <v>110</v>
      </c>
      <c r="E2704" s="32" t="s">
        <v>11</v>
      </c>
      <c r="F2704" s="32">
        <v>1475160200048</v>
      </c>
      <c r="G2704" s="32">
        <v>12</v>
      </c>
      <c r="H2704" s="34">
        <v>1580.04</v>
      </c>
      <c r="I2704" s="3"/>
      <c r="J2704" s="26">
        <f t="shared" si="192"/>
        <v>0</v>
      </c>
    </row>
    <row r="2705" spans="1:10" x14ac:dyDescent="0.25">
      <c r="A2705" s="36"/>
      <c r="B2705" s="32" t="s">
        <v>5</v>
      </c>
      <c r="C2705" s="32" t="str">
        <f t="shared" si="193"/>
        <v>516-147</v>
      </c>
      <c r="D2705" s="32" t="s">
        <v>110</v>
      </c>
      <c r="E2705" s="32" t="s">
        <v>25</v>
      </c>
      <c r="F2705" s="32">
        <v>1475160210047</v>
      </c>
      <c r="G2705" s="32">
        <v>11</v>
      </c>
      <c r="H2705" s="34">
        <v>1580.04</v>
      </c>
      <c r="I2705" s="3"/>
      <c r="J2705" s="26">
        <f t="shared" si="192"/>
        <v>0</v>
      </c>
    </row>
    <row r="2706" spans="1:10" x14ac:dyDescent="0.25">
      <c r="A2706" s="36"/>
      <c r="B2706" s="32" t="s">
        <v>5</v>
      </c>
      <c r="C2706" s="32" t="str">
        <f t="shared" si="193"/>
        <v>516-147</v>
      </c>
      <c r="D2706" s="32" t="s">
        <v>110</v>
      </c>
      <c r="E2706" s="32" t="s">
        <v>12</v>
      </c>
      <c r="F2706" s="32">
        <v>1475160220046</v>
      </c>
      <c r="G2706" s="32">
        <v>8</v>
      </c>
      <c r="H2706" s="34">
        <v>1580.04</v>
      </c>
      <c r="I2706" s="3"/>
      <c r="J2706" s="26">
        <f t="shared" si="192"/>
        <v>0</v>
      </c>
    </row>
    <row r="2707" spans="1:10" x14ac:dyDescent="0.25">
      <c r="A2707" s="36"/>
      <c r="B2707" s="32" t="s">
        <v>5</v>
      </c>
      <c r="C2707" s="32" t="str">
        <f t="shared" si="193"/>
        <v>516-147</v>
      </c>
      <c r="D2707" s="32" t="s">
        <v>110</v>
      </c>
      <c r="E2707" s="32" t="s">
        <v>13</v>
      </c>
      <c r="F2707" s="32">
        <v>1475160230045</v>
      </c>
      <c r="G2707" s="32">
        <v>2</v>
      </c>
      <c r="H2707" s="34">
        <v>1580.04</v>
      </c>
      <c r="I2707" s="3"/>
      <c r="J2707" s="26">
        <f t="shared" si="192"/>
        <v>0</v>
      </c>
    </row>
    <row r="2708" spans="1:10" x14ac:dyDescent="0.25">
      <c r="A2708" s="36"/>
      <c r="B2708" s="32" t="s">
        <v>5</v>
      </c>
      <c r="C2708" s="32" t="str">
        <f t="shared" si="193"/>
        <v>516-147</v>
      </c>
      <c r="D2708" s="32" t="s">
        <v>110</v>
      </c>
      <c r="E2708" s="32" t="s">
        <v>14</v>
      </c>
      <c r="F2708" s="32">
        <v>1475160260042</v>
      </c>
      <c r="G2708" s="32">
        <v>6</v>
      </c>
      <c r="H2708" s="34">
        <v>1580.04</v>
      </c>
      <c r="I2708" s="3"/>
      <c r="J2708" s="26">
        <f t="shared" si="192"/>
        <v>0</v>
      </c>
    </row>
    <row r="2709" spans="1:10" x14ac:dyDescent="0.25">
      <c r="A2709" s="36"/>
      <c r="B2709" s="32" t="s">
        <v>5</v>
      </c>
      <c r="C2709" s="32" t="str">
        <f t="shared" si="193"/>
        <v>516-147</v>
      </c>
      <c r="D2709" s="32" t="s">
        <v>110</v>
      </c>
      <c r="E2709" s="32" t="s">
        <v>15</v>
      </c>
      <c r="F2709" s="32">
        <v>1475160270041</v>
      </c>
      <c r="G2709" s="32">
        <v>6</v>
      </c>
      <c r="H2709" s="34">
        <v>1580.04</v>
      </c>
      <c r="I2709" s="3"/>
      <c r="J2709" s="26">
        <f t="shared" si="192"/>
        <v>0</v>
      </c>
    </row>
    <row r="2710" spans="1:10" x14ac:dyDescent="0.25">
      <c r="A2710" s="36"/>
      <c r="B2710" s="32" t="s">
        <v>5</v>
      </c>
      <c r="C2710" s="32" t="str">
        <f t="shared" si="193"/>
        <v>516-147</v>
      </c>
      <c r="D2710" s="32" t="s">
        <v>110</v>
      </c>
      <c r="E2710" s="32" t="s">
        <v>16</v>
      </c>
      <c r="F2710" s="32">
        <v>1475160280040</v>
      </c>
      <c r="G2710" s="32">
        <v>10</v>
      </c>
      <c r="H2710" s="34">
        <v>1580.04</v>
      </c>
      <c r="I2710" s="3"/>
      <c r="J2710" s="26">
        <f t="shared" si="192"/>
        <v>0</v>
      </c>
    </row>
    <row r="2711" spans="1:10" x14ac:dyDescent="0.25">
      <c r="A2711" s="36"/>
      <c r="B2711" s="32" t="s">
        <v>5</v>
      </c>
      <c r="C2711" s="32" t="str">
        <f t="shared" si="193"/>
        <v>516-147</v>
      </c>
      <c r="D2711" s="32" t="s">
        <v>110</v>
      </c>
      <c r="E2711" s="32" t="s">
        <v>17</v>
      </c>
      <c r="F2711" s="32">
        <v>1475160290049</v>
      </c>
      <c r="G2711" s="32">
        <v>4</v>
      </c>
      <c r="H2711" s="34">
        <v>1580.04</v>
      </c>
      <c r="I2711" s="3"/>
      <c r="J2711" s="26">
        <f t="shared" si="192"/>
        <v>0</v>
      </c>
    </row>
    <row r="2712" spans="1:10" x14ac:dyDescent="0.25">
      <c r="A2712" s="36"/>
      <c r="B2712" s="32" t="s">
        <v>5</v>
      </c>
      <c r="C2712" s="32" t="str">
        <f t="shared" si="193"/>
        <v>516-147</v>
      </c>
      <c r="D2712" s="32" t="s">
        <v>110</v>
      </c>
      <c r="E2712" s="32" t="s">
        <v>18</v>
      </c>
      <c r="F2712" s="32">
        <v>1475160300045</v>
      </c>
      <c r="G2712" s="32">
        <v>18</v>
      </c>
      <c r="H2712" s="34">
        <v>1580.04</v>
      </c>
      <c r="I2712" s="3"/>
      <c r="J2712" s="26">
        <f t="shared" si="192"/>
        <v>0</v>
      </c>
    </row>
    <row r="2713" spans="1:10" x14ac:dyDescent="0.25">
      <c r="A2713" s="36"/>
      <c r="B2713" s="32" t="s">
        <v>5</v>
      </c>
      <c r="C2713" s="32" t="str">
        <f t="shared" si="193"/>
        <v>516-147</v>
      </c>
      <c r="D2713" s="32" t="s">
        <v>110</v>
      </c>
      <c r="E2713" s="32" t="s">
        <v>19</v>
      </c>
      <c r="F2713" s="32">
        <v>1475160340041</v>
      </c>
      <c r="G2713" s="32">
        <v>4</v>
      </c>
      <c r="H2713" s="34">
        <v>1580.04</v>
      </c>
      <c r="I2713" s="3"/>
      <c r="J2713" s="26">
        <f t="shared" si="192"/>
        <v>0</v>
      </c>
    </row>
    <row r="2714" spans="1:10" x14ac:dyDescent="0.25">
      <c r="A2714" s="36"/>
      <c r="B2714" s="32" t="s">
        <v>5</v>
      </c>
      <c r="C2714" s="32" t="str">
        <f t="shared" si="193"/>
        <v>516-147</v>
      </c>
      <c r="D2714" s="32" t="s">
        <v>110</v>
      </c>
      <c r="E2714" s="32" t="s">
        <v>20</v>
      </c>
      <c r="F2714" s="32">
        <v>1475160350040</v>
      </c>
      <c r="G2714" s="32">
        <v>8</v>
      </c>
      <c r="H2714" s="34">
        <v>1580.04</v>
      </c>
      <c r="I2714" s="3"/>
      <c r="J2714" s="26">
        <f t="shared" si="192"/>
        <v>0</v>
      </c>
    </row>
    <row r="2715" spans="1:10" x14ac:dyDescent="0.25">
      <c r="A2715" s="36"/>
      <c r="B2715" s="32" t="s">
        <v>5</v>
      </c>
      <c r="C2715" s="32" t="str">
        <f t="shared" si="193"/>
        <v>516-147</v>
      </c>
      <c r="D2715" s="32" t="s">
        <v>110</v>
      </c>
      <c r="E2715" s="32" t="s">
        <v>21</v>
      </c>
      <c r="F2715" s="32">
        <v>1475160360049</v>
      </c>
      <c r="G2715" s="32">
        <v>8</v>
      </c>
      <c r="H2715" s="34">
        <v>1580.04</v>
      </c>
      <c r="I2715" s="3"/>
      <c r="J2715" s="26">
        <f t="shared" si="192"/>
        <v>0</v>
      </c>
    </row>
    <row r="2716" spans="1:10" x14ac:dyDescent="0.25">
      <c r="A2716" s="36"/>
      <c r="B2716" s="32" t="s">
        <v>5</v>
      </c>
      <c r="C2716" s="32" t="str">
        <f t="shared" si="193"/>
        <v>516-147</v>
      </c>
      <c r="D2716" s="32" t="s">
        <v>110</v>
      </c>
      <c r="E2716" s="32" t="s">
        <v>22</v>
      </c>
      <c r="F2716" s="32">
        <v>1475160370048</v>
      </c>
      <c r="G2716" s="32">
        <v>12</v>
      </c>
      <c r="H2716" s="34">
        <v>1580.04</v>
      </c>
      <c r="I2716" s="3"/>
      <c r="J2716" s="26">
        <f t="shared" si="192"/>
        <v>0</v>
      </c>
    </row>
    <row r="2717" spans="1:10" x14ac:dyDescent="0.25">
      <c r="A2717" s="36"/>
      <c r="B2717" s="32" t="s">
        <v>5</v>
      </c>
      <c r="C2717" s="32" t="str">
        <f t="shared" si="193"/>
        <v>516-147</v>
      </c>
      <c r="D2717" s="32" t="s">
        <v>110</v>
      </c>
      <c r="E2717" s="32" t="s">
        <v>23</v>
      </c>
      <c r="F2717" s="32">
        <v>1475160380047</v>
      </c>
      <c r="G2717" s="32">
        <v>2</v>
      </c>
      <c r="H2717" s="34">
        <v>1580.04</v>
      </c>
      <c r="I2717" s="3"/>
      <c r="J2717" s="26">
        <f t="shared" si="192"/>
        <v>0</v>
      </c>
    </row>
    <row r="2718" spans="1:10" x14ac:dyDescent="0.25">
      <c r="A2718" s="36"/>
      <c r="B2718" s="32" t="s">
        <v>5</v>
      </c>
      <c r="C2718" s="32" t="str">
        <f t="shared" si="193"/>
        <v>516-147</v>
      </c>
      <c r="D2718" s="32" t="s">
        <v>110</v>
      </c>
      <c r="E2718" s="32" t="s">
        <v>73</v>
      </c>
      <c r="F2718" s="32">
        <v>1475160420040</v>
      </c>
      <c r="G2718" s="32">
        <v>3</v>
      </c>
      <c r="H2718" s="34">
        <v>1580.04</v>
      </c>
      <c r="I2718" s="3"/>
      <c r="J2718" s="26">
        <f t="shared" si="192"/>
        <v>0</v>
      </c>
    </row>
    <row r="2719" spans="1:10" x14ac:dyDescent="0.25">
      <c r="A2719" s="36"/>
      <c r="B2719" s="32" t="s">
        <v>5</v>
      </c>
      <c r="C2719" s="32" t="str">
        <f t="shared" si="193"/>
        <v>516-147</v>
      </c>
      <c r="D2719" s="32" t="s">
        <v>110</v>
      </c>
      <c r="E2719" s="32" t="s">
        <v>29</v>
      </c>
      <c r="F2719" s="32">
        <v>1475160440048</v>
      </c>
      <c r="G2719" s="32">
        <v>5</v>
      </c>
      <c r="H2719" s="34">
        <v>1580.04</v>
      </c>
      <c r="I2719" s="3"/>
      <c r="J2719" s="26">
        <f t="shared" si="192"/>
        <v>0</v>
      </c>
    </row>
    <row r="2720" spans="1:10" x14ac:dyDescent="0.25">
      <c r="A2720" s="36"/>
      <c r="B2720" s="32" t="s">
        <v>5</v>
      </c>
      <c r="C2720" s="32" t="str">
        <f t="shared" si="193"/>
        <v>516-147</v>
      </c>
      <c r="D2720" s="32" t="s">
        <v>110</v>
      </c>
      <c r="E2720" s="32" t="s">
        <v>30</v>
      </c>
      <c r="F2720" s="32">
        <v>1475160450047</v>
      </c>
      <c r="G2720" s="32">
        <v>6</v>
      </c>
      <c r="H2720" s="34">
        <v>1580.04</v>
      </c>
      <c r="I2720" s="3"/>
      <c r="J2720" s="26">
        <f t="shared" si="192"/>
        <v>0</v>
      </c>
    </row>
    <row r="2721" spans="1:10" x14ac:dyDescent="0.25">
      <c r="A2721" s="36"/>
      <c r="B2721" s="32" t="s">
        <v>5</v>
      </c>
      <c r="C2721" s="32" t="str">
        <f t="shared" si="193"/>
        <v>516-147</v>
      </c>
      <c r="D2721" s="32" t="s">
        <v>110</v>
      </c>
      <c r="E2721" s="32" t="s">
        <v>74</v>
      </c>
      <c r="F2721" s="32">
        <v>1475160500049</v>
      </c>
      <c r="G2721" s="32">
        <v>1</v>
      </c>
      <c r="H2721" s="34">
        <v>1580.04</v>
      </c>
      <c r="I2721" s="3"/>
      <c r="J2721" s="26">
        <f t="shared" si="192"/>
        <v>0</v>
      </c>
    </row>
    <row r="2722" spans="1:10" x14ac:dyDescent="0.25">
      <c r="A2722" s="36"/>
      <c r="B2722" s="32" t="s">
        <v>5</v>
      </c>
      <c r="C2722" s="32" t="str">
        <f t="shared" si="193"/>
        <v>516-147</v>
      </c>
      <c r="D2722" s="32" t="s">
        <v>110</v>
      </c>
      <c r="E2722" s="32" t="s">
        <v>37</v>
      </c>
      <c r="F2722" s="32">
        <v>1475160520047</v>
      </c>
      <c r="G2722" s="32">
        <v>6</v>
      </c>
      <c r="H2722" s="34">
        <v>1580.04</v>
      </c>
      <c r="I2722" s="3"/>
      <c r="J2722" s="26">
        <f t="shared" si="192"/>
        <v>0</v>
      </c>
    </row>
    <row r="2723" spans="1:10" x14ac:dyDescent="0.25">
      <c r="A2723" s="37"/>
      <c r="B2723" s="32" t="s">
        <v>5</v>
      </c>
      <c r="C2723" s="32" t="str">
        <f t="shared" si="193"/>
        <v>516-147</v>
      </c>
      <c r="D2723" s="32" t="s">
        <v>110</v>
      </c>
      <c r="E2723" s="32" t="s">
        <v>38</v>
      </c>
      <c r="F2723" s="32">
        <v>1475160530046</v>
      </c>
      <c r="G2723" s="32">
        <v>5</v>
      </c>
      <c r="H2723" s="34">
        <v>1580.04</v>
      </c>
      <c r="I2723" s="3"/>
      <c r="J2723" s="26">
        <f t="shared" si="192"/>
        <v>0</v>
      </c>
    </row>
    <row r="2724" spans="1:10" x14ac:dyDescent="0.25">
      <c r="A2724" s="35"/>
      <c r="B2724" s="32" t="s">
        <v>72</v>
      </c>
      <c r="C2724" s="32" t="str">
        <f t="shared" ref="C2724:C2745" si="194">HYPERLINK("http://warehouse.orhideja.net//images/products/557-147, 625-147 ivory_1.jpg","557-147")</f>
        <v>557-147</v>
      </c>
      <c r="D2724" s="32" t="s">
        <v>110</v>
      </c>
      <c r="E2724" s="32" t="s">
        <v>70</v>
      </c>
      <c r="F2724" s="32">
        <v>1475570110043</v>
      </c>
      <c r="G2724" s="32">
        <v>7</v>
      </c>
      <c r="H2724" s="34">
        <v>1589.0174999999999</v>
      </c>
      <c r="I2724" s="3"/>
      <c r="J2724" s="26">
        <f t="shared" si="192"/>
        <v>0</v>
      </c>
    </row>
    <row r="2725" spans="1:10" x14ac:dyDescent="0.25">
      <c r="A2725" s="36"/>
      <c r="B2725" s="32" t="s">
        <v>72</v>
      </c>
      <c r="C2725" s="32" t="str">
        <f t="shared" si="194"/>
        <v>557-147</v>
      </c>
      <c r="D2725" s="32" t="s">
        <v>110</v>
      </c>
      <c r="E2725" s="32" t="s">
        <v>7</v>
      </c>
      <c r="F2725" s="32">
        <v>1475570120042</v>
      </c>
      <c r="G2725" s="32">
        <v>1</v>
      </c>
      <c r="H2725" s="34">
        <v>1589.0174999999999</v>
      </c>
      <c r="I2725" s="3"/>
      <c r="J2725" s="26">
        <f t="shared" si="192"/>
        <v>0</v>
      </c>
    </row>
    <row r="2726" spans="1:10" x14ac:dyDescent="0.25">
      <c r="A2726" s="36"/>
      <c r="B2726" s="32" t="s">
        <v>72</v>
      </c>
      <c r="C2726" s="32" t="str">
        <f t="shared" si="194"/>
        <v>557-147</v>
      </c>
      <c r="D2726" s="32" t="s">
        <v>110</v>
      </c>
      <c r="E2726" s="32" t="s">
        <v>54</v>
      </c>
      <c r="F2726" s="32">
        <v>1475570140040</v>
      </c>
      <c r="G2726" s="32">
        <v>5</v>
      </c>
      <c r="H2726" s="34">
        <v>1589.0174999999999</v>
      </c>
      <c r="I2726" s="3"/>
      <c r="J2726" s="26">
        <f t="shared" si="192"/>
        <v>0</v>
      </c>
    </row>
    <row r="2727" spans="1:10" x14ac:dyDescent="0.25">
      <c r="A2727" s="36"/>
      <c r="B2727" s="32" t="s">
        <v>72</v>
      </c>
      <c r="C2727" s="32" t="str">
        <f t="shared" si="194"/>
        <v>557-147</v>
      </c>
      <c r="D2727" s="32" t="s">
        <v>110</v>
      </c>
      <c r="E2727" s="32" t="s">
        <v>9</v>
      </c>
      <c r="F2727" s="32">
        <v>1475570180046</v>
      </c>
      <c r="G2727" s="32">
        <v>16</v>
      </c>
      <c r="H2727" s="34">
        <v>1589.0174999999999</v>
      </c>
      <c r="I2727" s="3"/>
      <c r="J2727" s="26">
        <f t="shared" si="192"/>
        <v>0</v>
      </c>
    </row>
    <row r="2728" spans="1:10" x14ac:dyDescent="0.25">
      <c r="A2728" s="36"/>
      <c r="B2728" s="32" t="s">
        <v>72</v>
      </c>
      <c r="C2728" s="32" t="str">
        <f t="shared" si="194"/>
        <v>557-147</v>
      </c>
      <c r="D2728" s="32" t="s">
        <v>110</v>
      </c>
      <c r="E2728" s="32" t="s">
        <v>10</v>
      </c>
      <c r="F2728" s="32">
        <v>1475570190045</v>
      </c>
      <c r="G2728" s="32">
        <v>6</v>
      </c>
      <c r="H2728" s="34">
        <v>1589.0174999999999</v>
      </c>
      <c r="I2728" s="3"/>
      <c r="J2728" s="26">
        <f t="shared" si="192"/>
        <v>0</v>
      </c>
    </row>
    <row r="2729" spans="1:10" x14ac:dyDescent="0.25">
      <c r="A2729" s="36"/>
      <c r="B2729" s="32" t="s">
        <v>72</v>
      </c>
      <c r="C2729" s="32" t="str">
        <f t="shared" si="194"/>
        <v>557-147</v>
      </c>
      <c r="D2729" s="32" t="s">
        <v>110</v>
      </c>
      <c r="E2729" s="32" t="s">
        <v>11</v>
      </c>
      <c r="F2729" s="32">
        <v>1475570200041</v>
      </c>
      <c r="G2729" s="32">
        <v>5</v>
      </c>
      <c r="H2729" s="34">
        <v>1589.0174999999999</v>
      </c>
      <c r="I2729" s="3"/>
      <c r="J2729" s="26">
        <f t="shared" si="192"/>
        <v>0</v>
      </c>
    </row>
    <row r="2730" spans="1:10" x14ac:dyDescent="0.25">
      <c r="A2730" s="36"/>
      <c r="B2730" s="32" t="s">
        <v>72</v>
      </c>
      <c r="C2730" s="32" t="str">
        <f t="shared" si="194"/>
        <v>557-147</v>
      </c>
      <c r="D2730" s="32" t="s">
        <v>110</v>
      </c>
      <c r="E2730" s="32" t="s">
        <v>25</v>
      </c>
      <c r="F2730" s="32">
        <v>1475570210040</v>
      </c>
      <c r="G2730" s="32">
        <v>3</v>
      </c>
      <c r="H2730" s="34">
        <v>1589.0174999999999</v>
      </c>
      <c r="I2730" s="3"/>
      <c r="J2730" s="26">
        <f t="shared" si="192"/>
        <v>0</v>
      </c>
    </row>
    <row r="2731" spans="1:10" x14ac:dyDescent="0.25">
      <c r="A2731" s="36"/>
      <c r="B2731" s="32" t="s">
        <v>72</v>
      </c>
      <c r="C2731" s="32" t="str">
        <f t="shared" si="194"/>
        <v>557-147</v>
      </c>
      <c r="D2731" s="32" t="s">
        <v>110</v>
      </c>
      <c r="E2731" s="32" t="s">
        <v>12</v>
      </c>
      <c r="F2731" s="32">
        <v>1475570220049</v>
      </c>
      <c r="G2731" s="32">
        <v>7</v>
      </c>
      <c r="H2731" s="34">
        <v>1589.0174999999999</v>
      </c>
      <c r="I2731" s="3"/>
      <c r="J2731" s="26">
        <f t="shared" si="192"/>
        <v>0</v>
      </c>
    </row>
    <row r="2732" spans="1:10" x14ac:dyDescent="0.25">
      <c r="A2732" s="36"/>
      <c r="B2732" s="32" t="s">
        <v>72</v>
      </c>
      <c r="C2732" s="32" t="str">
        <f t="shared" si="194"/>
        <v>557-147</v>
      </c>
      <c r="D2732" s="32" t="s">
        <v>110</v>
      </c>
      <c r="E2732" s="32" t="s">
        <v>71</v>
      </c>
      <c r="F2732" s="32">
        <v>1475570250046</v>
      </c>
      <c r="G2732" s="32">
        <v>9</v>
      </c>
      <c r="H2732" s="34">
        <v>1589.0174999999999</v>
      </c>
      <c r="I2732" s="3"/>
      <c r="J2732" s="26">
        <f t="shared" si="192"/>
        <v>0</v>
      </c>
    </row>
    <row r="2733" spans="1:10" x14ac:dyDescent="0.25">
      <c r="A2733" s="36"/>
      <c r="B2733" s="32" t="s">
        <v>72</v>
      </c>
      <c r="C2733" s="32" t="str">
        <f t="shared" si="194"/>
        <v>557-147</v>
      </c>
      <c r="D2733" s="32" t="s">
        <v>110</v>
      </c>
      <c r="E2733" s="32" t="s">
        <v>14</v>
      </c>
      <c r="F2733" s="32">
        <v>1475570260045</v>
      </c>
      <c r="G2733" s="32">
        <v>17</v>
      </c>
      <c r="H2733" s="34">
        <v>1589.0174999999999</v>
      </c>
      <c r="I2733" s="3"/>
      <c r="J2733" s="26">
        <f t="shared" si="192"/>
        <v>0</v>
      </c>
    </row>
    <row r="2734" spans="1:10" x14ac:dyDescent="0.25">
      <c r="A2734" s="36"/>
      <c r="B2734" s="32" t="s">
        <v>72</v>
      </c>
      <c r="C2734" s="32" t="str">
        <f t="shared" si="194"/>
        <v>557-147</v>
      </c>
      <c r="D2734" s="32" t="s">
        <v>110</v>
      </c>
      <c r="E2734" s="32" t="s">
        <v>15</v>
      </c>
      <c r="F2734" s="32">
        <v>1475570270044</v>
      </c>
      <c r="G2734" s="32">
        <v>22</v>
      </c>
      <c r="H2734" s="34">
        <v>1589.0174999999999</v>
      </c>
      <c r="I2734" s="3"/>
      <c r="J2734" s="26">
        <f t="shared" si="192"/>
        <v>0</v>
      </c>
    </row>
    <row r="2735" spans="1:10" x14ac:dyDescent="0.25">
      <c r="A2735" s="36"/>
      <c r="B2735" s="32" t="s">
        <v>72</v>
      </c>
      <c r="C2735" s="32" t="str">
        <f t="shared" si="194"/>
        <v>557-147</v>
      </c>
      <c r="D2735" s="32" t="s">
        <v>110</v>
      </c>
      <c r="E2735" s="32" t="s">
        <v>16</v>
      </c>
      <c r="F2735" s="32">
        <v>1475570280043</v>
      </c>
      <c r="G2735" s="32">
        <v>10</v>
      </c>
      <c r="H2735" s="34">
        <v>1589.0174999999999</v>
      </c>
      <c r="I2735" s="3"/>
      <c r="J2735" s="26">
        <f t="shared" si="192"/>
        <v>0</v>
      </c>
    </row>
    <row r="2736" spans="1:10" x14ac:dyDescent="0.25">
      <c r="A2736" s="36"/>
      <c r="B2736" s="32" t="s">
        <v>72</v>
      </c>
      <c r="C2736" s="32" t="str">
        <f t="shared" si="194"/>
        <v>557-147</v>
      </c>
      <c r="D2736" s="32" t="s">
        <v>110</v>
      </c>
      <c r="E2736" s="32" t="s">
        <v>17</v>
      </c>
      <c r="F2736" s="32">
        <v>1475570290042</v>
      </c>
      <c r="G2736" s="32">
        <v>4</v>
      </c>
      <c r="H2736" s="34">
        <v>1589.0174999999999</v>
      </c>
      <c r="I2736" s="3"/>
      <c r="J2736" s="26">
        <f t="shared" si="192"/>
        <v>0</v>
      </c>
    </row>
    <row r="2737" spans="1:10" x14ac:dyDescent="0.25">
      <c r="A2737" s="36"/>
      <c r="B2737" s="32" t="s">
        <v>72</v>
      </c>
      <c r="C2737" s="32" t="str">
        <f t="shared" si="194"/>
        <v>557-147</v>
      </c>
      <c r="D2737" s="32" t="s">
        <v>110</v>
      </c>
      <c r="E2737" s="32" t="s">
        <v>79</v>
      </c>
      <c r="F2737" s="32">
        <v>1475570330045</v>
      </c>
      <c r="G2737" s="32">
        <v>5</v>
      </c>
      <c r="H2737" s="34">
        <v>1589.0174999999999</v>
      </c>
      <c r="I2737" s="3"/>
      <c r="J2737" s="26">
        <f t="shared" si="192"/>
        <v>0</v>
      </c>
    </row>
    <row r="2738" spans="1:10" x14ac:dyDescent="0.25">
      <c r="A2738" s="36"/>
      <c r="B2738" s="32" t="s">
        <v>72</v>
      </c>
      <c r="C2738" s="32" t="str">
        <f t="shared" si="194"/>
        <v>557-147</v>
      </c>
      <c r="D2738" s="32" t="s">
        <v>110</v>
      </c>
      <c r="E2738" s="32" t="s">
        <v>19</v>
      </c>
      <c r="F2738" s="32">
        <v>1475570340044</v>
      </c>
      <c r="G2738" s="32">
        <v>12</v>
      </c>
      <c r="H2738" s="34">
        <v>1589.0174999999999</v>
      </c>
      <c r="I2738" s="3"/>
      <c r="J2738" s="26">
        <f t="shared" si="192"/>
        <v>0</v>
      </c>
    </row>
    <row r="2739" spans="1:10" x14ac:dyDescent="0.25">
      <c r="A2739" s="36"/>
      <c r="B2739" s="32" t="s">
        <v>72</v>
      </c>
      <c r="C2739" s="32" t="str">
        <f t="shared" si="194"/>
        <v>557-147</v>
      </c>
      <c r="D2739" s="32" t="s">
        <v>110</v>
      </c>
      <c r="E2739" s="32" t="s">
        <v>20</v>
      </c>
      <c r="F2739" s="32">
        <v>1475570350043</v>
      </c>
      <c r="G2739" s="32">
        <v>8</v>
      </c>
      <c r="H2739" s="34">
        <v>1589.0174999999999</v>
      </c>
      <c r="I2739" s="3"/>
      <c r="J2739" s="26">
        <f t="shared" si="192"/>
        <v>0</v>
      </c>
    </row>
    <row r="2740" spans="1:10" x14ac:dyDescent="0.25">
      <c r="A2740" s="36"/>
      <c r="B2740" s="32" t="s">
        <v>72</v>
      </c>
      <c r="C2740" s="32" t="str">
        <f t="shared" si="194"/>
        <v>557-147</v>
      </c>
      <c r="D2740" s="32" t="s">
        <v>110</v>
      </c>
      <c r="E2740" s="32" t="s">
        <v>21</v>
      </c>
      <c r="F2740" s="32">
        <v>1475570360042</v>
      </c>
      <c r="G2740" s="32">
        <v>6</v>
      </c>
      <c r="H2740" s="34">
        <v>1589.0174999999999</v>
      </c>
      <c r="I2740" s="3"/>
      <c r="J2740" s="26">
        <f t="shared" si="192"/>
        <v>0</v>
      </c>
    </row>
    <row r="2741" spans="1:10" x14ac:dyDescent="0.25">
      <c r="A2741" s="36"/>
      <c r="B2741" s="32" t="s">
        <v>72</v>
      </c>
      <c r="C2741" s="32" t="str">
        <f t="shared" si="194"/>
        <v>557-147</v>
      </c>
      <c r="D2741" s="32" t="s">
        <v>110</v>
      </c>
      <c r="E2741" s="32" t="s">
        <v>81</v>
      </c>
      <c r="F2741" s="32">
        <v>1475570410044</v>
      </c>
      <c r="G2741" s="32">
        <v>4</v>
      </c>
      <c r="H2741" s="34">
        <v>1589.0174999999999</v>
      </c>
      <c r="I2741" s="3"/>
      <c r="J2741" s="26">
        <f t="shared" si="192"/>
        <v>0</v>
      </c>
    </row>
    <row r="2742" spans="1:10" x14ac:dyDescent="0.25">
      <c r="A2742" s="36"/>
      <c r="B2742" s="32" t="s">
        <v>72</v>
      </c>
      <c r="C2742" s="32" t="str">
        <f t="shared" si="194"/>
        <v>557-147</v>
      </c>
      <c r="D2742" s="32" t="s">
        <v>110</v>
      </c>
      <c r="E2742" s="32" t="s">
        <v>73</v>
      </c>
      <c r="F2742" s="32">
        <v>1475570420043</v>
      </c>
      <c r="G2742" s="32">
        <v>12</v>
      </c>
      <c r="H2742" s="34">
        <v>1589.0174999999999</v>
      </c>
      <c r="I2742" s="3"/>
      <c r="J2742" s="26">
        <f t="shared" si="192"/>
        <v>0</v>
      </c>
    </row>
    <row r="2743" spans="1:10" x14ac:dyDescent="0.25">
      <c r="A2743" s="36"/>
      <c r="B2743" s="32" t="s">
        <v>72</v>
      </c>
      <c r="C2743" s="32" t="str">
        <f t="shared" si="194"/>
        <v>557-147</v>
      </c>
      <c r="D2743" s="32" t="s">
        <v>110</v>
      </c>
      <c r="E2743" s="32" t="s">
        <v>28</v>
      </c>
      <c r="F2743" s="32">
        <v>1475570430042</v>
      </c>
      <c r="G2743" s="32">
        <v>11</v>
      </c>
      <c r="H2743" s="34">
        <v>1589.0174999999999</v>
      </c>
      <c r="I2743" s="3"/>
      <c r="J2743" s="26">
        <f t="shared" si="192"/>
        <v>0</v>
      </c>
    </row>
    <row r="2744" spans="1:10" x14ac:dyDescent="0.25">
      <c r="A2744" s="36"/>
      <c r="B2744" s="32" t="s">
        <v>72</v>
      </c>
      <c r="C2744" s="32" t="str">
        <f t="shared" si="194"/>
        <v>557-147</v>
      </c>
      <c r="D2744" s="32" t="s">
        <v>110</v>
      </c>
      <c r="E2744" s="32" t="s">
        <v>82</v>
      </c>
      <c r="F2744" s="32">
        <v>1475570490046</v>
      </c>
      <c r="G2744" s="32">
        <v>4</v>
      </c>
      <c r="H2744" s="34">
        <v>1589.0174999999999</v>
      </c>
      <c r="I2744" s="3"/>
      <c r="J2744" s="26">
        <f t="shared" si="192"/>
        <v>0</v>
      </c>
    </row>
    <row r="2745" spans="1:10" x14ac:dyDescent="0.25">
      <c r="A2745" s="37"/>
      <c r="B2745" s="32" t="s">
        <v>72</v>
      </c>
      <c r="C2745" s="32" t="str">
        <f t="shared" si="194"/>
        <v>557-147</v>
      </c>
      <c r="D2745" s="32" t="s">
        <v>110</v>
      </c>
      <c r="E2745" s="32" t="s">
        <v>74</v>
      </c>
      <c r="F2745" s="32">
        <v>1475570500042</v>
      </c>
      <c r="G2745" s="32">
        <v>17</v>
      </c>
      <c r="H2745" s="34">
        <v>1589.0174999999999</v>
      </c>
      <c r="I2745" s="3"/>
      <c r="J2745" s="26">
        <f t="shared" si="192"/>
        <v>0</v>
      </c>
    </row>
    <row r="2746" spans="1:10" ht="20.25" customHeight="1" x14ac:dyDescent="0.25">
      <c r="A2746" s="35"/>
      <c r="B2746" s="32" t="s">
        <v>72</v>
      </c>
      <c r="C2746" s="32" t="str">
        <f t="shared" ref="C2746:C2759" si="195">HYPERLINK("http://warehouse.orhideja.net//images/products/558-147 _7.jpg","558-147")</f>
        <v>558-147</v>
      </c>
      <c r="D2746" s="32" t="s">
        <v>110</v>
      </c>
      <c r="E2746" s="32" t="s">
        <v>70</v>
      </c>
      <c r="F2746" s="32">
        <v>1475580110040</v>
      </c>
      <c r="G2746" s="32">
        <v>5</v>
      </c>
      <c r="H2746" s="34">
        <v>1589.0174999999999</v>
      </c>
      <c r="I2746" s="3"/>
      <c r="J2746" s="26">
        <f t="shared" si="192"/>
        <v>0</v>
      </c>
    </row>
    <row r="2747" spans="1:10" ht="20.25" customHeight="1" x14ac:dyDescent="0.25">
      <c r="A2747" s="36"/>
      <c r="B2747" s="32" t="s">
        <v>72</v>
      </c>
      <c r="C2747" s="32" t="str">
        <f t="shared" si="195"/>
        <v>558-147</v>
      </c>
      <c r="D2747" s="32" t="s">
        <v>110</v>
      </c>
      <c r="E2747" s="32" t="s">
        <v>7</v>
      </c>
      <c r="F2747" s="32">
        <v>1475580120049</v>
      </c>
      <c r="G2747" s="32">
        <v>5</v>
      </c>
      <c r="H2747" s="34">
        <v>1589.0174999999999</v>
      </c>
      <c r="I2747" s="3"/>
      <c r="J2747" s="26">
        <f t="shared" si="192"/>
        <v>0</v>
      </c>
    </row>
    <row r="2748" spans="1:10" ht="20.25" customHeight="1" x14ac:dyDescent="0.25">
      <c r="A2748" s="36"/>
      <c r="B2748" s="32" t="s">
        <v>72</v>
      </c>
      <c r="C2748" s="32" t="str">
        <f t="shared" si="195"/>
        <v>558-147</v>
      </c>
      <c r="D2748" s="32" t="s">
        <v>110</v>
      </c>
      <c r="E2748" s="32" t="s">
        <v>8</v>
      </c>
      <c r="F2748" s="32">
        <v>1475580130048</v>
      </c>
      <c r="G2748" s="32">
        <v>1</v>
      </c>
      <c r="H2748" s="34">
        <v>1589.0174999999999</v>
      </c>
      <c r="I2748" s="3"/>
      <c r="J2748" s="26">
        <f t="shared" si="192"/>
        <v>0</v>
      </c>
    </row>
    <row r="2749" spans="1:10" ht="20.25" customHeight="1" x14ac:dyDescent="0.25">
      <c r="A2749" s="36"/>
      <c r="B2749" s="32" t="s">
        <v>72</v>
      </c>
      <c r="C2749" s="32" t="str">
        <f t="shared" si="195"/>
        <v>558-147</v>
      </c>
      <c r="D2749" s="32" t="s">
        <v>110</v>
      </c>
      <c r="E2749" s="32" t="s">
        <v>10</v>
      </c>
      <c r="F2749" s="32">
        <v>1475580190042</v>
      </c>
      <c r="G2749" s="32">
        <v>4</v>
      </c>
      <c r="H2749" s="34">
        <v>1589.0174999999999</v>
      </c>
      <c r="I2749" s="3"/>
      <c r="J2749" s="26">
        <f t="shared" si="192"/>
        <v>0</v>
      </c>
    </row>
    <row r="2750" spans="1:10" ht="20.25" customHeight="1" x14ac:dyDescent="0.25">
      <c r="A2750" s="36"/>
      <c r="B2750" s="32" t="s">
        <v>72</v>
      </c>
      <c r="C2750" s="32" t="str">
        <f t="shared" si="195"/>
        <v>558-147</v>
      </c>
      <c r="D2750" s="32" t="s">
        <v>110</v>
      </c>
      <c r="E2750" s="32" t="s">
        <v>11</v>
      </c>
      <c r="F2750" s="32">
        <v>1475580200048</v>
      </c>
      <c r="G2750" s="32">
        <v>2</v>
      </c>
      <c r="H2750" s="34">
        <v>1589.0174999999999</v>
      </c>
      <c r="I2750" s="3"/>
      <c r="J2750" s="26">
        <f t="shared" si="192"/>
        <v>0</v>
      </c>
    </row>
    <row r="2751" spans="1:10" ht="20.25" customHeight="1" x14ac:dyDescent="0.25">
      <c r="A2751" s="36"/>
      <c r="B2751" s="32" t="s">
        <v>72</v>
      </c>
      <c r="C2751" s="32" t="str">
        <f t="shared" si="195"/>
        <v>558-147</v>
      </c>
      <c r="D2751" s="32" t="s">
        <v>110</v>
      </c>
      <c r="E2751" s="32" t="s">
        <v>25</v>
      </c>
      <c r="F2751" s="32">
        <v>1475580210047</v>
      </c>
      <c r="G2751" s="32">
        <v>2</v>
      </c>
      <c r="H2751" s="34">
        <v>1589.0174999999999</v>
      </c>
      <c r="I2751" s="3"/>
      <c r="J2751" s="26">
        <f t="shared" si="192"/>
        <v>0</v>
      </c>
    </row>
    <row r="2752" spans="1:10" ht="20.25" customHeight="1" x14ac:dyDescent="0.25">
      <c r="A2752" s="36"/>
      <c r="B2752" s="32" t="s">
        <v>72</v>
      </c>
      <c r="C2752" s="32" t="str">
        <f t="shared" si="195"/>
        <v>558-147</v>
      </c>
      <c r="D2752" s="32" t="s">
        <v>110</v>
      </c>
      <c r="E2752" s="32" t="s">
        <v>12</v>
      </c>
      <c r="F2752" s="32">
        <v>1475580220046</v>
      </c>
      <c r="G2752" s="32">
        <v>1</v>
      </c>
      <c r="H2752" s="34">
        <v>1589.0174999999999</v>
      </c>
      <c r="I2752" s="3"/>
      <c r="J2752" s="26">
        <f t="shared" si="192"/>
        <v>0</v>
      </c>
    </row>
    <row r="2753" spans="1:10" ht="20.25" customHeight="1" x14ac:dyDescent="0.25">
      <c r="A2753" s="36"/>
      <c r="B2753" s="32" t="s">
        <v>72</v>
      </c>
      <c r="C2753" s="32" t="str">
        <f t="shared" si="195"/>
        <v>558-147</v>
      </c>
      <c r="D2753" s="32" t="s">
        <v>110</v>
      </c>
      <c r="E2753" s="32" t="s">
        <v>71</v>
      </c>
      <c r="F2753" s="32">
        <v>1475580250043</v>
      </c>
      <c r="G2753" s="32">
        <v>1</v>
      </c>
      <c r="H2753" s="34">
        <v>1589.0174999999999</v>
      </c>
      <c r="I2753" s="3"/>
      <c r="J2753" s="26">
        <f t="shared" si="192"/>
        <v>0</v>
      </c>
    </row>
    <row r="2754" spans="1:10" ht="20.25" customHeight="1" x14ac:dyDescent="0.25">
      <c r="A2754" s="36"/>
      <c r="B2754" s="32" t="s">
        <v>72</v>
      </c>
      <c r="C2754" s="32" t="str">
        <f t="shared" si="195"/>
        <v>558-147</v>
      </c>
      <c r="D2754" s="32" t="s">
        <v>110</v>
      </c>
      <c r="E2754" s="32" t="s">
        <v>15</v>
      </c>
      <c r="F2754" s="32">
        <v>1475580270041</v>
      </c>
      <c r="G2754" s="32">
        <v>4</v>
      </c>
      <c r="H2754" s="34">
        <v>1589.0174999999999</v>
      </c>
      <c r="I2754" s="3"/>
      <c r="J2754" s="26">
        <f t="shared" si="192"/>
        <v>0</v>
      </c>
    </row>
    <row r="2755" spans="1:10" ht="20.25" customHeight="1" x14ac:dyDescent="0.25">
      <c r="A2755" s="36"/>
      <c r="B2755" s="32" t="s">
        <v>72</v>
      </c>
      <c r="C2755" s="32" t="str">
        <f t="shared" si="195"/>
        <v>558-147</v>
      </c>
      <c r="D2755" s="32" t="s">
        <v>110</v>
      </c>
      <c r="E2755" s="32" t="s">
        <v>16</v>
      </c>
      <c r="F2755" s="32">
        <v>1475580280040</v>
      </c>
      <c r="G2755" s="32">
        <v>2</v>
      </c>
      <c r="H2755" s="34">
        <v>1589.0174999999999</v>
      </c>
      <c r="I2755" s="3"/>
      <c r="J2755" s="26">
        <f t="shared" si="192"/>
        <v>0</v>
      </c>
    </row>
    <row r="2756" spans="1:10" ht="20.25" customHeight="1" x14ac:dyDescent="0.25">
      <c r="A2756" s="36"/>
      <c r="B2756" s="32" t="s">
        <v>72</v>
      </c>
      <c r="C2756" s="32" t="str">
        <f t="shared" si="195"/>
        <v>558-147</v>
      </c>
      <c r="D2756" s="32" t="s">
        <v>110</v>
      </c>
      <c r="E2756" s="32" t="s">
        <v>17</v>
      </c>
      <c r="F2756" s="32">
        <v>1475580290049</v>
      </c>
      <c r="G2756" s="32">
        <v>2</v>
      </c>
      <c r="H2756" s="34">
        <v>1589.0174999999999</v>
      </c>
      <c r="I2756" s="3"/>
      <c r="J2756" s="26">
        <f t="shared" si="192"/>
        <v>0</v>
      </c>
    </row>
    <row r="2757" spans="1:10" ht="20.25" customHeight="1" x14ac:dyDescent="0.25">
      <c r="A2757" s="36"/>
      <c r="B2757" s="32" t="s">
        <v>72</v>
      </c>
      <c r="C2757" s="32" t="str">
        <f t="shared" si="195"/>
        <v>558-147</v>
      </c>
      <c r="D2757" s="32" t="s">
        <v>110</v>
      </c>
      <c r="E2757" s="32" t="s">
        <v>79</v>
      </c>
      <c r="F2757" s="32">
        <v>1475580330042</v>
      </c>
      <c r="G2757" s="32">
        <v>4</v>
      </c>
      <c r="H2757" s="34">
        <v>1589.0174999999999</v>
      </c>
      <c r="I2757" s="3"/>
      <c r="J2757" s="26">
        <f t="shared" si="192"/>
        <v>0</v>
      </c>
    </row>
    <row r="2758" spans="1:10" ht="20.25" customHeight="1" x14ac:dyDescent="0.25">
      <c r="A2758" s="36"/>
      <c r="B2758" s="32" t="s">
        <v>72</v>
      </c>
      <c r="C2758" s="32" t="str">
        <f t="shared" si="195"/>
        <v>558-147</v>
      </c>
      <c r="D2758" s="32" t="s">
        <v>110</v>
      </c>
      <c r="E2758" s="32" t="s">
        <v>20</v>
      </c>
      <c r="F2758" s="32">
        <v>1475580350040</v>
      </c>
      <c r="G2758" s="32">
        <v>1</v>
      </c>
      <c r="H2758" s="34">
        <v>1589.0174999999999</v>
      </c>
      <c r="I2758" s="3"/>
      <c r="J2758" s="26">
        <f t="shared" si="192"/>
        <v>0</v>
      </c>
    </row>
    <row r="2759" spans="1:10" ht="20.25" customHeight="1" x14ac:dyDescent="0.25">
      <c r="A2759" s="37"/>
      <c r="B2759" s="32" t="s">
        <v>72</v>
      </c>
      <c r="C2759" s="32" t="str">
        <f t="shared" si="195"/>
        <v>558-147</v>
      </c>
      <c r="D2759" s="32" t="s">
        <v>110</v>
      </c>
      <c r="E2759" s="32" t="s">
        <v>21</v>
      </c>
      <c r="F2759" s="32">
        <v>1475580360049</v>
      </c>
      <c r="G2759" s="32">
        <v>1</v>
      </c>
      <c r="H2759" s="34">
        <v>1589.0174999999999</v>
      </c>
      <c r="I2759" s="3"/>
      <c r="J2759" s="26">
        <f t="shared" si="192"/>
        <v>0</v>
      </c>
    </row>
    <row r="2760" spans="1:10" ht="30.75" customHeight="1" x14ac:dyDescent="0.25">
      <c r="A2760" s="35"/>
      <c r="B2760" s="32" t="s">
        <v>88</v>
      </c>
      <c r="C2760" s="32" t="str">
        <f t="shared" ref="C2760:C2767" si="196">HYPERLINK("http://warehouse.orhideja.net//images/products/580-147-ivory.jpg","580-147")</f>
        <v>580-147</v>
      </c>
      <c r="D2760" s="32" t="s">
        <v>110</v>
      </c>
      <c r="E2760" s="32" t="s">
        <v>11</v>
      </c>
      <c r="F2760" s="32">
        <v>1475800200049</v>
      </c>
      <c r="G2760" s="32">
        <v>1</v>
      </c>
      <c r="H2760" s="34">
        <v>1526.175</v>
      </c>
      <c r="I2760" s="3"/>
      <c r="J2760" s="26">
        <f t="shared" ref="J2760:J2823" si="197">H2760*I2760</f>
        <v>0</v>
      </c>
    </row>
    <row r="2761" spans="1:10" ht="30.75" customHeight="1" x14ac:dyDescent="0.25">
      <c r="A2761" s="36"/>
      <c r="B2761" s="32" t="s">
        <v>88</v>
      </c>
      <c r="C2761" s="32" t="str">
        <f t="shared" si="196"/>
        <v>580-147</v>
      </c>
      <c r="D2761" s="32" t="s">
        <v>110</v>
      </c>
      <c r="E2761" s="32" t="s">
        <v>12</v>
      </c>
      <c r="F2761" s="32">
        <v>1475800220047</v>
      </c>
      <c r="G2761" s="32">
        <v>1</v>
      </c>
      <c r="H2761" s="34">
        <v>1526.175</v>
      </c>
      <c r="I2761" s="3"/>
      <c r="J2761" s="26">
        <f t="shared" si="197"/>
        <v>0</v>
      </c>
    </row>
    <row r="2762" spans="1:10" ht="30.75" customHeight="1" x14ac:dyDescent="0.25">
      <c r="A2762" s="36"/>
      <c r="B2762" s="32" t="s">
        <v>88</v>
      </c>
      <c r="C2762" s="32" t="str">
        <f t="shared" si="196"/>
        <v>580-147</v>
      </c>
      <c r="D2762" s="32" t="s">
        <v>110</v>
      </c>
      <c r="E2762" s="32" t="s">
        <v>13</v>
      </c>
      <c r="F2762" s="32">
        <v>1475800230046</v>
      </c>
      <c r="G2762" s="32">
        <v>2</v>
      </c>
      <c r="H2762" s="34">
        <v>1526.175</v>
      </c>
      <c r="I2762" s="3"/>
      <c r="J2762" s="26">
        <f t="shared" si="197"/>
        <v>0</v>
      </c>
    </row>
    <row r="2763" spans="1:10" ht="30.75" customHeight="1" x14ac:dyDescent="0.25">
      <c r="A2763" s="36"/>
      <c r="B2763" s="32" t="s">
        <v>88</v>
      </c>
      <c r="C2763" s="32" t="str">
        <f t="shared" si="196"/>
        <v>580-147</v>
      </c>
      <c r="D2763" s="32" t="s">
        <v>110</v>
      </c>
      <c r="E2763" s="32" t="s">
        <v>14</v>
      </c>
      <c r="F2763" s="32">
        <v>1475800260043</v>
      </c>
      <c r="G2763" s="32">
        <v>2</v>
      </c>
      <c r="H2763" s="34">
        <v>1526.175</v>
      </c>
      <c r="I2763" s="3"/>
      <c r="J2763" s="26">
        <f t="shared" si="197"/>
        <v>0</v>
      </c>
    </row>
    <row r="2764" spans="1:10" ht="30.75" customHeight="1" x14ac:dyDescent="0.25">
      <c r="A2764" s="36"/>
      <c r="B2764" s="32" t="s">
        <v>88</v>
      </c>
      <c r="C2764" s="32" t="str">
        <f t="shared" si="196"/>
        <v>580-147</v>
      </c>
      <c r="D2764" s="32" t="s">
        <v>110</v>
      </c>
      <c r="E2764" s="32" t="s">
        <v>16</v>
      </c>
      <c r="F2764" s="32">
        <v>1475800280041</v>
      </c>
      <c r="G2764" s="32">
        <v>1</v>
      </c>
      <c r="H2764" s="34">
        <v>1526.175</v>
      </c>
      <c r="I2764" s="3"/>
      <c r="J2764" s="26">
        <f t="shared" si="197"/>
        <v>0</v>
      </c>
    </row>
    <row r="2765" spans="1:10" ht="30.75" customHeight="1" x14ac:dyDescent="0.25">
      <c r="A2765" s="36"/>
      <c r="B2765" s="32" t="s">
        <v>88</v>
      </c>
      <c r="C2765" s="32" t="str">
        <f t="shared" si="196"/>
        <v>580-147</v>
      </c>
      <c r="D2765" s="32" t="s">
        <v>110</v>
      </c>
      <c r="E2765" s="32" t="s">
        <v>17</v>
      </c>
      <c r="F2765" s="32">
        <v>1475800290040</v>
      </c>
      <c r="G2765" s="32">
        <v>2</v>
      </c>
      <c r="H2765" s="34">
        <v>1526.175</v>
      </c>
      <c r="I2765" s="3"/>
      <c r="J2765" s="26">
        <f t="shared" si="197"/>
        <v>0</v>
      </c>
    </row>
    <row r="2766" spans="1:10" ht="30.75" customHeight="1" x14ac:dyDescent="0.25">
      <c r="A2766" s="36"/>
      <c r="B2766" s="32" t="s">
        <v>88</v>
      </c>
      <c r="C2766" s="32" t="str">
        <f t="shared" si="196"/>
        <v>580-147</v>
      </c>
      <c r="D2766" s="32" t="s">
        <v>110</v>
      </c>
      <c r="E2766" s="32" t="s">
        <v>79</v>
      </c>
      <c r="F2766" s="32">
        <v>1475800330043</v>
      </c>
      <c r="G2766" s="32">
        <v>3</v>
      </c>
      <c r="H2766" s="34">
        <v>1526.175</v>
      </c>
      <c r="I2766" s="3"/>
      <c r="J2766" s="26">
        <f t="shared" si="197"/>
        <v>0</v>
      </c>
    </row>
    <row r="2767" spans="1:10" ht="30.75" customHeight="1" x14ac:dyDescent="0.25">
      <c r="A2767" s="37"/>
      <c r="B2767" s="32" t="s">
        <v>88</v>
      </c>
      <c r="C2767" s="32" t="str">
        <f t="shared" si="196"/>
        <v>580-147</v>
      </c>
      <c r="D2767" s="32" t="s">
        <v>110</v>
      </c>
      <c r="E2767" s="32" t="s">
        <v>23</v>
      </c>
      <c r="F2767" s="32">
        <v>1475800380048</v>
      </c>
      <c r="G2767" s="32">
        <v>3</v>
      </c>
      <c r="H2767" s="34">
        <v>1526.175</v>
      </c>
      <c r="I2767" s="3"/>
      <c r="J2767" s="26">
        <f t="shared" si="197"/>
        <v>0</v>
      </c>
    </row>
    <row r="2768" spans="1:10" ht="50.25" customHeight="1" x14ac:dyDescent="0.25">
      <c r="A2768" s="35"/>
      <c r="B2768" s="32" t="s">
        <v>31</v>
      </c>
      <c r="C2768" s="32" t="str">
        <f>HYPERLINK("http://warehouse.orhideja.net//images/products/198-147,-210-147-moloko_6.jpg","210-147")</f>
        <v>210-147</v>
      </c>
      <c r="D2768" s="32" t="s">
        <v>110</v>
      </c>
      <c r="E2768" s="32">
        <v>38</v>
      </c>
      <c r="F2768" s="32">
        <v>1472101070043</v>
      </c>
      <c r="G2768" s="32">
        <v>2</v>
      </c>
      <c r="H2768" s="34">
        <v>888.77249999999992</v>
      </c>
      <c r="I2768" s="3"/>
      <c r="J2768" s="26">
        <f t="shared" si="197"/>
        <v>0</v>
      </c>
    </row>
    <row r="2769" spans="1:10" ht="50.25" customHeight="1" x14ac:dyDescent="0.25">
      <c r="A2769" s="36"/>
      <c r="B2769" s="32" t="s">
        <v>31</v>
      </c>
      <c r="C2769" s="32" t="str">
        <f>HYPERLINK("http://warehouse.orhideja.net//images/products/198-147,-210-147-moloko_6.jpg","210-147")</f>
        <v>210-147</v>
      </c>
      <c r="D2769" s="32" t="s">
        <v>110</v>
      </c>
      <c r="E2769" s="32">
        <v>40</v>
      </c>
      <c r="F2769" s="32">
        <v>1472101080042</v>
      </c>
      <c r="G2769" s="32">
        <v>29</v>
      </c>
      <c r="H2769" s="34">
        <v>888.77249999999992</v>
      </c>
      <c r="I2769" s="3"/>
      <c r="J2769" s="26">
        <f t="shared" si="197"/>
        <v>0</v>
      </c>
    </row>
    <row r="2770" spans="1:10" ht="50.25" customHeight="1" x14ac:dyDescent="0.25">
      <c r="A2770" s="36"/>
      <c r="B2770" s="32" t="s">
        <v>31</v>
      </c>
      <c r="C2770" s="32" t="str">
        <f>HYPERLINK("http://warehouse.orhideja.net//images/products/198-147,-210-147-moloko_6.jpg","210-147")</f>
        <v>210-147</v>
      </c>
      <c r="D2770" s="32" t="s">
        <v>110</v>
      </c>
      <c r="E2770" s="32">
        <v>42</v>
      </c>
      <c r="F2770" s="32">
        <v>1472101090041</v>
      </c>
      <c r="G2770" s="32">
        <v>26</v>
      </c>
      <c r="H2770" s="34">
        <v>888.77249999999992</v>
      </c>
      <c r="I2770" s="3"/>
      <c r="J2770" s="26">
        <f t="shared" si="197"/>
        <v>0</v>
      </c>
    </row>
    <row r="2771" spans="1:10" ht="50.25" customHeight="1" x14ac:dyDescent="0.25">
      <c r="A2771" s="36"/>
      <c r="B2771" s="32" t="s">
        <v>31</v>
      </c>
      <c r="C2771" s="32" t="str">
        <f>HYPERLINK("http://warehouse.orhideja.net//images/products/198-147,-210-147-moloko_6.jpg","210-147")</f>
        <v>210-147</v>
      </c>
      <c r="D2771" s="32" t="s">
        <v>110</v>
      </c>
      <c r="E2771" s="32">
        <v>44</v>
      </c>
      <c r="F2771" s="32">
        <v>1472101100047</v>
      </c>
      <c r="G2771" s="32">
        <v>27</v>
      </c>
      <c r="H2771" s="34">
        <v>888.77249999999992</v>
      </c>
      <c r="I2771" s="3"/>
      <c r="J2771" s="26">
        <f t="shared" si="197"/>
        <v>0</v>
      </c>
    </row>
    <row r="2772" spans="1:10" ht="50.25" customHeight="1" x14ac:dyDescent="0.25">
      <c r="A2772" s="37"/>
      <c r="B2772" s="32" t="s">
        <v>31</v>
      </c>
      <c r="C2772" s="32" t="str">
        <f>HYPERLINK("http://warehouse.orhideja.net//images/products/198-147,-210-147-moloko_6.jpg","210-147")</f>
        <v>210-147</v>
      </c>
      <c r="D2772" s="32" t="s">
        <v>110</v>
      </c>
      <c r="E2772" s="32">
        <v>46</v>
      </c>
      <c r="F2772" s="32">
        <v>1472101110046</v>
      </c>
      <c r="G2772" s="32">
        <v>3</v>
      </c>
      <c r="H2772" s="34">
        <v>888.77249999999992</v>
      </c>
      <c r="I2772" s="3"/>
      <c r="J2772" s="26">
        <f t="shared" si="197"/>
        <v>0</v>
      </c>
    </row>
    <row r="2773" spans="1:10" ht="38.25" customHeight="1" x14ac:dyDescent="0.25">
      <c r="A2773" s="35"/>
      <c r="B2773" s="32" t="s">
        <v>51</v>
      </c>
      <c r="C2773" s="32" t="str">
        <f t="shared" ref="C2773:C2778" si="198">HYPERLINK("http://warehouse.orhideja.net//images/products/624-147.jpg","624-147")</f>
        <v>624-147</v>
      </c>
      <c r="D2773" s="32" t="s">
        <v>110</v>
      </c>
      <c r="E2773" s="32">
        <v>38</v>
      </c>
      <c r="F2773" s="32">
        <v>1476241070048</v>
      </c>
      <c r="G2773" s="32">
        <v>6</v>
      </c>
      <c r="H2773" s="34">
        <v>888.77249999999992</v>
      </c>
      <c r="I2773" s="3"/>
      <c r="J2773" s="26">
        <f t="shared" si="197"/>
        <v>0</v>
      </c>
    </row>
    <row r="2774" spans="1:10" ht="38.25" customHeight="1" x14ac:dyDescent="0.25">
      <c r="A2774" s="36"/>
      <c r="B2774" s="32" t="s">
        <v>51</v>
      </c>
      <c r="C2774" s="32" t="str">
        <f t="shared" si="198"/>
        <v>624-147</v>
      </c>
      <c r="D2774" s="32" t="s">
        <v>110</v>
      </c>
      <c r="E2774" s="32">
        <v>40</v>
      </c>
      <c r="F2774" s="32">
        <v>1476241080047</v>
      </c>
      <c r="G2774" s="32">
        <v>19</v>
      </c>
      <c r="H2774" s="34">
        <v>888.77249999999992</v>
      </c>
      <c r="I2774" s="3"/>
      <c r="J2774" s="26">
        <f t="shared" si="197"/>
        <v>0</v>
      </c>
    </row>
    <row r="2775" spans="1:10" ht="38.25" customHeight="1" x14ac:dyDescent="0.25">
      <c r="A2775" s="36"/>
      <c r="B2775" s="32" t="s">
        <v>51</v>
      </c>
      <c r="C2775" s="32" t="str">
        <f t="shared" si="198"/>
        <v>624-147</v>
      </c>
      <c r="D2775" s="32" t="s">
        <v>110</v>
      </c>
      <c r="E2775" s="32">
        <v>42</v>
      </c>
      <c r="F2775" s="32">
        <v>1476241090046</v>
      </c>
      <c r="G2775" s="32">
        <v>25</v>
      </c>
      <c r="H2775" s="34">
        <v>888.77249999999992</v>
      </c>
      <c r="I2775" s="3"/>
      <c r="J2775" s="26">
        <f t="shared" si="197"/>
        <v>0</v>
      </c>
    </row>
    <row r="2776" spans="1:10" ht="38.25" customHeight="1" x14ac:dyDescent="0.25">
      <c r="A2776" s="36"/>
      <c r="B2776" s="32" t="s">
        <v>51</v>
      </c>
      <c r="C2776" s="32" t="str">
        <f t="shared" si="198"/>
        <v>624-147</v>
      </c>
      <c r="D2776" s="32" t="s">
        <v>110</v>
      </c>
      <c r="E2776" s="32">
        <v>44</v>
      </c>
      <c r="F2776" s="32">
        <v>1476241100042</v>
      </c>
      <c r="G2776" s="32">
        <v>20</v>
      </c>
      <c r="H2776" s="34">
        <v>888.77249999999992</v>
      </c>
      <c r="I2776" s="3"/>
      <c r="J2776" s="26">
        <f t="shared" si="197"/>
        <v>0</v>
      </c>
    </row>
    <row r="2777" spans="1:10" ht="38.25" customHeight="1" x14ac:dyDescent="0.25">
      <c r="A2777" s="36"/>
      <c r="B2777" s="32" t="s">
        <v>51</v>
      </c>
      <c r="C2777" s="32" t="str">
        <f t="shared" si="198"/>
        <v>624-147</v>
      </c>
      <c r="D2777" s="32" t="s">
        <v>110</v>
      </c>
      <c r="E2777" s="32">
        <v>46</v>
      </c>
      <c r="F2777" s="32">
        <v>1476241110041</v>
      </c>
      <c r="G2777" s="32">
        <v>15</v>
      </c>
      <c r="H2777" s="34">
        <v>888.77249999999992</v>
      </c>
      <c r="I2777" s="3"/>
      <c r="J2777" s="26">
        <f t="shared" si="197"/>
        <v>0</v>
      </c>
    </row>
    <row r="2778" spans="1:10" ht="38.25" customHeight="1" x14ac:dyDescent="0.25">
      <c r="A2778" s="37"/>
      <c r="B2778" s="32" t="s">
        <v>51</v>
      </c>
      <c r="C2778" s="32" t="str">
        <f t="shared" si="198"/>
        <v>624-147</v>
      </c>
      <c r="D2778" s="32" t="s">
        <v>110</v>
      </c>
      <c r="E2778" s="32">
        <v>48</v>
      </c>
      <c r="F2778" s="32">
        <v>1476241120040</v>
      </c>
      <c r="G2778" s="32">
        <v>4</v>
      </c>
      <c r="H2778" s="34">
        <v>888.77249999999992</v>
      </c>
      <c r="I2778" s="3"/>
      <c r="J2778" s="26">
        <f t="shared" si="197"/>
        <v>0</v>
      </c>
    </row>
    <row r="2779" spans="1:10" ht="40.5" customHeight="1" x14ac:dyDescent="0.25">
      <c r="A2779" s="35"/>
      <c r="B2779" s="32" t="s">
        <v>152</v>
      </c>
      <c r="C2779" s="32" t="str">
        <f>HYPERLINK("http://warehouse.orhideja.net//images/products/34_2.jpg","438-102")</f>
        <v>438-102</v>
      </c>
      <c r="D2779" s="32" t="s">
        <v>67</v>
      </c>
      <c r="E2779" s="32" t="s">
        <v>153</v>
      </c>
      <c r="F2779" s="32">
        <v>1024381061701</v>
      </c>
      <c r="G2779" s="32">
        <v>1</v>
      </c>
      <c r="H2779" s="34">
        <v>2783.0250000000001</v>
      </c>
      <c r="I2779" s="3"/>
      <c r="J2779" s="26">
        <f t="shared" si="197"/>
        <v>0</v>
      </c>
    </row>
    <row r="2780" spans="1:10" ht="40.5" customHeight="1" x14ac:dyDescent="0.25">
      <c r="A2780" s="36"/>
      <c r="B2780" s="32" t="s">
        <v>152</v>
      </c>
      <c r="C2780" s="32" t="str">
        <f>HYPERLINK("http://warehouse.orhideja.net//images/products/34_2.jpg","438-102")</f>
        <v>438-102</v>
      </c>
      <c r="D2780" s="32" t="s">
        <v>67</v>
      </c>
      <c r="E2780" s="32" t="s">
        <v>147</v>
      </c>
      <c r="F2780" s="32">
        <v>1024381071700</v>
      </c>
      <c r="G2780" s="32">
        <v>11</v>
      </c>
      <c r="H2780" s="34">
        <v>2783.0250000000001</v>
      </c>
      <c r="I2780" s="3"/>
      <c r="J2780" s="26">
        <f t="shared" si="197"/>
        <v>0</v>
      </c>
    </row>
    <row r="2781" spans="1:10" ht="40.5" customHeight="1" x14ac:dyDescent="0.25">
      <c r="A2781" s="36"/>
      <c r="B2781" s="32" t="s">
        <v>152</v>
      </c>
      <c r="C2781" s="32" t="str">
        <f>HYPERLINK("http://warehouse.orhideja.net//images/products/34_2.jpg","438-102")</f>
        <v>438-102</v>
      </c>
      <c r="D2781" s="32" t="s">
        <v>67</v>
      </c>
      <c r="E2781" s="32" t="s">
        <v>60</v>
      </c>
      <c r="F2781" s="32">
        <v>1024381081709</v>
      </c>
      <c r="G2781" s="32">
        <v>7</v>
      </c>
      <c r="H2781" s="34">
        <v>2783.0250000000001</v>
      </c>
      <c r="I2781" s="3"/>
      <c r="J2781" s="26">
        <f t="shared" si="197"/>
        <v>0</v>
      </c>
    </row>
    <row r="2782" spans="1:10" ht="40.5" customHeight="1" x14ac:dyDescent="0.25">
      <c r="A2782" s="36"/>
      <c r="B2782" s="32" t="s">
        <v>152</v>
      </c>
      <c r="C2782" s="32" t="str">
        <f>HYPERLINK("http://warehouse.orhideja.net//images/products/34_2.jpg","438-102")</f>
        <v>438-102</v>
      </c>
      <c r="D2782" s="32" t="s">
        <v>67</v>
      </c>
      <c r="E2782" s="32" t="s">
        <v>61</v>
      </c>
      <c r="F2782" s="32">
        <v>1024381091708</v>
      </c>
      <c r="G2782" s="32">
        <v>8</v>
      </c>
      <c r="H2782" s="34">
        <v>2783.0250000000001</v>
      </c>
      <c r="I2782" s="3"/>
      <c r="J2782" s="26">
        <f t="shared" si="197"/>
        <v>0</v>
      </c>
    </row>
    <row r="2783" spans="1:10" ht="40.5" customHeight="1" x14ac:dyDescent="0.25">
      <c r="A2783" s="37"/>
      <c r="B2783" s="32" t="s">
        <v>152</v>
      </c>
      <c r="C2783" s="32" t="str">
        <f>HYPERLINK("http://warehouse.orhideja.net//images/products/34_2.jpg","438-102")</f>
        <v>438-102</v>
      </c>
      <c r="D2783" s="32" t="s">
        <v>67</v>
      </c>
      <c r="E2783" s="32" t="s">
        <v>62</v>
      </c>
      <c r="F2783" s="32">
        <v>1024381101704</v>
      </c>
      <c r="G2783" s="32">
        <v>2</v>
      </c>
      <c r="H2783" s="34">
        <v>2783.0250000000001</v>
      </c>
      <c r="I2783" s="3"/>
      <c r="J2783" s="26">
        <f t="shared" si="197"/>
        <v>0</v>
      </c>
    </row>
    <row r="2784" spans="1:10" ht="45" customHeight="1" x14ac:dyDescent="0.25">
      <c r="A2784" s="35"/>
      <c r="B2784" s="32" t="s">
        <v>146</v>
      </c>
      <c r="C2784" s="32" t="str">
        <f>HYPERLINK("http://warehouse.orhideja.net//images/products/430-115 молоко.jpg","430-115")</f>
        <v>430-115</v>
      </c>
      <c r="D2784" s="32" t="s">
        <v>110</v>
      </c>
      <c r="E2784" s="32" t="s">
        <v>153</v>
      </c>
      <c r="F2784" s="32">
        <v>1154301060047</v>
      </c>
      <c r="G2784" s="32">
        <v>9</v>
      </c>
      <c r="H2784" s="34">
        <v>4300.2224999999999</v>
      </c>
      <c r="I2784" s="3"/>
      <c r="J2784" s="26">
        <f t="shared" si="197"/>
        <v>0</v>
      </c>
    </row>
    <row r="2785" spans="1:10" ht="45" customHeight="1" x14ac:dyDescent="0.25">
      <c r="A2785" s="36"/>
      <c r="B2785" s="32" t="s">
        <v>146</v>
      </c>
      <c r="C2785" s="32" t="str">
        <f>HYPERLINK("http://warehouse.orhideja.net//images/products/430-115 молоко.jpg","430-115")</f>
        <v>430-115</v>
      </c>
      <c r="D2785" s="32" t="s">
        <v>110</v>
      </c>
      <c r="E2785" s="32" t="s">
        <v>147</v>
      </c>
      <c r="F2785" s="32">
        <v>1154301070046</v>
      </c>
      <c r="G2785" s="32">
        <v>4</v>
      </c>
      <c r="H2785" s="34">
        <v>4300.2224999999999</v>
      </c>
      <c r="I2785" s="3"/>
      <c r="J2785" s="26">
        <f t="shared" si="197"/>
        <v>0</v>
      </c>
    </row>
    <row r="2786" spans="1:10" ht="45" customHeight="1" x14ac:dyDescent="0.25">
      <c r="A2786" s="36"/>
      <c r="B2786" s="32" t="s">
        <v>146</v>
      </c>
      <c r="C2786" s="32" t="str">
        <f>HYPERLINK("http://warehouse.orhideja.net//images/products/430-115 молоко.jpg","430-115")</f>
        <v>430-115</v>
      </c>
      <c r="D2786" s="32" t="s">
        <v>110</v>
      </c>
      <c r="E2786" s="32" t="s">
        <v>60</v>
      </c>
      <c r="F2786" s="32">
        <v>1154301080045</v>
      </c>
      <c r="G2786" s="32">
        <v>2</v>
      </c>
      <c r="H2786" s="34">
        <v>4300.2224999999999</v>
      </c>
      <c r="I2786" s="3"/>
      <c r="J2786" s="26">
        <f t="shared" si="197"/>
        <v>0</v>
      </c>
    </row>
    <row r="2787" spans="1:10" ht="45" customHeight="1" x14ac:dyDescent="0.25">
      <c r="A2787" s="36"/>
      <c r="B2787" s="32" t="s">
        <v>146</v>
      </c>
      <c r="C2787" s="32" t="str">
        <f>HYPERLINK("http://warehouse.orhideja.net//images/products/430-115 молоко.jpg","430-115")</f>
        <v>430-115</v>
      </c>
      <c r="D2787" s="32" t="s">
        <v>110</v>
      </c>
      <c r="E2787" s="32" t="s">
        <v>61</v>
      </c>
      <c r="F2787" s="32">
        <v>1154301090044</v>
      </c>
      <c r="G2787" s="32">
        <v>5</v>
      </c>
      <c r="H2787" s="34">
        <v>4300.2224999999999</v>
      </c>
      <c r="I2787" s="3"/>
      <c r="J2787" s="26">
        <f t="shared" si="197"/>
        <v>0</v>
      </c>
    </row>
    <row r="2788" spans="1:10" ht="45" customHeight="1" x14ac:dyDescent="0.25">
      <c r="A2788" s="37"/>
      <c r="B2788" s="32" t="s">
        <v>146</v>
      </c>
      <c r="C2788" s="32" t="str">
        <f>HYPERLINK("http://warehouse.orhideja.net//images/products/430-115 молоко.jpg","430-115")</f>
        <v>430-115</v>
      </c>
      <c r="D2788" s="32" t="s">
        <v>110</v>
      </c>
      <c r="E2788" s="32" t="s">
        <v>62</v>
      </c>
      <c r="F2788" s="32">
        <v>1154301100040</v>
      </c>
      <c r="G2788" s="32">
        <v>1</v>
      </c>
      <c r="H2788" s="34">
        <v>4300.2224999999999</v>
      </c>
      <c r="I2788" s="3"/>
      <c r="J2788" s="26">
        <f t="shared" si="197"/>
        <v>0</v>
      </c>
    </row>
    <row r="2789" spans="1:10" ht="38.25" customHeight="1" x14ac:dyDescent="0.25">
      <c r="A2789" s="35"/>
      <c r="B2789" s="32" t="s">
        <v>148</v>
      </c>
      <c r="C2789" s="32" t="str">
        <f>HYPERLINK("http://warehouse.orhideja.net//images/products/412-868_2.jpg","412-868")</f>
        <v>412-868</v>
      </c>
      <c r="D2789" s="32" t="s">
        <v>154</v>
      </c>
      <c r="E2789" s="32">
        <v>36</v>
      </c>
      <c r="F2789" s="32">
        <v>8684391066702</v>
      </c>
      <c r="G2789" s="32">
        <v>7</v>
      </c>
      <c r="H2789" s="34">
        <v>2684.2725</v>
      </c>
      <c r="I2789" s="3"/>
      <c r="J2789" s="26">
        <f t="shared" si="197"/>
        <v>0</v>
      </c>
    </row>
    <row r="2790" spans="1:10" ht="38.25" customHeight="1" x14ac:dyDescent="0.25">
      <c r="A2790" s="36"/>
      <c r="B2790" s="32" t="s">
        <v>148</v>
      </c>
      <c r="C2790" s="32" t="str">
        <f>HYPERLINK("http://warehouse.orhideja.net//images/products/412-868_2.jpg","412-868")</f>
        <v>412-868</v>
      </c>
      <c r="D2790" s="32" t="s">
        <v>154</v>
      </c>
      <c r="E2790" s="32">
        <v>38</v>
      </c>
      <c r="F2790" s="32">
        <v>8684121076704</v>
      </c>
      <c r="G2790" s="32">
        <v>8</v>
      </c>
      <c r="H2790" s="34">
        <v>2684.2725</v>
      </c>
      <c r="I2790" s="3"/>
      <c r="J2790" s="26">
        <f t="shared" si="197"/>
        <v>0</v>
      </c>
    </row>
    <row r="2791" spans="1:10" ht="38.25" customHeight="1" x14ac:dyDescent="0.25">
      <c r="A2791" s="36"/>
      <c r="B2791" s="32" t="s">
        <v>148</v>
      </c>
      <c r="C2791" s="32" t="str">
        <f>HYPERLINK("http://warehouse.orhideja.net//images/products/412-868_2.jpg","412-868")</f>
        <v>412-868</v>
      </c>
      <c r="D2791" s="32" t="s">
        <v>154</v>
      </c>
      <c r="E2791" s="32">
        <v>40</v>
      </c>
      <c r="F2791" s="32">
        <v>8684121086703</v>
      </c>
      <c r="G2791" s="32">
        <v>10</v>
      </c>
      <c r="H2791" s="34">
        <v>2684.2725</v>
      </c>
      <c r="I2791" s="3"/>
      <c r="J2791" s="26">
        <f t="shared" si="197"/>
        <v>0</v>
      </c>
    </row>
    <row r="2792" spans="1:10" ht="38.25" customHeight="1" x14ac:dyDescent="0.25">
      <c r="A2792" s="36"/>
      <c r="B2792" s="32" t="s">
        <v>148</v>
      </c>
      <c r="C2792" s="32" t="str">
        <f>HYPERLINK("http://warehouse.orhideja.net//images/products/412-868_2.jpg","412-868")</f>
        <v>412-868</v>
      </c>
      <c r="D2792" s="32" t="s">
        <v>154</v>
      </c>
      <c r="E2792" s="32">
        <v>42</v>
      </c>
      <c r="F2792" s="32">
        <v>8684121096702</v>
      </c>
      <c r="G2792" s="32">
        <v>7</v>
      </c>
      <c r="H2792" s="34">
        <v>2684.2725</v>
      </c>
      <c r="I2792" s="3"/>
      <c r="J2792" s="26">
        <f t="shared" si="197"/>
        <v>0</v>
      </c>
    </row>
    <row r="2793" spans="1:10" ht="38.25" customHeight="1" x14ac:dyDescent="0.25">
      <c r="A2793" s="37"/>
      <c r="B2793" s="32" t="s">
        <v>148</v>
      </c>
      <c r="C2793" s="32" t="str">
        <f>HYPERLINK("http://warehouse.orhideja.net//images/products/412-868_2.jpg","412-868")</f>
        <v>412-868</v>
      </c>
      <c r="D2793" s="32" t="s">
        <v>154</v>
      </c>
      <c r="E2793" s="32">
        <v>44</v>
      </c>
      <c r="F2793" s="32">
        <v>8684121106708</v>
      </c>
      <c r="G2793" s="32">
        <v>3</v>
      </c>
      <c r="H2793" s="34">
        <v>2684.2725</v>
      </c>
      <c r="I2793" s="3"/>
      <c r="J2793" s="26">
        <f t="shared" si="197"/>
        <v>0</v>
      </c>
    </row>
    <row r="2794" spans="1:10" ht="47.25" customHeight="1" x14ac:dyDescent="0.25">
      <c r="A2794" s="35"/>
      <c r="B2794" s="32" t="s">
        <v>152</v>
      </c>
      <c r="C2794" s="32" t="str">
        <f>HYPERLINK("http://warehouse.orhideja.net//images/products/439-868 майка.jpg","439-868")</f>
        <v>439-868</v>
      </c>
      <c r="D2794" s="32" t="s">
        <v>154</v>
      </c>
      <c r="E2794" s="32">
        <v>36</v>
      </c>
      <c r="F2794" s="32">
        <v>8684391066702</v>
      </c>
      <c r="G2794" s="32">
        <v>5</v>
      </c>
      <c r="H2794" s="34">
        <v>1732.6575</v>
      </c>
      <c r="I2794" s="3"/>
      <c r="J2794" s="26">
        <f t="shared" si="197"/>
        <v>0</v>
      </c>
    </row>
    <row r="2795" spans="1:10" ht="47.25" customHeight="1" x14ac:dyDescent="0.25">
      <c r="A2795" s="36"/>
      <c r="B2795" s="32" t="s">
        <v>152</v>
      </c>
      <c r="C2795" s="32" t="str">
        <f>HYPERLINK("http://warehouse.orhideja.net//images/products/439-868 майка.jpg","439-868")</f>
        <v>439-868</v>
      </c>
      <c r="D2795" s="32" t="s">
        <v>154</v>
      </c>
      <c r="E2795" s="32">
        <v>38</v>
      </c>
      <c r="F2795" s="32">
        <v>8684391076701</v>
      </c>
      <c r="G2795" s="32">
        <v>2</v>
      </c>
      <c r="H2795" s="34">
        <v>1732.6575</v>
      </c>
      <c r="I2795" s="3"/>
      <c r="J2795" s="26">
        <f t="shared" si="197"/>
        <v>0</v>
      </c>
    </row>
    <row r="2796" spans="1:10" ht="47.25" customHeight="1" x14ac:dyDescent="0.25">
      <c r="A2796" s="36"/>
      <c r="B2796" s="32" t="s">
        <v>152</v>
      </c>
      <c r="C2796" s="32" t="str">
        <f>HYPERLINK("http://warehouse.orhideja.net//images/products/439-868 майка.jpg","439-868")</f>
        <v>439-868</v>
      </c>
      <c r="D2796" s="32" t="s">
        <v>154</v>
      </c>
      <c r="E2796" s="32">
        <v>40</v>
      </c>
      <c r="F2796" s="32">
        <v>8684391086700</v>
      </c>
      <c r="G2796" s="32">
        <v>1</v>
      </c>
      <c r="H2796" s="34">
        <v>1732.6575</v>
      </c>
      <c r="I2796" s="3"/>
      <c r="J2796" s="26">
        <f t="shared" si="197"/>
        <v>0</v>
      </c>
    </row>
    <row r="2797" spans="1:10" ht="47.25" customHeight="1" x14ac:dyDescent="0.25">
      <c r="A2797" s="37"/>
      <c r="B2797" s="32" t="s">
        <v>152</v>
      </c>
      <c r="C2797" s="32" t="str">
        <f>HYPERLINK("http://warehouse.orhideja.net//images/products/439-868 майка.jpg","439-868")</f>
        <v>439-868</v>
      </c>
      <c r="D2797" s="32" t="s">
        <v>154</v>
      </c>
      <c r="E2797" s="32">
        <v>42</v>
      </c>
      <c r="F2797" s="32">
        <v>8684391096709</v>
      </c>
      <c r="G2797" s="32">
        <v>1</v>
      </c>
      <c r="H2797" s="34">
        <v>1732.6575</v>
      </c>
      <c r="I2797" s="3"/>
      <c r="J2797" s="26">
        <f t="shared" si="197"/>
        <v>0</v>
      </c>
    </row>
    <row r="2798" spans="1:10" ht="65.25" customHeight="1" x14ac:dyDescent="0.25">
      <c r="A2798" s="35"/>
      <c r="B2798" s="32" t="s">
        <v>155</v>
      </c>
      <c r="C2798" s="32" t="str">
        <f>HYPERLINK("http://warehouse.orhideja.net//images/products/440-868 шорьы.jpg","440-868")</f>
        <v>440-868</v>
      </c>
      <c r="D2798" s="32" t="s">
        <v>154</v>
      </c>
      <c r="E2798" s="32">
        <v>36</v>
      </c>
      <c r="F2798" s="32">
        <v>8684401066708</v>
      </c>
      <c r="G2798" s="32">
        <v>4</v>
      </c>
      <c r="H2798" s="34">
        <v>960.59249999999986</v>
      </c>
      <c r="I2798" s="3"/>
      <c r="J2798" s="26">
        <f t="shared" si="197"/>
        <v>0</v>
      </c>
    </row>
    <row r="2799" spans="1:10" ht="65.25" customHeight="1" x14ac:dyDescent="0.25">
      <c r="A2799" s="36"/>
      <c r="B2799" s="32" t="s">
        <v>155</v>
      </c>
      <c r="C2799" s="32" t="str">
        <f>HYPERLINK("http://warehouse.orhideja.net//images/products/440-868 шорьы.jpg","440-868")</f>
        <v>440-868</v>
      </c>
      <c r="D2799" s="32" t="s">
        <v>154</v>
      </c>
      <c r="E2799" s="32">
        <v>38</v>
      </c>
      <c r="F2799" s="32">
        <v>8684401076707</v>
      </c>
      <c r="G2799" s="32">
        <v>2</v>
      </c>
      <c r="H2799" s="34">
        <v>960.59249999999986</v>
      </c>
      <c r="I2799" s="3"/>
      <c r="J2799" s="26">
        <f t="shared" si="197"/>
        <v>0</v>
      </c>
    </row>
    <row r="2800" spans="1:10" ht="65.25" customHeight="1" x14ac:dyDescent="0.25">
      <c r="A2800" s="37"/>
      <c r="B2800" s="32" t="s">
        <v>155</v>
      </c>
      <c r="C2800" s="32" t="str">
        <f>HYPERLINK("http://warehouse.orhideja.net//images/products/440-868 шорьы.jpg","440-868")</f>
        <v>440-868</v>
      </c>
      <c r="D2800" s="32" t="s">
        <v>154</v>
      </c>
      <c r="E2800" s="32">
        <v>42</v>
      </c>
      <c r="F2800" s="32">
        <v>8684401096705</v>
      </c>
      <c r="G2800" s="32">
        <v>2</v>
      </c>
      <c r="H2800" s="34">
        <v>960.59249999999986</v>
      </c>
      <c r="I2800" s="3"/>
      <c r="J2800" s="26">
        <f t="shared" si="197"/>
        <v>0</v>
      </c>
    </row>
    <row r="2801" spans="1:10" ht="65.25" customHeight="1" x14ac:dyDescent="0.25">
      <c r="A2801" s="35"/>
      <c r="B2801" s="32" t="s">
        <v>155</v>
      </c>
      <c r="C2801" s="32" t="str">
        <f>HYPERLINK("http://warehouse.orhideja.net//images/products/439-495 440-495  ivory_2.jpg","440-495")</f>
        <v>440-495</v>
      </c>
      <c r="D2801" s="32" t="s">
        <v>110</v>
      </c>
      <c r="E2801" s="32">
        <v>38</v>
      </c>
      <c r="F2801" s="32">
        <v>4954401070048</v>
      </c>
      <c r="G2801" s="32">
        <v>6</v>
      </c>
      <c r="H2801" s="34">
        <v>1068.3225</v>
      </c>
      <c r="I2801" s="3"/>
      <c r="J2801" s="26">
        <f t="shared" si="197"/>
        <v>0</v>
      </c>
    </row>
    <row r="2802" spans="1:10" ht="65.25" customHeight="1" x14ac:dyDescent="0.25">
      <c r="A2802" s="36"/>
      <c r="B2802" s="32" t="s">
        <v>155</v>
      </c>
      <c r="C2802" s="32" t="str">
        <f>HYPERLINK("http://warehouse.orhideja.net//images/products/439-495 440-495  ivory_2.jpg","440-495")</f>
        <v>440-495</v>
      </c>
      <c r="D2802" s="32" t="s">
        <v>110</v>
      </c>
      <c r="E2802" s="32">
        <v>40</v>
      </c>
      <c r="F2802" s="32">
        <v>4954401080047</v>
      </c>
      <c r="G2802" s="32">
        <v>3</v>
      </c>
      <c r="H2802" s="34">
        <v>1068.3225</v>
      </c>
      <c r="I2802" s="3"/>
      <c r="J2802" s="26">
        <f t="shared" si="197"/>
        <v>0</v>
      </c>
    </row>
    <row r="2803" spans="1:10" ht="65.25" customHeight="1" x14ac:dyDescent="0.25">
      <c r="A2803" s="37"/>
      <c r="B2803" s="32" t="s">
        <v>155</v>
      </c>
      <c r="C2803" s="32" t="str">
        <f>HYPERLINK("http://warehouse.orhideja.net//images/products/439-495 440-495  ivory_2.jpg","440-495")</f>
        <v>440-495</v>
      </c>
      <c r="D2803" s="32" t="s">
        <v>110</v>
      </c>
      <c r="E2803" s="32">
        <v>42</v>
      </c>
      <c r="F2803" s="32">
        <v>4954401090046</v>
      </c>
      <c r="G2803" s="32">
        <v>1</v>
      </c>
      <c r="H2803" s="34">
        <v>1068.3225</v>
      </c>
      <c r="I2803" s="3"/>
      <c r="J2803" s="26">
        <f t="shared" si="197"/>
        <v>0</v>
      </c>
    </row>
    <row r="2804" spans="1:10" ht="51.75" customHeight="1" x14ac:dyDescent="0.25">
      <c r="A2804" s="35"/>
      <c r="B2804" s="32" t="s">
        <v>152</v>
      </c>
      <c r="C2804" s="32" t="str">
        <f>HYPERLINK("http://warehouse.orhideja.net//images/products/439-495 440-495  ivory.jpg","439-495")</f>
        <v>439-495</v>
      </c>
      <c r="D2804" s="32" t="s">
        <v>110</v>
      </c>
      <c r="E2804" s="32" t="s">
        <v>147</v>
      </c>
      <c r="F2804" s="32">
        <v>4954391070042</v>
      </c>
      <c r="G2804" s="32">
        <v>9</v>
      </c>
      <c r="H2804" s="34">
        <v>1768.5674999999999</v>
      </c>
      <c r="I2804" s="3"/>
      <c r="J2804" s="26">
        <f t="shared" si="197"/>
        <v>0</v>
      </c>
    </row>
    <row r="2805" spans="1:10" ht="51.75" customHeight="1" x14ac:dyDescent="0.25">
      <c r="A2805" s="36"/>
      <c r="B2805" s="32" t="s">
        <v>152</v>
      </c>
      <c r="C2805" s="32" t="str">
        <f>HYPERLINK("http://warehouse.orhideja.net//images/products/439-495 440-495  ivory.jpg","439-495")</f>
        <v>439-495</v>
      </c>
      <c r="D2805" s="32" t="s">
        <v>110</v>
      </c>
      <c r="E2805" s="32" t="s">
        <v>60</v>
      </c>
      <c r="F2805" s="32">
        <v>4954391080041</v>
      </c>
      <c r="G2805" s="32">
        <v>4</v>
      </c>
      <c r="H2805" s="34">
        <v>1768.5674999999999</v>
      </c>
      <c r="I2805" s="3"/>
      <c r="J2805" s="26">
        <f t="shared" si="197"/>
        <v>0</v>
      </c>
    </row>
    <row r="2806" spans="1:10" ht="51.75" customHeight="1" x14ac:dyDescent="0.25">
      <c r="A2806" s="36"/>
      <c r="B2806" s="32" t="s">
        <v>152</v>
      </c>
      <c r="C2806" s="32" t="str">
        <f>HYPERLINK("http://warehouse.orhideja.net//images/products/439-495 440-495  ivory.jpg","439-495")</f>
        <v>439-495</v>
      </c>
      <c r="D2806" s="32" t="s">
        <v>110</v>
      </c>
      <c r="E2806" s="32" t="s">
        <v>61</v>
      </c>
      <c r="F2806" s="32">
        <v>4954391090040</v>
      </c>
      <c r="G2806" s="32">
        <v>1</v>
      </c>
      <c r="H2806" s="34">
        <v>1768.5674999999999</v>
      </c>
      <c r="I2806" s="3"/>
      <c r="J2806" s="26">
        <f t="shared" si="197"/>
        <v>0</v>
      </c>
    </row>
    <row r="2807" spans="1:10" ht="51.75" customHeight="1" x14ac:dyDescent="0.25">
      <c r="A2807" s="37"/>
      <c r="B2807" s="32" t="s">
        <v>152</v>
      </c>
      <c r="C2807" s="32" t="str">
        <f>HYPERLINK("http://warehouse.orhideja.net//images/products/439-495 440-495  ivory.jpg","439-495")</f>
        <v>439-495</v>
      </c>
      <c r="D2807" s="32" t="s">
        <v>110</v>
      </c>
      <c r="E2807" s="32" t="s">
        <v>62</v>
      </c>
      <c r="F2807" s="32">
        <v>4954391100046</v>
      </c>
      <c r="G2807" s="32">
        <v>1</v>
      </c>
      <c r="H2807" s="34">
        <v>1768.5674999999999</v>
      </c>
      <c r="I2807" s="3"/>
      <c r="J2807" s="26">
        <f t="shared" si="197"/>
        <v>0</v>
      </c>
    </row>
    <row r="2808" spans="1:10" ht="72" customHeight="1" x14ac:dyDescent="0.25">
      <c r="A2808" s="35"/>
      <c r="B2808" s="32" t="s">
        <v>148</v>
      </c>
      <c r="C2808" s="32" t="str">
        <f>HYPERLINK("http://warehouse.orhideja.net//images/products/412-868.jpg","412-868")</f>
        <v>412-868</v>
      </c>
      <c r="D2808" s="32" t="s">
        <v>6</v>
      </c>
      <c r="E2808" s="32">
        <v>38</v>
      </c>
      <c r="F2808" s="32">
        <v>8684121076605</v>
      </c>
      <c r="G2808" s="32">
        <v>2</v>
      </c>
      <c r="H2808" s="34">
        <v>2684.2725</v>
      </c>
      <c r="I2808" s="3"/>
      <c r="J2808" s="26">
        <f t="shared" si="197"/>
        <v>0</v>
      </c>
    </row>
    <row r="2809" spans="1:10" ht="72" customHeight="1" x14ac:dyDescent="0.25">
      <c r="A2809" s="36"/>
      <c r="B2809" s="32" t="s">
        <v>148</v>
      </c>
      <c r="C2809" s="32" t="str">
        <f>HYPERLINK("http://warehouse.orhideja.net//images/products/412-868.jpg","412-868")</f>
        <v>412-868</v>
      </c>
      <c r="D2809" s="32" t="s">
        <v>6</v>
      </c>
      <c r="E2809" s="32">
        <v>40</v>
      </c>
      <c r="F2809" s="32">
        <v>8684121086604</v>
      </c>
      <c r="G2809" s="32">
        <v>5</v>
      </c>
      <c r="H2809" s="34">
        <v>2684.2725</v>
      </c>
      <c r="I2809" s="3"/>
      <c r="J2809" s="26">
        <f t="shared" si="197"/>
        <v>0</v>
      </c>
    </row>
    <row r="2810" spans="1:10" ht="72" customHeight="1" x14ac:dyDescent="0.25">
      <c r="A2810" s="37"/>
      <c r="B2810" s="32" t="s">
        <v>148</v>
      </c>
      <c r="C2810" s="32" t="str">
        <f>HYPERLINK("http://warehouse.orhideja.net//images/products/412-868.jpg","412-868")</f>
        <v>412-868</v>
      </c>
      <c r="D2810" s="32" t="s">
        <v>6</v>
      </c>
      <c r="E2810" s="32">
        <v>42</v>
      </c>
      <c r="F2810" s="32">
        <v>8684121096603</v>
      </c>
      <c r="G2810" s="32">
        <v>6</v>
      </c>
      <c r="H2810" s="34">
        <v>2684.2725</v>
      </c>
      <c r="I2810" s="3"/>
      <c r="J2810" s="26">
        <f t="shared" si="197"/>
        <v>0</v>
      </c>
    </row>
    <row r="2811" spans="1:10" ht="54" customHeight="1" x14ac:dyDescent="0.25">
      <c r="A2811" s="35"/>
      <c r="B2811" s="32" t="s">
        <v>152</v>
      </c>
      <c r="C2811" s="32" t="str">
        <f>HYPERLINK("http://warehouse.orhideja.net//images/products/439-868, 440-868.jpg","439-868")</f>
        <v>439-868</v>
      </c>
      <c r="D2811" s="32" t="s">
        <v>6</v>
      </c>
      <c r="E2811" s="32">
        <v>36</v>
      </c>
      <c r="F2811" s="32">
        <v>8684391066603</v>
      </c>
      <c r="G2811" s="32">
        <v>6</v>
      </c>
      <c r="H2811" s="34">
        <v>1732.6575</v>
      </c>
      <c r="I2811" s="3"/>
      <c r="J2811" s="26">
        <f t="shared" si="197"/>
        <v>0</v>
      </c>
    </row>
    <row r="2812" spans="1:10" ht="54" customHeight="1" x14ac:dyDescent="0.25">
      <c r="A2812" s="36"/>
      <c r="B2812" s="32" t="s">
        <v>152</v>
      </c>
      <c r="C2812" s="32" t="str">
        <f>HYPERLINK("http://warehouse.orhideja.net//images/products/439-868, 440-868.jpg","439-868")</f>
        <v>439-868</v>
      </c>
      <c r="D2812" s="32" t="s">
        <v>6</v>
      </c>
      <c r="E2812" s="32">
        <v>40</v>
      </c>
      <c r="F2812" s="32">
        <v>8684391086601</v>
      </c>
      <c r="G2812" s="32">
        <v>1</v>
      </c>
      <c r="H2812" s="34">
        <v>1732.6575</v>
      </c>
      <c r="I2812" s="3"/>
      <c r="J2812" s="26">
        <f t="shared" si="197"/>
        <v>0</v>
      </c>
    </row>
    <row r="2813" spans="1:10" ht="54" customHeight="1" x14ac:dyDescent="0.25">
      <c r="A2813" s="36"/>
      <c r="B2813" s="32" t="s">
        <v>152</v>
      </c>
      <c r="C2813" s="32" t="str">
        <f>HYPERLINK("http://warehouse.orhideja.net//images/products/439-868, 440-868.jpg","439-868")</f>
        <v>439-868</v>
      </c>
      <c r="D2813" s="32" t="s">
        <v>6</v>
      </c>
      <c r="E2813" s="32">
        <v>42</v>
      </c>
      <c r="F2813" s="32">
        <v>8684391096600</v>
      </c>
      <c r="G2813" s="32">
        <v>1</v>
      </c>
      <c r="H2813" s="34">
        <v>1732.6575</v>
      </c>
      <c r="I2813" s="3"/>
      <c r="J2813" s="26">
        <f t="shared" si="197"/>
        <v>0</v>
      </c>
    </row>
    <row r="2814" spans="1:10" ht="54" customHeight="1" x14ac:dyDescent="0.25">
      <c r="A2814" s="37"/>
      <c r="B2814" s="32" t="s">
        <v>152</v>
      </c>
      <c r="C2814" s="32" t="str">
        <f>HYPERLINK("http://warehouse.orhideja.net//images/products/439-868, 440-868.jpg","439-868")</f>
        <v>439-868</v>
      </c>
      <c r="D2814" s="32" t="s">
        <v>6</v>
      </c>
      <c r="E2814" s="32">
        <v>44</v>
      </c>
      <c r="F2814" s="32">
        <v>8684391106606</v>
      </c>
      <c r="G2814" s="32">
        <v>7</v>
      </c>
      <c r="H2814" s="34">
        <v>1732.6575</v>
      </c>
      <c r="I2814" s="3"/>
      <c r="J2814" s="26">
        <f t="shared" si="197"/>
        <v>0</v>
      </c>
    </row>
    <row r="2815" spans="1:10" ht="51" customHeight="1" x14ac:dyDescent="0.25">
      <c r="A2815" s="35"/>
      <c r="B2815" s="32" t="s">
        <v>155</v>
      </c>
      <c r="C2815" s="32" t="str">
        <f>HYPERLINK("http://warehouse.orhideja.net//images/products/440-868 shiorti.jpg","440-868")</f>
        <v>440-868</v>
      </c>
      <c r="D2815" s="32" t="s">
        <v>6</v>
      </c>
      <c r="E2815" s="32">
        <v>36</v>
      </c>
      <c r="F2815" s="32">
        <v>8684401066609</v>
      </c>
      <c r="G2815" s="32">
        <v>6</v>
      </c>
      <c r="H2815" s="34">
        <v>960.59249999999986</v>
      </c>
      <c r="I2815" s="3"/>
      <c r="J2815" s="26">
        <f t="shared" si="197"/>
        <v>0</v>
      </c>
    </row>
    <row r="2816" spans="1:10" ht="51" customHeight="1" x14ac:dyDescent="0.25">
      <c r="A2816" s="36"/>
      <c r="B2816" s="32" t="s">
        <v>155</v>
      </c>
      <c r="C2816" s="32" t="str">
        <f>HYPERLINK("http://warehouse.orhideja.net//images/products/440-868 shiorti.jpg","440-868")</f>
        <v>440-868</v>
      </c>
      <c r="D2816" s="32" t="s">
        <v>6</v>
      </c>
      <c r="E2816" s="32">
        <v>40</v>
      </c>
      <c r="F2816" s="32">
        <v>8684401086607</v>
      </c>
      <c r="G2816" s="32">
        <v>2</v>
      </c>
      <c r="H2816" s="34">
        <v>960.59249999999986</v>
      </c>
      <c r="I2816" s="3"/>
      <c r="J2816" s="26">
        <f t="shared" si="197"/>
        <v>0</v>
      </c>
    </row>
    <row r="2817" spans="1:10" ht="51" customHeight="1" x14ac:dyDescent="0.25">
      <c r="A2817" s="36"/>
      <c r="B2817" s="32" t="s">
        <v>155</v>
      </c>
      <c r="C2817" s="32" t="str">
        <f>HYPERLINK("http://warehouse.orhideja.net//images/products/440-868 shiorti.jpg","440-868")</f>
        <v>440-868</v>
      </c>
      <c r="D2817" s="32" t="s">
        <v>6</v>
      </c>
      <c r="E2817" s="32">
        <v>42</v>
      </c>
      <c r="F2817" s="32">
        <v>8684401096606</v>
      </c>
      <c r="G2817" s="32">
        <v>1</v>
      </c>
      <c r="H2817" s="34">
        <v>960.59249999999986</v>
      </c>
      <c r="I2817" s="3"/>
      <c r="J2817" s="26">
        <f t="shared" si="197"/>
        <v>0</v>
      </c>
    </row>
    <row r="2818" spans="1:10" ht="51" customHeight="1" x14ac:dyDescent="0.25">
      <c r="A2818" s="37"/>
      <c r="B2818" s="32" t="s">
        <v>155</v>
      </c>
      <c r="C2818" s="32" t="str">
        <f>HYPERLINK("http://warehouse.orhideja.net//images/products/440-868 shiorti.jpg","440-868")</f>
        <v>440-868</v>
      </c>
      <c r="D2818" s="32" t="s">
        <v>6</v>
      </c>
      <c r="E2818" s="32">
        <v>44</v>
      </c>
      <c r="F2818" s="32">
        <v>8684401106602</v>
      </c>
      <c r="G2818" s="32">
        <v>5</v>
      </c>
      <c r="H2818" s="34">
        <v>960.59249999999986</v>
      </c>
      <c r="I2818" s="3"/>
      <c r="J2818" s="26">
        <f t="shared" si="197"/>
        <v>0</v>
      </c>
    </row>
    <row r="2819" spans="1:10" ht="50.25" customHeight="1" x14ac:dyDescent="0.25">
      <c r="A2819" s="35"/>
      <c r="B2819" s="32" t="s">
        <v>156</v>
      </c>
      <c r="C2819" s="32" t="str">
        <f>HYPERLINK("http://warehouse.orhideja.net//images/products/539-385-moloko-pion_3.jpg","539-385")</f>
        <v>539-385</v>
      </c>
      <c r="D2819" s="32" t="s">
        <v>75</v>
      </c>
      <c r="E2819" s="32" t="s">
        <v>78</v>
      </c>
      <c r="F2819" s="32">
        <v>3855390179181</v>
      </c>
      <c r="G2819" s="32">
        <v>2</v>
      </c>
      <c r="H2819" s="34">
        <v>1436.3999999999999</v>
      </c>
      <c r="I2819" s="3"/>
      <c r="J2819" s="26">
        <f t="shared" si="197"/>
        <v>0</v>
      </c>
    </row>
    <row r="2820" spans="1:10" ht="50.25" customHeight="1" x14ac:dyDescent="0.25">
      <c r="A2820" s="36"/>
      <c r="B2820" s="32" t="s">
        <v>156</v>
      </c>
      <c r="C2820" s="32" t="str">
        <f>HYPERLINK("http://warehouse.orhideja.net//images/products/539-385-moloko-pion_3.jpg","539-385")</f>
        <v>539-385</v>
      </c>
      <c r="D2820" s="32" t="s">
        <v>75</v>
      </c>
      <c r="E2820" s="32" t="s">
        <v>10</v>
      </c>
      <c r="F2820" s="32">
        <v>3855390199189</v>
      </c>
      <c r="G2820" s="32">
        <v>6</v>
      </c>
      <c r="H2820" s="34">
        <v>1436.3999999999999</v>
      </c>
      <c r="I2820" s="3"/>
      <c r="J2820" s="26">
        <f t="shared" si="197"/>
        <v>0</v>
      </c>
    </row>
    <row r="2821" spans="1:10" ht="50.25" customHeight="1" x14ac:dyDescent="0.25">
      <c r="A2821" s="36"/>
      <c r="B2821" s="32" t="s">
        <v>156</v>
      </c>
      <c r="C2821" s="32" t="str">
        <f>HYPERLINK("http://warehouse.orhideja.net//images/products/539-385-moloko-pion_3.jpg","539-385")</f>
        <v>539-385</v>
      </c>
      <c r="D2821" s="32" t="s">
        <v>75</v>
      </c>
      <c r="E2821" s="32" t="s">
        <v>14</v>
      </c>
      <c r="F2821" s="32">
        <v>3855390199189</v>
      </c>
      <c r="G2821" s="32">
        <v>5</v>
      </c>
      <c r="H2821" s="34">
        <v>1436.3999999999999</v>
      </c>
      <c r="I2821" s="3"/>
      <c r="J2821" s="26">
        <f t="shared" si="197"/>
        <v>0</v>
      </c>
    </row>
    <row r="2822" spans="1:10" ht="50.25" customHeight="1" x14ac:dyDescent="0.25">
      <c r="A2822" s="36"/>
      <c r="B2822" s="32" t="s">
        <v>156</v>
      </c>
      <c r="C2822" s="32" t="str">
        <f>HYPERLINK("http://warehouse.orhideja.net//images/products/539-385-moloko-pion_3.jpg","539-385")</f>
        <v>539-385</v>
      </c>
      <c r="D2822" s="32" t="s">
        <v>75</v>
      </c>
      <c r="E2822" s="32" t="s">
        <v>15</v>
      </c>
      <c r="F2822" s="32">
        <v>3855390279188</v>
      </c>
      <c r="G2822" s="32">
        <v>5</v>
      </c>
      <c r="H2822" s="34">
        <v>1436.3999999999999</v>
      </c>
      <c r="I2822" s="3"/>
      <c r="J2822" s="26">
        <f t="shared" si="197"/>
        <v>0</v>
      </c>
    </row>
    <row r="2823" spans="1:10" ht="50.25" customHeight="1" x14ac:dyDescent="0.25">
      <c r="A2823" s="37"/>
      <c r="B2823" s="32" t="s">
        <v>156</v>
      </c>
      <c r="C2823" s="32" t="str">
        <f>HYPERLINK("http://warehouse.orhideja.net//images/products/539-385-moloko-pion_3.jpg","539-385")</f>
        <v>539-385</v>
      </c>
      <c r="D2823" s="32" t="s">
        <v>75</v>
      </c>
      <c r="E2823" s="32" t="s">
        <v>19</v>
      </c>
      <c r="F2823" s="32">
        <v>3855390349188</v>
      </c>
      <c r="G2823" s="32">
        <v>5</v>
      </c>
      <c r="H2823" s="34">
        <v>1436.3999999999999</v>
      </c>
      <c r="I2823" s="3"/>
      <c r="J2823" s="26">
        <f t="shared" si="197"/>
        <v>0</v>
      </c>
    </row>
    <row r="2824" spans="1:10" ht="94.5" customHeight="1" x14ac:dyDescent="0.25">
      <c r="A2824" s="35"/>
      <c r="B2824" s="32" t="s">
        <v>50</v>
      </c>
      <c r="C2824" s="32" t="str">
        <f>HYPERLINK("http://warehouse.orhideja.net//images/products/289-385-moloko-pion_2.jpg","289-385")</f>
        <v>289-385</v>
      </c>
      <c r="D2824" s="32" t="s">
        <v>75</v>
      </c>
      <c r="E2824" s="32">
        <v>36</v>
      </c>
      <c r="F2824" s="32">
        <v>3852891069188</v>
      </c>
      <c r="G2824" s="32">
        <v>4</v>
      </c>
      <c r="H2824" s="34">
        <v>718.19999999999993</v>
      </c>
      <c r="I2824" s="3"/>
      <c r="J2824" s="26">
        <f t="shared" ref="J2824:J2887" si="199">H2824*I2824</f>
        <v>0</v>
      </c>
    </row>
    <row r="2825" spans="1:10" ht="94.5" customHeight="1" x14ac:dyDescent="0.25">
      <c r="A2825" s="37"/>
      <c r="B2825" s="32" t="s">
        <v>50</v>
      </c>
      <c r="C2825" s="32" t="str">
        <f>HYPERLINK("http://warehouse.orhideja.net//images/products/289-385-moloko-pion_2.jpg","289-385")</f>
        <v>289-385</v>
      </c>
      <c r="D2825" s="32" t="s">
        <v>75</v>
      </c>
      <c r="E2825" s="32">
        <v>38</v>
      </c>
      <c r="F2825" s="32">
        <v>3852891079187</v>
      </c>
      <c r="G2825" s="32">
        <v>3</v>
      </c>
      <c r="H2825" s="34">
        <v>718.19999999999993</v>
      </c>
      <c r="I2825" s="3"/>
      <c r="J2825" s="26">
        <f t="shared" si="199"/>
        <v>0</v>
      </c>
    </row>
    <row r="2826" spans="1:10" ht="38.25" customHeight="1" x14ac:dyDescent="0.25">
      <c r="A2826" s="35"/>
      <c r="B2826" s="32" t="s">
        <v>156</v>
      </c>
      <c r="C2826" s="32" t="str">
        <f t="shared" ref="C2826:C2832" si="200">HYPERLINK("http://warehouse.orhideja.net//images/products/539-385 °„‡£„≠§®-Ø®Æ≠.jpg","539-385")</f>
        <v>539-385</v>
      </c>
      <c r="D2826" s="32" t="s">
        <v>157</v>
      </c>
      <c r="E2826" s="32" t="s">
        <v>70</v>
      </c>
      <c r="F2826" s="32">
        <v>3855390119163</v>
      </c>
      <c r="G2826" s="32">
        <v>5</v>
      </c>
      <c r="H2826" s="34">
        <v>1436.3999999999999</v>
      </c>
      <c r="I2826" s="3"/>
      <c r="J2826" s="26">
        <f t="shared" si="199"/>
        <v>0</v>
      </c>
    </row>
    <row r="2827" spans="1:10" ht="38.25" customHeight="1" x14ac:dyDescent="0.25">
      <c r="A2827" s="36"/>
      <c r="B2827" s="32" t="s">
        <v>156</v>
      </c>
      <c r="C2827" s="32" t="str">
        <f t="shared" si="200"/>
        <v>539-385</v>
      </c>
      <c r="D2827" s="32" t="s">
        <v>157</v>
      </c>
      <c r="E2827" s="32" t="s">
        <v>7</v>
      </c>
      <c r="F2827" s="32">
        <v>3855390129162</v>
      </c>
      <c r="G2827" s="32">
        <v>3</v>
      </c>
      <c r="H2827" s="34">
        <v>1436.3999999999999</v>
      </c>
      <c r="I2827" s="3"/>
      <c r="J2827" s="26">
        <f t="shared" si="199"/>
        <v>0</v>
      </c>
    </row>
    <row r="2828" spans="1:10" ht="38.25" customHeight="1" x14ac:dyDescent="0.25">
      <c r="A2828" s="36"/>
      <c r="B2828" s="32" t="s">
        <v>156</v>
      </c>
      <c r="C2828" s="32" t="str">
        <f t="shared" si="200"/>
        <v>539-385</v>
      </c>
      <c r="D2828" s="32" t="s">
        <v>157</v>
      </c>
      <c r="E2828" s="32" t="s">
        <v>9</v>
      </c>
      <c r="F2828" s="32">
        <v>3855390189166</v>
      </c>
      <c r="G2828" s="32">
        <v>6</v>
      </c>
      <c r="H2828" s="34">
        <v>1436.3999999999999</v>
      </c>
      <c r="I2828" s="3"/>
      <c r="J2828" s="26">
        <f t="shared" si="199"/>
        <v>0</v>
      </c>
    </row>
    <row r="2829" spans="1:10" ht="38.25" customHeight="1" x14ac:dyDescent="0.25">
      <c r="A2829" s="36"/>
      <c r="B2829" s="32" t="s">
        <v>156</v>
      </c>
      <c r="C2829" s="32" t="str">
        <f t="shared" si="200"/>
        <v>539-385</v>
      </c>
      <c r="D2829" s="32" t="s">
        <v>157</v>
      </c>
      <c r="E2829" s="32" t="s">
        <v>10</v>
      </c>
      <c r="F2829" s="32">
        <v>3855390199165</v>
      </c>
      <c r="G2829" s="32">
        <v>7</v>
      </c>
      <c r="H2829" s="34">
        <v>1436.3999999999999</v>
      </c>
      <c r="I2829" s="3"/>
      <c r="J2829" s="26">
        <f t="shared" si="199"/>
        <v>0</v>
      </c>
    </row>
    <row r="2830" spans="1:10" ht="38.25" customHeight="1" x14ac:dyDescent="0.25">
      <c r="A2830" s="36"/>
      <c r="B2830" s="32" t="s">
        <v>156</v>
      </c>
      <c r="C2830" s="32" t="str">
        <f t="shared" si="200"/>
        <v>539-385</v>
      </c>
      <c r="D2830" s="32" t="s">
        <v>157</v>
      </c>
      <c r="E2830" s="32" t="s">
        <v>14</v>
      </c>
      <c r="F2830" s="32">
        <v>3855390269165</v>
      </c>
      <c r="G2830" s="32">
        <v>9</v>
      </c>
      <c r="H2830" s="34">
        <v>1436.3999999999999</v>
      </c>
      <c r="I2830" s="3"/>
      <c r="J2830" s="26">
        <f t="shared" si="199"/>
        <v>0</v>
      </c>
    </row>
    <row r="2831" spans="1:10" ht="38.25" customHeight="1" x14ac:dyDescent="0.25">
      <c r="A2831" s="36"/>
      <c r="B2831" s="32" t="s">
        <v>156</v>
      </c>
      <c r="C2831" s="32" t="str">
        <f t="shared" si="200"/>
        <v>539-385</v>
      </c>
      <c r="D2831" s="32" t="s">
        <v>157</v>
      </c>
      <c r="E2831" s="32" t="s">
        <v>15</v>
      </c>
      <c r="F2831" s="32">
        <v>3855390279164</v>
      </c>
      <c r="G2831" s="32">
        <v>3</v>
      </c>
      <c r="H2831" s="34">
        <v>1436.3999999999999</v>
      </c>
      <c r="I2831" s="3"/>
      <c r="J2831" s="26">
        <f t="shared" si="199"/>
        <v>0</v>
      </c>
    </row>
    <row r="2832" spans="1:10" ht="38.25" customHeight="1" x14ac:dyDescent="0.25">
      <c r="A2832" s="37"/>
      <c r="B2832" s="32" t="s">
        <v>156</v>
      </c>
      <c r="C2832" s="32" t="str">
        <f t="shared" si="200"/>
        <v>539-385</v>
      </c>
      <c r="D2832" s="32" t="s">
        <v>157</v>
      </c>
      <c r="E2832" s="32" t="s">
        <v>19</v>
      </c>
      <c r="F2832" s="32">
        <v>3855390349164</v>
      </c>
      <c r="G2832" s="32">
        <v>3</v>
      </c>
      <c r="H2832" s="34">
        <v>1436.3999999999999</v>
      </c>
      <c r="I2832" s="3"/>
      <c r="J2832" s="26">
        <f t="shared" si="199"/>
        <v>0</v>
      </c>
    </row>
    <row r="2833" spans="1:10" ht="180.75" customHeight="1" x14ac:dyDescent="0.25">
      <c r="A2833" s="27"/>
      <c r="B2833" s="32" t="s">
        <v>32</v>
      </c>
      <c r="C2833" s="32" t="str">
        <f>HYPERLINK("http://warehouse.orhideja.net//images/products/710-385 °„‡£„≠§®-Ø®Æ≠.jpg","710-385")</f>
        <v>710-385</v>
      </c>
      <c r="D2833" s="32" t="s">
        <v>157</v>
      </c>
      <c r="E2833" s="32">
        <v>38</v>
      </c>
      <c r="F2833" s="32">
        <v>3857101079162</v>
      </c>
      <c r="G2833" s="32">
        <v>2</v>
      </c>
      <c r="H2833" s="34">
        <v>718.19999999999993</v>
      </c>
      <c r="I2833" s="3"/>
      <c r="J2833" s="26">
        <f t="shared" si="199"/>
        <v>0</v>
      </c>
    </row>
    <row r="2834" spans="1:10" ht="31.5" customHeight="1" x14ac:dyDescent="0.25">
      <c r="A2834" s="35"/>
      <c r="B2834" s="32" t="s">
        <v>80</v>
      </c>
      <c r="C2834" s="32" t="str">
        <f t="shared" ref="C2834:C2840" si="201">HYPERLINK("http://warehouse.orhideja.net//images/products/174-385 _1.jpg","174-385")</f>
        <v>174-385</v>
      </c>
      <c r="D2834" s="32" t="s">
        <v>83</v>
      </c>
      <c r="E2834" s="32" t="s">
        <v>77</v>
      </c>
      <c r="F2834" s="32">
        <v>3851740109129</v>
      </c>
      <c r="G2834" s="32">
        <v>1</v>
      </c>
      <c r="H2834" s="34">
        <v>1256.8499999999999</v>
      </c>
      <c r="I2834" s="3"/>
      <c r="J2834" s="26">
        <f t="shared" si="199"/>
        <v>0</v>
      </c>
    </row>
    <row r="2835" spans="1:10" ht="31.5" customHeight="1" x14ac:dyDescent="0.25">
      <c r="A2835" s="36"/>
      <c r="B2835" s="32" t="s">
        <v>80</v>
      </c>
      <c r="C2835" s="32" t="str">
        <f t="shared" si="201"/>
        <v>174-385</v>
      </c>
      <c r="D2835" s="32" t="s">
        <v>83</v>
      </c>
      <c r="E2835" s="32" t="s">
        <v>7</v>
      </c>
      <c r="F2835" s="32">
        <v>3851740129127</v>
      </c>
      <c r="G2835" s="32">
        <v>5</v>
      </c>
      <c r="H2835" s="34">
        <v>1256.8499999999999</v>
      </c>
      <c r="I2835" s="3"/>
      <c r="J2835" s="26">
        <f t="shared" si="199"/>
        <v>0</v>
      </c>
    </row>
    <row r="2836" spans="1:10" ht="31.5" customHeight="1" x14ac:dyDescent="0.25">
      <c r="A2836" s="36"/>
      <c r="B2836" s="32" t="s">
        <v>80</v>
      </c>
      <c r="C2836" s="32" t="str">
        <f t="shared" si="201"/>
        <v>174-385</v>
      </c>
      <c r="D2836" s="32" t="s">
        <v>83</v>
      </c>
      <c r="E2836" s="32" t="s">
        <v>8</v>
      </c>
      <c r="F2836" s="32">
        <v>3851740139126</v>
      </c>
      <c r="G2836" s="32">
        <v>3</v>
      </c>
      <c r="H2836" s="34">
        <v>1256.8499999999999</v>
      </c>
      <c r="I2836" s="3"/>
      <c r="J2836" s="26">
        <f t="shared" si="199"/>
        <v>0</v>
      </c>
    </row>
    <row r="2837" spans="1:10" ht="31.5" customHeight="1" x14ac:dyDescent="0.25">
      <c r="A2837" s="36"/>
      <c r="B2837" s="32" t="s">
        <v>80</v>
      </c>
      <c r="C2837" s="32" t="str">
        <f t="shared" si="201"/>
        <v>174-385</v>
      </c>
      <c r="D2837" s="32" t="s">
        <v>83</v>
      </c>
      <c r="E2837" s="32" t="s">
        <v>78</v>
      </c>
      <c r="F2837" s="32">
        <v>3851740179122</v>
      </c>
      <c r="G2837" s="32">
        <v>3</v>
      </c>
      <c r="H2837" s="34">
        <v>1256.8499999999999</v>
      </c>
      <c r="I2837" s="3"/>
      <c r="J2837" s="26">
        <f t="shared" si="199"/>
        <v>0</v>
      </c>
    </row>
    <row r="2838" spans="1:10" ht="31.5" customHeight="1" x14ac:dyDescent="0.25">
      <c r="A2838" s="36"/>
      <c r="B2838" s="32" t="s">
        <v>80</v>
      </c>
      <c r="C2838" s="32" t="str">
        <f t="shared" si="201"/>
        <v>174-385</v>
      </c>
      <c r="D2838" s="32" t="s">
        <v>83</v>
      </c>
      <c r="E2838" s="32" t="s">
        <v>10</v>
      </c>
      <c r="F2838" s="32">
        <v>3851740199120</v>
      </c>
      <c r="G2838" s="32">
        <v>1</v>
      </c>
      <c r="H2838" s="34">
        <v>1256.8499999999999</v>
      </c>
      <c r="I2838" s="3"/>
      <c r="J2838" s="26">
        <f t="shared" si="199"/>
        <v>0</v>
      </c>
    </row>
    <row r="2839" spans="1:10" ht="31.5" customHeight="1" x14ac:dyDescent="0.25">
      <c r="A2839" s="36"/>
      <c r="B2839" s="32" t="s">
        <v>80</v>
      </c>
      <c r="C2839" s="32" t="str">
        <f t="shared" si="201"/>
        <v>174-385</v>
      </c>
      <c r="D2839" s="32" t="s">
        <v>83</v>
      </c>
      <c r="E2839" s="32" t="s">
        <v>14</v>
      </c>
      <c r="F2839" s="32">
        <v>3851740269120</v>
      </c>
      <c r="G2839" s="32">
        <v>3</v>
      </c>
      <c r="H2839" s="34">
        <v>1256.8499999999999</v>
      </c>
      <c r="I2839" s="3"/>
      <c r="J2839" s="26">
        <f t="shared" si="199"/>
        <v>0</v>
      </c>
    </row>
    <row r="2840" spans="1:10" ht="31.5" customHeight="1" x14ac:dyDescent="0.25">
      <c r="A2840" s="37"/>
      <c r="B2840" s="32" t="s">
        <v>80</v>
      </c>
      <c r="C2840" s="32" t="str">
        <f t="shared" si="201"/>
        <v>174-385</v>
      </c>
      <c r="D2840" s="32" t="s">
        <v>83</v>
      </c>
      <c r="E2840" s="32" t="s">
        <v>15</v>
      </c>
      <c r="F2840" s="32">
        <v>3851740279129</v>
      </c>
      <c r="G2840" s="32">
        <v>1</v>
      </c>
      <c r="H2840" s="34">
        <v>1256.8499999999999</v>
      </c>
      <c r="I2840" s="3"/>
      <c r="J2840" s="26">
        <f t="shared" si="199"/>
        <v>0</v>
      </c>
    </row>
    <row r="2841" spans="1:10" ht="47.25" customHeight="1" x14ac:dyDescent="0.25">
      <c r="A2841" s="38"/>
      <c r="B2841" s="32" t="s">
        <v>68</v>
      </c>
      <c r="C2841" s="32" t="str">
        <f>HYPERLINK("http://warehouse.orhideja.net//images/products/523-385 _1.jpg","523-385")</f>
        <v>523-385</v>
      </c>
      <c r="D2841" s="32" t="s">
        <v>83</v>
      </c>
      <c r="E2841" s="32" t="s">
        <v>7</v>
      </c>
      <c r="F2841" s="32">
        <v>3855230129123</v>
      </c>
      <c r="G2841" s="32">
        <v>7</v>
      </c>
      <c r="H2841" s="34">
        <v>1256.8499999999999</v>
      </c>
      <c r="I2841" s="3"/>
      <c r="J2841" s="26">
        <f t="shared" si="199"/>
        <v>0</v>
      </c>
    </row>
    <row r="2842" spans="1:10" ht="47.25" customHeight="1" x14ac:dyDescent="0.25">
      <c r="A2842" s="39"/>
      <c r="B2842" s="32" t="s">
        <v>68</v>
      </c>
      <c r="C2842" s="32" t="str">
        <f>HYPERLINK("http://warehouse.orhideja.net//images/products/523-385 _1.jpg","523-385")</f>
        <v>523-385</v>
      </c>
      <c r="D2842" s="32" t="s">
        <v>83</v>
      </c>
      <c r="E2842" s="32" t="s">
        <v>8</v>
      </c>
      <c r="F2842" s="32">
        <v>3855230139122</v>
      </c>
      <c r="G2842" s="32">
        <v>3</v>
      </c>
      <c r="H2842" s="34">
        <v>1256.8499999999999</v>
      </c>
      <c r="I2842" s="3"/>
      <c r="J2842" s="26">
        <f t="shared" si="199"/>
        <v>0</v>
      </c>
    </row>
    <row r="2843" spans="1:10" ht="47.25" customHeight="1" x14ac:dyDescent="0.25">
      <c r="A2843" s="39"/>
      <c r="B2843" s="32" t="s">
        <v>68</v>
      </c>
      <c r="C2843" s="32" t="str">
        <f>HYPERLINK("http://warehouse.orhideja.net//images/products/523-385 _1.jpg","523-385")</f>
        <v>523-385</v>
      </c>
      <c r="D2843" s="32" t="s">
        <v>83</v>
      </c>
      <c r="E2843" s="32" t="s">
        <v>10</v>
      </c>
      <c r="F2843" s="32">
        <v>3855230199126</v>
      </c>
      <c r="G2843" s="32">
        <v>2</v>
      </c>
      <c r="H2843" s="34">
        <v>1256.8499999999999</v>
      </c>
      <c r="I2843" s="3"/>
      <c r="J2843" s="26">
        <f t="shared" si="199"/>
        <v>0</v>
      </c>
    </row>
    <row r="2844" spans="1:10" ht="47.25" customHeight="1" x14ac:dyDescent="0.25">
      <c r="A2844" s="39"/>
      <c r="B2844" s="32" t="s">
        <v>68</v>
      </c>
      <c r="C2844" s="32" t="str">
        <f>HYPERLINK("http://warehouse.orhideja.net//images/products/523-385 _1.jpg","523-385")</f>
        <v>523-385</v>
      </c>
      <c r="D2844" s="32" t="s">
        <v>83</v>
      </c>
      <c r="E2844" s="32" t="s">
        <v>25</v>
      </c>
      <c r="F2844" s="32">
        <v>3855230219121</v>
      </c>
      <c r="G2844" s="32">
        <v>2</v>
      </c>
      <c r="H2844" s="34">
        <v>1256.8499999999999</v>
      </c>
      <c r="I2844" s="3"/>
      <c r="J2844" s="26">
        <f t="shared" si="199"/>
        <v>0</v>
      </c>
    </row>
    <row r="2845" spans="1:10" ht="24" customHeight="1" x14ac:dyDescent="0.25">
      <c r="A2845" s="35"/>
      <c r="B2845" s="32" t="s">
        <v>156</v>
      </c>
      <c r="C2845" s="32" t="str">
        <f t="shared" ref="C2845:C2852" si="202">HYPERLINK("http://warehouse.orhideja.net//images/products/5ba9ff6db9e39.jpg","539-385")</f>
        <v>539-385</v>
      </c>
      <c r="D2845" s="32" t="s">
        <v>83</v>
      </c>
      <c r="E2845" s="32" t="s">
        <v>7</v>
      </c>
      <c r="F2845" s="32">
        <v>3855390129124</v>
      </c>
      <c r="G2845" s="32">
        <v>2</v>
      </c>
      <c r="H2845" s="34">
        <v>1436.3999999999999</v>
      </c>
      <c r="I2845" s="3"/>
      <c r="J2845" s="26">
        <f t="shared" si="199"/>
        <v>0</v>
      </c>
    </row>
    <row r="2846" spans="1:10" ht="24" customHeight="1" x14ac:dyDescent="0.25">
      <c r="A2846" s="36"/>
      <c r="B2846" s="32" t="s">
        <v>156</v>
      </c>
      <c r="C2846" s="32" t="str">
        <f t="shared" si="202"/>
        <v>539-385</v>
      </c>
      <c r="D2846" s="32" t="s">
        <v>83</v>
      </c>
      <c r="E2846" s="32" t="s">
        <v>8</v>
      </c>
      <c r="F2846" s="32">
        <v>3855390139123</v>
      </c>
      <c r="G2846" s="32">
        <v>2</v>
      </c>
      <c r="H2846" s="34">
        <v>1436.3999999999999</v>
      </c>
      <c r="I2846" s="3"/>
      <c r="J2846" s="26">
        <f t="shared" si="199"/>
        <v>0</v>
      </c>
    </row>
    <row r="2847" spans="1:10" ht="24" customHeight="1" x14ac:dyDescent="0.25">
      <c r="A2847" s="36"/>
      <c r="B2847" s="32" t="s">
        <v>156</v>
      </c>
      <c r="C2847" s="32" t="str">
        <f t="shared" si="202"/>
        <v>539-385</v>
      </c>
      <c r="D2847" s="32" t="s">
        <v>83</v>
      </c>
      <c r="E2847" s="32" t="s">
        <v>9</v>
      </c>
      <c r="F2847" s="32">
        <v>3855390189128</v>
      </c>
      <c r="G2847" s="32">
        <v>13</v>
      </c>
      <c r="H2847" s="34">
        <v>1436.3999999999999</v>
      </c>
      <c r="I2847" s="3"/>
      <c r="J2847" s="26">
        <f t="shared" si="199"/>
        <v>0</v>
      </c>
    </row>
    <row r="2848" spans="1:10" ht="24" customHeight="1" x14ac:dyDescent="0.25">
      <c r="A2848" s="36"/>
      <c r="B2848" s="32" t="s">
        <v>156</v>
      </c>
      <c r="C2848" s="32" t="str">
        <f t="shared" si="202"/>
        <v>539-385</v>
      </c>
      <c r="D2848" s="32" t="s">
        <v>83</v>
      </c>
      <c r="E2848" s="32" t="s">
        <v>10</v>
      </c>
      <c r="F2848" s="32">
        <v>3855390199127</v>
      </c>
      <c r="G2848" s="32">
        <v>16</v>
      </c>
      <c r="H2848" s="34">
        <v>1436.3999999999999</v>
      </c>
      <c r="I2848" s="3"/>
      <c r="J2848" s="26">
        <f t="shared" si="199"/>
        <v>0</v>
      </c>
    </row>
    <row r="2849" spans="1:10" ht="24" customHeight="1" x14ac:dyDescent="0.25">
      <c r="A2849" s="36"/>
      <c r="B2849" s="32" t="s">
        <v>156</v>
      </c>
      <c r="C2849" s="32" t="str">
        <f t="shared" si="202"/>
        <v>539-385</v>
      </c>
      <c r="D2849" s="32" t="s">
        <v>83</v>
      </c>
      <c r="E2849" s="32" t="s">
        <v>11</v>
      </c>
      <c r="F2849" s="32">
        <v>3855390209123</v>
      </c>
      <c r="G2849" s="32">
        <v>7</v>
      </c>
      <c r="H2849" s="34">
        <v>1436.3999999999999</v>
      </c>
      <c r="I2849" s="3"/>
      <c r="J2849" s="26">
        <f t="shared" si="199"/>
        <v>0</v>
      </c>
    </row>
    <row r="2850" spans="1:10" ht="24" customHeight="1" x14ac:dyDescent="0.25">
      <c r="A2850" s="36"/>
      <c r="B2850" s="32" t="s">
        <v>156</v>
      </c>
      <c r="C2850" s="32" t="str">
        <f t="shared" si="202"/>
        <v>539-385</v>
      </c>
      <c r="D2850" s="32" t="s">
        <v>83</v>
      </c>
      <c r="E2850" s="32" t="s">
        <v>14</v>
      </c>
      <c r="F2850" s="32">
        <v>3855390269127</v>
      </c>
      <c r="G2850" s="32">
        <v>10</v>
      </c>
      <c r="H2850" s="34">
        <v>1436.3999999999999</v>
      </c>
      <c r="I2850" s="3"/>
      <c r="J2850" s="26">
        <f t="shared" si="199"/>
        <v>0</v>
      </c>
    </row>
    <row r="2851" spans="1:10" ht="24" customHeight="1" x14ac:dyDescent="0.25">
      <c r="A2851" s="36"/>
      <c r="B2851" s="32" t="s">
        <v>156</v>
      </c>
      <c r="C2851" s="32" t="str">
        <f t="shared" si="202"/>
        <v>539-385</v>
      </c>
      <c r="D2851" s="32" t="s">
        <v>83</v>
      </c>
      <c r="E2851" s="32" t="s">
        <v>15</v>
      </c>
      <c r="F2851" s="32">
        <v>3855390279126</v>
      </c>
      <c r="G2851" s="32">
        <v>15</v>
      </c>
      <c r="H2851" s="34">
        <v>1436.3999999999999</v>
      </c>
      <c r="I2851" s="3"/>
      <c r="J2851" s="26">
        <f t="shared" si="199"/>
        <v>0</v>
      </c>
    </row>
    <row r="2852" spans="1:10" ht="24" customHeight="1" x14ac:dyDescent="0.25">
      <c r="A2852" s="37"/>
      <c r="B2852" s="32" t="s">
        <v>156</v>
      </c>
      <c r="C2852" s="32" t="str">
        <f t="shared" si="202"/>
        <v>539-385</v>
      </c>
      <c r="D2852" s="32" t="s">
        <v>83</v>
      </c>
      <c r="E2852" s="32" t="s">
        <v>19</v>
      </c>
      <c r="F2852" s="32">
        <v>3855390349126</v>
      </c>
      <c r="G2852" s="32">
        <v>1</v>
      </c>
      <c r="H2852" s="34">
        <v>1436.3999999999999</v>
      </c>
      <c r="I2852" s="3"/>
      <c r="J2852" s="26">
        <f t="shared" si="199"/>
        <v>0</v>
      </c>
    </row>
    <row r="2853" spans="1:10" ht="92.25" customHeight="1" x14ac:dyDescent="0.25">
      <c r="A2853" s="35"/>
      <c r="B2853" s="32" t="s">
        <v>32</v>
      </c>
      <c r="C2853" s="32" t="str">
        <f>HYPERLINK("http://warehouse.orhideja.net//images/products/710-385 Á•‡≠Î©-Ø®Æ≠.jpg","710-385")</f>
        <v>710-385</v>
      </c>
      <c r="D2853" s="32" t="s">
        <v>83</v>
      </c>
      <c r="E2853" s="32">
        <v>36</v>
      </c>
      <c r="F2853" s="32">
        <v>3857101069125</v>
      </c>
      <c r="G2853" s="32">
        <v>15</v>
      </c>
      <c r="H2853" s="34">
        <v>718.19999999999993</v>
      </c>
      <c r="I2853" s="3"/>
      <c r="J2853" s="26">
        <f t="shared" si="199"/>
        <v>0</v>
      </c>
    </row>
    <row r="2854" spans="1:10" ht="92.25" customHeight="1" x14ac:dyDescent="0.25">
      <c r="A2854" s="37"/>
      <c r="B2854" s="32" t="s">
        <v>32</v>
      </c>
      <c r="C2854" s="32" t="str">
        <f>HYPERLINK("http://warehouse.orhideja.net//images/products/710-385 Á•‡≠Î©-Ø®Æ≠.jpg","710-385")</f>
        <v>710-385</v>
      </c>
      <c r="D2854" s="32" t="s">
        <v>83</v>
      </c>
      <c r="E2854" s="32">
        <v>46</v>
      </c>
      <c r="F2854" s="32">
        <v>3857101119127</v>
      </c>
      <c r="G2854" s="32">
        <v>4</v>
      </c>
      <c r="H2854" s="34">
        <v>718.19999999999993</v>
      </c>
      <c r="I2854" s="3"/>
      <c r="J2854" s="26">
        <f t="shared" si="199"/>
        <v>0</v>
      </c>
    </row>
    <row r="2855" spans="1:10" ht="51.75" customHeight="1" x14ac:dyDescent="0.25">
      <c r="A2855" s="35"/>
      <c r="B2855" s="32" t="s">
        <v>156</v>
      </c>
      <c r="C2855" s="32" t="str">
        <f>HYPERLINK("http://warehouse.orhideja.net//images/products/539-385 молоко-пион_2.jpg","539-385")</f>
        <v>539-385</v>
      </c>
      <c r="D2855" s="32" t="s">
        <v>110</v>
      </c>
      <c r="E2855" s="32" t="s">
        <v>70</v>
      </c>
      <c r="F2855" s="32">
        <v>3855390110047</v>
      </c>
      <c r="G2855" s="32">
        <v>2</v>
      </c>
      <c r="H2855" s="34">
        <v>1436.3999999999999</v>
      </c>
      <c r="I2855" s="3"/>
      <c r="J2855" s="26">
        <f t="shared" si="199"/>
        <v>0</v>
      </c>
    </row>
    <row r="2856" spans="1:10" ht="51.75" customHeight="1" x14ac:dyDescent="0.25">
      <c r="A2856" s="36"/>
      <c r="B2856" s="32" t="s">
        <v>156</v>
      </c>
      <c r="C2856" s="32" t="str">
        <f>HYPERLINK("http://warehouse.orhideja.net//images/products/539-385 молоко-пион_2.jpg","539-385")</f>
        <v>539-385</v>
      </c>
      <c r="D2856" s="32" t="s">
        <v>110</v>
      </c>
      <c r="E2856" s="32" t="s">
        <v>10</v>
      </c>
      <c r="F2856" s="32">
        <v>3855390190049</v>
      </c>
      <c r="G2856" s="32">
        <v>1</v>
      </c>
      <c r="H2856" s="34">
        <v>1436.3999999999999</v>
      </c>
      <c r="I2856" s="3"/>
      <c r="J2856" s="26">
        <f t="shared" si="199"/>
        <v>0</v>
      </c>
    </row>
    <row r="2857" spans="1:10" ht="51.75" customHeight="1" x14ac:dyDescent="0.25">
      <c r="A2857" s="36"/>
      <c r="B2857" s="32" t="s">
        <v>156</v>
      </c>
      <c r="C2857" s="32" t="str">
        <f>HYPERLINK("http://warehouse.orhideja.net//images/products/539-385 молоко-пион_2.jpg","539-385")</f>
        <v>539-385</v>
      </c>
      <c r="D2857" s="32" t="s">
        <v>110</v>
      </c>
      <c r="E2857" s="32" t="s">
        <v>11</v>
      </c>
      <c r="F2857" s="32">
        <v>3855390200045</v>
      </c>
      <c r="G2857" s="32">
        <v>8</v>
      </c>
      <c r="H2857" s="34">
        <v>1436.3999999999999</v>
      </c>
      <c r="I2857" s="3"/>
      <c r="J2857" s="26">
        <f t="shared" si="199"/>
        <v>0</v>
      </c>
    </row>
    <row r="2858" spans="1:10" ht="51.75" customHeight="1" x14ac:dyDescent="0.25">
      <c r="A2858" s="37"/>
      <c r="B2858" s="32" t="s">
        <v>156</v>
      </c>
      <c r="C2858" s="32" t="str">
        <f>HYPERLINK("http://warehouse.orhideja.net//images/products/539-385 молоко-пион_2.jpg","539-385")</f>
        <v>539-385</v>
      </c>
      <c r="D2858" s="32" t="s">
        <v>110</v>
      </c>
      <c r="E2858" s="32" t="s">
        <v>79</v>
      </c>
      <c r="F2858" s="32">
        <v>3855390330049</v>
      </c>
      <c r="G2858" s="32">
        <v>6</v>
      </c>
      <c r="H2858" s="34">
        <v>1436.3999999999999</v>
      </c>
      <c r="I2858" s="3"/>
      <c r="J2858" s="26">
        <f t="shared" si="199"/>
        <v>0</v>
      </c>
    </row>
    <row r="2859" spans="1:10" ht="46.5" customHeight="1" x14ac:dyDescent="0.25">
      <c r="A2859" s="35"/>
      <c r="B2859" s="32" t="s">
        <v>32</v>
      </c>
      <c r="C2859" s="32" t="str">
        <f>HYPERLINK("http://warehouse.orhideja.net//images/products/291-385 жасмин-пион.jpg","291-385")</f>
        <v>291-385</v>
      </c>
      <c r="D2859" s="32" t="s">
        <v>158</v>
      </c>
      <c r="E2859" s="32">
        <v>36</v>
      </c>
      <c r="F2859" s="32">
        <v>3852911069204</v>
      </c>
      <c r="G2859" s="32">
        <v>2</v>
      </c>
      <c r="H2859" s="34">
        <v>718.19999999999993</v>
      </c>
      <c r="I2859" s="3"/>
      <c r="J2859" s="26">
        <f t="shared" si="199"/>
        <v>0</v>
      </c>
    </row>
    <row r="2860" spans="1:10" ht="46.5" customHeight="1" x14ac:dyDescent="0.25">
      <c r="A2860" s="36"/>
      <c r="B2860" s="32" t="s">
        <v>32</v>
      </c>
      <c r="C2860" s="32" t="str">
        <f>HYPERLINK("http://warehouse.orhideja.net//images/products/291-385 жасмин-пион.jpg","291-385")</f>
        <v>291-385</v>
      </c>
      <c r="D2860" s="32" t="s">
        <v>158</v>
      </c>
      <c r="E2860" s="32">
        <v>38</v>
      </c>
      <c r="F2860" s="32">
        <v>3852911079203</v>
      </c>
      <c r="G2860" s="32">
        <v>5</v>
      </c>
      <c r="H2860" s="34">
        <v>718.19999999999993</v>
      </c>
      <c r="I2860" s="3"/>
      <c r="J2860" s="26">
        <f t="shared" si="199"/>
        <v>0</v>
      </c>
    </row>
    <row r="2861" spans="1:10" ht="46.5" customHeight="1" x14ac:dyDescent="0.25">
      <c r="A2861" s="36"/>
      <c r="B2861" s="32" t="s">
        <v>32</v>
      </c>
      <c r="C2861" s="32" t="str">
        <f>HYPERLINK("http://warehouse.orhideja.net//images/products/291-385 жасмин-пион.jpg","291-385")</f>
        <v>291-385</v>
      </c>
      <c r="D2861" s="32" t="s">
        <v>158</v>
      </c>
      <c r="E2861" s="32">
        <v>40</v>
      </c>
      <c r="F2861" s="32">
        <v>3852911089202</v>
      </c>
      <c r="G2861" s="32">
        <v>20</v>
      </c>
      <c r="H2861" s="34">
        <v>718.19999999999993</v>
      </c>
      <c r="I2861" s="3"/>
      <c r="J2861" s="26">
        <f t="shared" si="199"/>
        <v>0</v>
      </c>
    </row>
    <row r="2862" spans="1:10" ht="46.5" customHeight="1" x14ac:dyDescent="0.25">
      <c r="A2862" s="37"/>
      <c r="B2862" s="32" t="s">
        <v>32</v>
      </c>
      <c r="C2862" s="32" t="str">
        <f>HYPERLINK("http://warehouse.orhideja.net//images/products/291-385 жасмин-пион.jpg","291-385")</f>
        <v>291-385</v>
      </c>
      <c r="D2862" s="32" t="s">
        <v>158</v>
      </c>
      <c r="E2862" s="32">
        <v>42</v>
      </c>
      <c r="F2862" s="32">
        <v>3852911099201</v>
      </c>
      <c r="G2862" s="32">
        <v>10</v>
      </c>
      <c r="H2862" s="34">
        <v>718.19999999999993</v>
      </c>
      <c r="I2862" s="3"/>
      <c r="J2862" s="26">
        <f t="shared" si="199"/>
        <v>0</v>
      </c>
    </row>
    <row r="2863" spans="1:10" x14ac:dyDescent="0.25">
      <c r="A2863" s="35"/>
      <c r="B2863" s="32" t="s">
        <v>76</v>
      </c>
      <c r="C2863" s="32" t="str">
        <f t="shared" ref="C2863:C2891" si="203">HYPERLINK("http://warehouse.orhideja.net//images/products/581-437, 210-437 krem brule.jpg","581-437")</f>
        <v>581-437</v>
      </c>
      <c r="D2863" s="32" t="s">
        <v>159</v>
      </c>
      <c r="E2863" s="32" t="s">
        <v>70</v>
      </c>
      <c r="F2863" s="32">
        <v>4375810111755</v>
      </c>
      <c r="G2863" s="32">
        <v>5</v>
      </c>
      <c r="H2863" s="34">
        <v>1813.4550000000002</v>
      </c>
      <c r="I2863" s="3"/>
      <c r="J2863" s="26">
        <f t="shared" si="199"/>
        <v>0</v>
      </c>
    </row>
    <row r="2864" spans="1:10" x14ac:dyDescent="0.25">
      <c r="A2864" s="36"/>
      <c r="B2864" s="32" t="s">
        <v>76</v>
      </c>
      <c r="C2864" s="32" t="str">
        <f t="shared" si="203"/>
        <v>581-437</v>
      </c>
      <c r="D2864" s="32" t="s">
        <v>159</v>
      </c>
      <c r="E2864" s="32" t="s">
        <v>7</v>
      </c>
      <c r="F2864" s="32">
        <v>4375810121754</v>
      </c>
      <c r="G2864" s="32">
        <v>5</v>
      </c>
      <c r="H2864" s="34">
        <v>1813.4550000000002</v>
      </c>
      <c r="I2864" s="3"/>
      <c r="J2864" s="26">
        <f t="shared" si="199"/>
        <v>0</v>
      </c>
    </row>
    <row r="2865" spans="1:10" x14ac:dyDescent="0.25">
      <c r="A2865" s="36"/>
      <c r="B2865" s="32" t="s">
        <v>76</v>
      </c>
      <c r="C2865" s="32" t="str">
        <f t="shared" si="203"/>
        <v>581-437</v>
      </c>
      <c r="D2865" s="32" t="s">
        <v>159</v>
      </c>
      <c r="E2865" s="32" t="s">
        <v>8</v>
      </c>
      <c r="F2865" s="32">
        <v>4375810131753</v>
      </c>
      <c r="G2865" s="32">
        <v>5</v>
      </c>
      <c r="H2865" s="34">
        <v>1813.4550000000002</v>
      </c>
      <c r="I2865" s="3"/>
      <c r="J2865" s="26">
        <f t="shared" si="199"/>
        <v>0</v>
      </c>
    </row>
    <row r="2866" spans="1:10" x14ac:dyDescent="0.25">
      <c r="A2866" s="36"/>
      <c r="B2866" s="32" t="s">
        <v>76</v>
      </c>
      <c r="C2866" s="32" t="str">
        <f t="shared" si="203"/>
        <v>581-437</v>
      </c>
      <c r="D2866" s="32" t="s">
        <v>159</v>
      </c>
      <c r="E2866" s="32" t="s">
        <v>54</v>
      </c>
      <c r="F2866" s="32">
        <v>4375810141752</v>
      </c>
      <c r="G2866" s="32">
        <v>5</v>
      </c>
      <c r="H2866" s="34">
        <v>1813.4550000000002</v>
      </c>
      <c r="I2866" s="3"/>
      <c r="J2866" s="26">
        <f t="shared" si="199"/>
        <v>0</v>
      </c>
    </row>
    <row r="2867" spans="1:10" x14ac:dyDescent="0.25">
      <c r="A2867" s="36"/>
      <c r="B2867" s="32" t="s">
        <v>76</v>
      </c>
      <c r="C2867" s="32" t="str">
        <f t="shared" si="203"/>
        <v>581-437</v>
      </c>
      <c r="D2867" s="32" t="s">
        <v>159</v>
      </c>
      <c r="E2867" s="32" t="s">
        <v>24</v>
      </c>
      <c r="F2867" s="32">
        <v>4375810151751</v>
      </c>
      <c r="G2867" s="32">
        <v>5</v>
      </c>
      <c r="H2867" s="34">
        <v>1813.4550000000002</v>
      </c>
      <c r="I2867" s="3"/>
      <c r="J2867" s="26">
        <f t="shared" si="199"/>
        <v>0</v>
      </c>
    </row>
    <row r="2868" spans="1:10" x14ac:dyDescent="0.25">
      <c r="A2868" s="36"/>
      <c r="B2868" s="32" t="s">
        <v>76</v>
      </c>
      <c r="C2868" s="32" t="str">
        <f t="shared" si="203"/>
        <v>581-437</v>
      </c>
      <c r="D2868" s="32" t="s">
        <v>159</v>
      </c>
      <c r="E2868" s="32" t="s">
        <v>10</v>
      </c>
      <c r="F2868" s="32">
        <v>4375810191757</v>
      </c>
      <c r="G2868" s="32">
        <v>12</v>
      </c>
      <c r="H2868" s="34">
        <v>1813.4550000000002</v>
      </c>
      <c r="I2868" s="3"/>
      <c r="J2868" s="26">
        <f t="shared" si="199"/>
        <v>0</v>
      </c>
    </row>
    <row r="2869" spans="1:10" x14ac:dyDescent="0.25">
      <c r="A2869" s="36"/>
      <c r="B2869" s="32" t="s">
        <v>76</v>
      </c>
      <c r="C2869" s="32" t="str">
        <f t="shared" si="203"/>
        <v>581-437</v>
      </c>
      <c r="D2869" s="32" t="s">
        <v>159</v>
      </c>
      <c r="E2869" s="32" t="s">
        <v>11</v>
      </c>
      <c r="F2869" s="32">
        <v>4375810201753</v>
      </c>
      <c r="G2869" s="32">
        <v>19</v>
      </c>
      <c r="H2869" s="34">
        <v>1813.4550000000002</v>
      </c>
      <c r="I2869" s="3"/>
      <c r="J2869" s="26">
        <f t="shared" si="199"/>
        <v>0</v>
      </c>
    </row>
    <row r="2870" spans="1:10" x14ac:dyDescent="0.25">
      <c r="A2870" s="36"/>
      <c r="B2870" s="32" t="s">
        <v>76</v>
      </c>
      <c r="C2870" s="32" t="str">
        <f t="shared" si="203"/>
        <v>581-437</v>
      </c>
      <c r="D2870" s="32" t="s">
        <v>159</v>
      </c>
      <c r="E2870" s="32" t="s">
        <v>25</v>
      </c>
      <c r="F2870" s="32">
        <v>4375810211752</v>
      </c>
      <c r="G2870" s="32">
        <v>5</v>
      </c>
      <c r="H2870" s="34">
        <v>1813.4550000000002</v>
      </c>
      <c r="I2870" s="3"/>
      <c r="J2870" s="26">
        <f t="shared" si="199"/>
        <v>0</v>
      </c>
    </row>
    <row r="2871" spans="1:10" x14ac:dyDescent="0.25">
      <c r="A2871" s="36"/>
      <c r="B2871" s="32" t="s">
        <v>76</v>
      </c>
      <c r="C2871" s="32" t="str">
        <f t="shared" si="203"/>
        <v>581-437</v>
      </c>
      <c r="D2871" s="32" t="s">
        <v>159</v>
      </c>
      <c r="E2871" s="32" t="s">
        <v>12</v>
      </c>
      <c r="F2871" s="32">
        <v>4375810221751</v>
      </c>
      <c r="G2871" s="32">
        <v>5</v>
      </c>
      <c r="H2871" s="34">
        <v>1813.4550000000002</v>
      </c>
      <c r="I2871" s="3"/>
      <c r="J2871" s="26">
        <f t="shared" si="199"/>
        <v>0</v>
      </c>
    </row>
    <row r="2872" spans="1:10" x14ac:dyDescent="0.25">
      <c r="A2872" s="36"/>
      <c r="B2872" s="32" t="s">
        <v>76</v>
      </c>
      <c r="C2872" s="32" t="str">
        <f t="shared" si="203"/>
        <v>581-437</v>
      </c>
      <c r="D2872" s="32" t="s">
        <v>159</v>
      </c>
      <c r="E2872" s="32" t="s">
        <v>13</v>
      </c>
      <c r="F2872" s="32">
        <v>4375810231750</v>
      </c>
      <c r="G2872" s="32">
        <v>12</v>
      </c>
      <c r="H2872" s="34">
        <v>1813.4550000000002</v>
      </c>
      <c r="I2872" s="3"/>
      <c r="J2872" s="26">
        <f t="shared" si="199"/>
        <v>0</v>
      </c>
    </row>
    <row r="2873" spans="1:10" x14ac:dyDescent="0.25">
      <c r="A2873" s="36"/>
      <c r="B2873" s="32" t="s">
        <v>76</v>
      </c>
      <c r="C2873" s="32" t="str">
        <f t="shared" si="203"/>
        <v>581-437</v>
      </c>
      <c r="D2873" s="32" t="s">
        <v>159</v>
      </c>
      <c r="E2873" s="32" t="s">
        <v>71</v>
      </c>
      <c r="F2873" s="32">
        <v>4375810251758</v>
      </c>
      <c r="G2873" s="32">
        <v>3</v>
      </c>
      <c r="H2873" s="34">
        <v>1813.4550000000002</v>
      </c>
      <c r="I2873" s="3"/>
      <c r="J2873" s="26">
        <f t="shared" si="199"/>
        <v>0</v>
      </c>
    </row>
    <row r="2874" spans="1:10" x14ac:dyDescent="0.25">
      <c r="A2874" s="36"/>
      <c r="B2874" s="32" t="s">
        <v>76</v>
      </c>
      <c r="C2874" s="32" t="str">
        <f t="shared" si="203"/>
        <v>581-437</v>
      </c>
      <c r="D2874" s="32" t="s">
        <v>159</v>
      </c>
      <c r="E2874" s="32" t="s">
        <v>15</v>
      </c>
      <c r="F2874" s="32">
        <v>4375810271756</v>
      </c>
      <c r="G2874" s="32">
        <v>9</v>
      </c>
      <c r="H2874" s="34">
        <v>1813.4550000000002</v>
      </c>
      <c r="I2874" s="3"/>
      <c r="J2874" s="26">
        <f t="shared" si="199"/>
        <v>0</v>
      </c>
    </row>
    <row r="2875" spans="1:10" x14ac:dyDescent="0.25">
      <c r="A2875" s="36"/>
      <c r="B2875" s="32" t="s">
        <v>76</v>
      </c>
      <c r="C2875" s="32" t="str">
        <f t="shared" si="203"/>
        <v>581-437</v>
      </c>
      <c r="D2875" s="32" t="s">
        <v>159</v>
      </c>
      <c r="E2875" s="32" t="s">
        <v>16</v>
      </c>
      <c r="F2875" s="32">
        <v>4375810281755</v>
      </c>
      <c r="G2875" s="32">
        <v>14</v>
      </c>
      <c r="H2875" s="34">
        <v>1813.4550000000002</v>
      </c>
      <c r="I2875" s="3"/>
      <c r="J2875" s="26">
        <f t="shared" si="199"/>
        <v>0</v>
      </c>
    </row>
    <row r="2876" spans="1:10" x14ac:dyDescent="0.25">
      <c r="A2876" s="36"/>
      <c r="B2876" s="32" t="s">
        <v>76</v>
      </c>
      <c r="C2876" s="32" t="str">
        <f t="shared" si="203"/>
        <v>581-437</v>
      </c>
      <c r="D2876" s="32" t="s">
        <v>159</v>
      </c>
      <c r="E2876" s="32" t="s">
        <v>17</v>
      </c>
      <c r="F2876" s="32">
        <v>4375810291754</v>
      </c>
      <c r="G2876" s="32">
        <v>5</v>
      </c>
      <c r="H2876" s="34">
        <v>1813.4550000000002</v>
      </c>
      <c r="I2876" s="3"/>
      <c r="J2876" s="26">
        <f t="shared" si="199"/>
        <v>0</v>
      </c>
    </row>
    <row r="2877" spans="1:10" x14ac:dyDescent="0.25">
      <c r="A2877" s="36"/>
      <c r="B2877" s="32" t="s">
        <v>76</v>
      </c>
      <c r="C2877" s="32" t="str">
        <f t="shared" si="203"/>
        <v>581-437</v>
      </c>
      <c r="D2877" s="32" t="s">
        <v>159</v>
      </c>
      <c r="E2877" s="32" t="s">
        <v>18</v>
      </c>
      <c r="F2877" s="32">
        <v>4375810301750</v>
      </c>
      <c r="G2877" s="32">
        <v>7</v>
      </c>
      <c r="H2877" s="34">
        <v>1813.4550000000002</v>
      </c>
      <c r="I2877" s="3"/>
      <c r="J2877" s="26">
        <f t="shared" si="199"/>
        <v>0</v>
      </c>
    </row>
    <row r="2878" spans="1:10" x14ac:dyDescent="0.25">
      <c r="A2878" s="36"/>
      <c r="B2878" s="32" t="s">
        <v>76</v>
      </c>
      <c r="C2878" s="32" t="str">
        <f t="shared" si="203"/>
        <v>581-437</v>
      </c>
      <c r="D2878" s="32" t="s">
        <v>159</v>
      </c>
      <c r="E2878" s="32" t="s">
        <v>19</v>
      </c>
      <c r="F2878" s="32">
        <v>4375810341756</v>
      </c>
      <c r="G2878" s="32">
        <v>4</v>
      </c>
      <c r="H2878" s="34">
        <v>1813.4550000000002</v>
      </c>
      <c r="I2878" s="3"/>
      <c r="J2878" s="26">
        <f t="shared" si="199"/>
        <v>0</v>
      </c>
    </row>
    <row r="2879" spans="1:10" x14ac:dyDescent="0.25">
      <c r="A2879" s="36"/>
      <c r="B2879" s="32" t="s">
        <v>76</v>
      </c>
      <c r="C2879" s="32" t="str">
        <f t="shared" si="203"/>
        <v>581-437</v>
      </c>
      <c r="D2879" s="32" t="s">
        <v>159</v>
      </c>
      <c r="E2879" s="32" t="s">
        <v>21</v>
      </c>
      <c r="F2879" s="32">
        <v>4375810361754</v>
      </c>
      <c r="G2879" s="32">
        <v>6</v>
      </c>
      <c r="H2879" s="34">
        <v>1813.4550000000002</v>
      </c>
      <c r="I2879" s="3"/>
      <c r="J2879" s="26">
        <f t="shared" si="199"/>
        <v>0</v>
      </c>
    </row>
    <row r="2880" spans="1:10" x14ac:dyDescent="0.25">
      <c r="A2880" s="36"/>
      <c r="B2880" s="32" t="s">
        <v>76</v>
      </c>
      <c r="C2880" s="32" t="str">
        <f t="shared" si="203"/>
        <v>581-437</v>
      </c>
      <c r="D2880" s="32" t="s">
        <v>159</v>
      </c>
      <c r="E2880" s="32" t="s">
        <v>22</v>
      </c>
      <c r="F2880" s="32">
        <v>4375810371753</v>
      </c>
      <c r="G2880" s="32">
        <v>4</v>
      </c>
      <c r="H2880" s="34">
        <v>1813.4550000000002</v>
      </c>
      <c r="I2880" s="3"/>
      <c r="J2880" s="26">
        <f t="shared" si="199"/>
        <v>0</v>
      </c>
    </row>
    <row r="2881" spans="1:10" x14ac:dyDescent="0.25">
      <c r="A2881" s="36"/>
      <c r="B2881" s="32" t="s">
        <v>76</v>
      </c>
      <c r="C2881" s="32" t="str">
        <f t="shared" si="203"/>
        <v>581-437</v>
      </c>
      <c r="D2881" s="32" t="s">
        <v>159</v>
      </c>
      <c r="E2881" s="32" t="s">
        <v>23</v>
      </c>
      <c r="F2881" s="32">
        <v>4375810381752</v>
      </c>
      <c r="G2881" s="32">
        <v>1</v>
      </c>
      <c r="H2881" s="34">
        <v>1813.4550000000002</v>
      </c>
      <c r="I2881" s="3"/>
      <c r="J2881" s="26">
        <f t="shared" si="199"/>
        <v>0</v>
      </c>
    </row>
    <row r="2882" spans="1:10" x14ac:dyDescent="0.25">
      <c r="A2882" s="36"/>
      <c r="B2882" s="32" t="s">
        <v>76</v>
      </c>
      <c r="C2882" s="32" t="str">
        <f t="shared" si="203"/>
        <v>581-437</v>
      </c>
      <c r="D2882" s="32" t="s">
        <v>159</v>
      </c>
      <c r="E2882" s="32" t="s">
        <v>81</v>
      </c>
      <c r="F2882" s="32">
        <v>4375810411756</v>
      </c>
      <c r="G2882" s="32">
        <v>2</v>
      </c>
      <c r="H2882" s="34">
        <v>1813.4550000000002</v>
      </c>
      <c r="I2882" s="3"/>
      <c r="J2882" s="26">
        <f t="shared" si="199"/>
        <v>0</v>
      </c>
    </row>
    <row r="2883" spans="1:10" x14ac:dyDescent="0.25">
      <c r="A2883" s="36"/>
      <c r="B2883" s="32" t="s">
        <v>76</v>
      </c>
      <c r="C2883" s="32" t="str">
        <f t="shared" si="203"/>
        <v>581-437</v>
      </c>
      <c r="D2883" s="32" t="s">
        <v>159</v>
      </c>
      <c r="E2883" s="32" t="s">
        <v>29</v>
      </c>
      <c r="F2883" s="32">
        <v>4375810441753</v>
      </c>
      <c r="G2883" s="32">
        <v>3</v>
      </c>
      <c r="H2883" s="34">
        <v>1813.4550000000002</v>
      </c>
      <c r="I2883" s="3"/>
      <c r="J2883" s="26">
        <f t="shared" si="199"/>
        <v>0</v>
      </c>
    </row>
    <row r="2884" spans="1:10" x14ac:dyDescent="0.25">
      <c r="A2884" s="36"/>
      <c r="B2884" s="32" t="s">
        <v>76</v>
      </c>
      <c r="C2884" s="32" t="str">
        <f t="shared" si="203"/>
        <v>581-437</v>
      </c>
      <c r="D2884" s="32" t="s">
        <v>159</v>
      </c>
      <c r="E2884" s="32" t="s">
        <v>30</v>
      </c>
      <c r="F2884" s="32">
        <v>4375810451752</v>
      </c>
      <c r="G2884" s="32">
        <v>5</v>
      </c>
      <c r="H2884" s="34">
        <v>1813.4550000000002</v>
      </c>
      <c r="I2884" s="3"/>
      <c r="J2884" s="26">
        <f t="shared" si="199"/>
        <v>0</v>
      </c>
    </row>
    <row r="2885" spans="1:10" x14ac:dyDescent="0.25">
      <c r="A2885" s="36"/>
      <c r="B2885" s="32" t="s">
        <v>76</v>
      </c>
      <c r="C2885" s="32" t="str">
        <f t="shared" si="203"/>
        <v>581-437</v>
      </c>
      <c r="D2885" s="32" t="s">
        <v>159</v>
      </c>
      <c r="E2885" s="32" t="s">
        <v>82</v>
      </c>
      <c r="F2885" s="32">
        <v>4375810491758</v>
      </c>
      <c r="G2885" s="32">
        <v>5</v>
      </c>
      <c r="H2885" s="34">
        <v>1813.4550000000002</v>
      </c>
      <c r="I2885" s="3"/>
      <c r="J2885" s="26">
        <f t="shared" si="199"/>
        <v>0</v>
      </c>
    </row>
    <row r="2886" spans="1:10" x14ac:dyDescent="0.25">
      <c r="A2886" s="36"/>
      <c r="B2886" s="32" t="s">
        <v>76</v>
      </c>
      <c r="C2886" s="32" t="str">
        <f t="shared" si="203"/>
        <v>581-437</v>
      </c>
      <c r="D2886" s="32" t="s">
        <v>159</v>
      </c>
      <c r="E2886" s="32" t="s">
        <v>74</v>
      </c>
      <c r="F2886" s="32">
        <v>4375810501754</v>
      </c>
      <c r="G2886" s="32">
        <v>1</v>
      </c>
      <c r="H2886" s="34">
        <v>1813.4550000000002</v>
      </c>
      <c r="I2886" s="3"/>
      <c r="J2886" s="26">
        <f t="shared" si="199"/>
        <v>0</v>
      </c>
    </row>
    <row r="2887" spans="1:10" x14ac:dyDescent="0.25">
      <c r="A2887" s="36"/>
      <c r="B2887" s="32" t="s">
        <v>76</v>
      </c>
      <c r="C2887" s="32" t="str">
        <f t="shared" si="203"/>
        <v>581-437</v>
      </c>
      <c r="D2887" s="32" t="s">
        <v>159</v>
      </c>
      <c r="E2887" s="32" t="s">
        <v>36</v>
      </c>
      <c r="F2887" s="32">
        <v>4375810511753</v>
      </c>
      <c r="G2887" s="32">
        <v>2</v>
      </c>
      <c r="H2887" s="34">
        <v>1813.4550000000002</v>
      </c>
      <c r="I2887" s="3"/>
      <c r="J2887" s="26">
        <f t="shared" si="199"/>
        <v>0</v>
      </c>
    </row>
    <row r="2888" spans="1:10" x14ac:dyDescent="0.25">
      <c r="A2888" s="36"/>
      <c r="B2888" s="32" t="s">
        <v>76</v>
      </c>
      <c r="C2888" s="32" t="str">
        <f t="shared" si="203"/>
        <v>581-437</v>
      </c>
      <c r="D2888" s="32" t="s">
        <v>159</v>
      </c>
      <c r="E2888" s="32" t="s">
        <v>37</v>
      </c>
      <c r="F2888" s="32">
        <v>4375810521752</v>
      </c>
      <c r="G2888" s="32">
        <v>3</v>
      </c>
      <c r="H2888" s="34">
        <v>1813.4550000000002</v>
      </c>
      <c r="I2888" s="3"/>
      <c r="J2888" s="26">
        <f t="shared" ref="J2888:J2951" si="204">H2888*I2888</f>
        <v>0</v>
      </c>
    </row>
    <row r="2889" spans="1:10" x14ac:dyDescent="0.25">
      <c r="A2889" s="36"/>
      <c r="B2889" s="32" t="s">
        <v>76</v>
      </c>
      <c r="C2889" s="32" t="str">
        <f t="shared" si="203"/>
        <v>581-437</v>
      </c>
      <c r="D2889" s="32" t="s">
        <v>159</v>
      </c>
      <c r="E2889" s="32" t="s">
        <v>160</v>
      </c>
      <c r="F2889" s="32">
        <v>4375810571757</v>
      </c>
      <c r="G2889" s="32">
        <v>7</v>
      </c>
      <c r="H2889" s="34">
        <v>1813.4550000000002</v>
      </c>
      <c r="I2889" s="3"/>
      <c r="J2889" s="26">
        <f t="shared" si="204"/>
        <v>0</v>
      </c>
    </row>
    <row r="2890" spans="1:10" x14ac:dyDescent="0.25">
      <c r="A2890" s="36"/>
      <c r="B2890" s="32" t="s">
        <v>76</v>
      </c>
      <c r="C2890" s="32" t="str">
        <f t="shared" si="203"/>
        <v>581-437</v>
      </c>
      <c r="D2890" s="32" t="s">
        <v>159</v>
      </c>
      <c r="E2890" s="32" t="s">
        <v>85</v>
      </c>
      <c r="F2890" s="32">
        <v>4375810581756</v>
      </c>
      <c r="G2890" s="32">
        <v>9</v>
      </c>
      <c r="H2890" s="34">
        <v>1813.4550000000002</v>
      </c>
      <c r="I2890" s="3"/>
      <c r="J2890" s="26">
        <f t="shared" si="204"/>
        <v>0</v>
      </c>
    </row>
    <row r="2891" spans="1:10" x14ac:dyDescent="0.25">
      <c r="A2891" s="37"/>
      <c r="B2891" s="32" t="s">
        <v>76</v>
      </c>
      <c r="C2891" s="32" t="str">
        <f t="shared" si="203"/>
        <v>581-437</v>
      </c>
      <c r="D2891" s="32" t="s">
        <v>159</v>
      </c>
      <c r="E2891" s="32" t="s">
        <v>39</v>
      </c>
      <c r="F2891" s="32">
        <v>4375810591755</v>
      </c>
      <c r="G2891" s="32">
        <v>9</v>
      </c>
      <c r="H2891" s="34">
        <v>1813.4550000000002</v>
      </c>
      <c r="I2891" s="3"/>
      <c r="J2891" s="26">
        <f t="shared" si="204"/>
        <v>0</v>
      </c>
    </row>
    <row r="2892" spans="1:10" ht="23.25" customHeight="1" x14ac:dyDescent="0.25">
      <c r="A2892" s="35"/>
      <c r="B2892" s="32" t="s">
        <v>72</v>
      </c>
      <c r="C2892" s="32" t="str">
        <f t="shared" ref="C2892:C2903" si="205">HYPERLINK("http://warehouse.orhideja.net//images/products/587-437, 210-437 krem-brule.jpg","587-437")</f>
        <v>587-437</v>
      </c>
      <c r="D2892" s="32" t="s">
        <v>159</v>
      </c>
      <c r="E2892" s="32" t="s">
        <v>10</v>
      </c>
      <c r="F2892" s="32">
        <v>4375870191759</v>
      </c>
      <c r="G2892" s="32">
        <v>13</v>
      </c>
      <c r="H2892" s="34">
        <v>1705.7250000000001</v>
      </c>
      <c r="I2892" s="3"/>
      <c r="J2892" s="26">
        <f t="shared" si="204"/>
        <v>0</v>
      </c>
    </row>
    <row r="2893" spans="1:10" ht="23.25" customHeight="1" x14ac:dyDescent="0.25">
      <c r="A2893" s="36"/>
      <c r="B2893" s="32" t="s">
        <v>72</v>
      </c>
      <c r="C2893" s="32" t="str">
        <f t="shared" si="205"/>
        <v>587-437</v>
      </c>
      <c r="D2893" s="32" t="s">
        <v>159</v>
      </c>
      <c r="E2893" s="32" t="s">
        <v>25</v>
      </c>
      <c r="F2893" s="32">
        <v>4375870211754</v>
      </c>
      <c r="G2893" s="32">
        <v>7</v>
      </c>
      <c r="H2893" s="34">
        <v>1705.7250000000001</v>
      </c>
      <c r="I2893" s="3"/>
      <c r="J2893" s="26">
        <f t="shared" si="204"/>
        <v>0</v>
      </c>
    </row>
    <row r="2894" spans="1:10" ht="23.25" customHeight="1" x14ac:dyDescent="0.25">
      <c r="A2894" s="36"/>
      <c r="B2894" s="32" t="s">
        <v>72</v>
      </c>
      <c r="C2894" s="32" t="str">
        <f t="shared" si="205"/>
        <v>587-437</v>
      </c>
      <c r="D2894" s="32" t="s">
        <v>159</v>
      </c>
      <c r="E2894" s="32" t="s">
        <v>15</v>
      </c>
      <c r="F2894" s="32">
        <v>4375870271758</v>
      </c>
      <c r="G2894" s="32">
        <v>5</v>
      </c>
      <c r="H2894" s="34">
        <v>1705.7250000000001</v>
      </c>
      <c r="I2894" s="3"/>
      <c r="J2894" s="26">
        <f t="shared" si="204"/>
        <v>0</v>
      </c>
    </row>
    <row r="2895" spans="1:10" ht="23.25" customHeight="1" x14ac:dyDescent="0.25">
      <c r="A2895" s="36"/>
      <c r="B2895" s="32" t="s">
        <v>72</v>
      </c>
      <c r="C2895" s="32" t="str">
        <f t="shared" si="205"/>
        <v>587-437</v>
      </c>
      <c r="D2895" s="32" t="s">
        <v>159</v>
      </c>
      <c r="E2895" s="32" t="s">
        <v>16</v>
      </c>
      <c r="F2895" s="32">
        <v>4375870281757</v>
      </c>
      <c r="G2895" s="32">
        <v>2</v>
      </c>
      <c r="H2895" s="34">
        <v>1705.7250000000001</v>
      </c>
      <c r="I2895" s="3"/>
      <c r="J2895" s="26">
        <f t="shared" si="204"/>
        <v>0</v>
      </c>
    </row>
    <row r="2896" spans="1:10" ht="23.25" customHeight="1" x14ac:dyDescent="0.25">
      <c r="A2896" s="36"/>
      <c r="B2896" s="32" t="s">
        <v>72</v>
      </c>
      <c r="C2896" s="32" t="str">
        <f t="shared" si="205"/>
        <v>587-437</v>
      </c>
      <c r="D2896" s="32" t="s">
        <v>159</v>
      </c>
      <c r="E2896" s="32" t="s">
        <v>19</v>
      </c>
      <c r="F2896" s="32">
        <v>4375870341758</v>
      </c>
      <c r="G2896" s="32">
        <v>6</v>
      </c>
      <c r="H2896" s="34">
        <v>1705.7250000000001</v>
      </c>
      <c r="I2896" s="3"/>
      <c r="J2896" s="26">
        <f t="shared" si="204"/>
        <v>0</v>
      </c>
    </row>
    <row r="2897" spans="1:10" ht="23.25" customHeight="1" x14ac:dyDescent="0.25">
      <c r="A2897" s="36"/>
      <c r="B2897" s="32" t="s">
        <v>72</v>
      </c>
      <c r="C2897" s="32" t="str">
        <f t="shared" si="205"/>
        <v>587-437</v>
      </c>
      <c r="D2897" s="32" t="s">
        <v>159</v>
      </c>
      <c r="E2897" s="32" t="s">
        <v>20</v>
      </c>
      <c r="F2897" s="32">
        <v>4375870351757</v>
      </c>
      <c r="G2897" s="32">
        <v>6</v>
      </c>
      <c r="H2897" s="34">
        <v>1705.7250000000001</v>
      </c>
      <c r="I2897" s="3"/>
      <c r="J2897" s="26">
        <f t="shared" si="204"/>
        <v>0</v>
      </c>
    </row>
    <row r="2898" spans="1:10" ht="23.25" customHeight="1" x14ac:dyDescent="0.25">
      <c r="A2898" s="36"/>
      <c r="B2898" s="32" t="s">
        <v>72</v>
      </c>
      <c r="C2898" s="32" t="str">
        <f t="shared" si="205"/>
        <v>587-437</v>
      </c>
      <c r="D2898" s="32" t="s">
        <v>159</v>
      </c>
      <c r="E2898" s="32" t="s">
        <v>21</v>
      </c>
      <c r="F2898" s="32">
        <v>4375870361756</v>
      </c>
      <c r="G2898" s="32">
        <v>3</v>
      </c>
      <c r="H2898" s="34">
        <v>1705.7250000000001</v>
      </c>
      <c r="I2898" s="3"/>
      <c r="J2898" s="26">
        <f t="shared" si="204"/>
        <v>0</v>
      </c>
    </row>
    <row r="2899" spans="1:10" ht="23.25" customHeight="1" x14ac:dyDescent="0.25">
      <c r="A2899" s="36"/>
      <c r="B2899" s="32" t="s">
        <v>72</v>
      </c>
      <c r="C2899" s="32" t="str">
        <f t="shared" si="205"/>
        <v>587-437</v>
      </c>
      <c r="D2899" s="32" t="s">
        <v>159</v>
      </c>
      <c r="E2899" s="32" t="s">
        <v>22</v>
      </c>
      <c r="F2899" s="32">
        <v>4375870371755</v>
      </c>
      <c r="G2899" s="32">
        <v>3</v>
      </c>
      <c r="H2899" s="34">
        <v>1705.7250000000001</v>
      </c>
      <c r="I2899" s="3"/>
      <c r="J2899" s="26">
        <f t="shared" si="204"/>
        <v>0</v>
      </c>
    </row>
    <row r="2900" spans="1:10" ht="23.25" customHeight="1" x14ac:dyDescent="0.25">
      <c r="A2900" s="36"/>
      <c r="B2900" s="32" t="s">
        <v>72</v>
      </c>
      <c r="C2900" s="32" t="str">
        <f t="shared" si="205"/>
        <v>587-437</v>
      </c>
      <c r="D2900" s="32" t="s">
        <v>159</v>
      </c>
      <c r="E2900" s="32" t="s">
        <v>73</v>
      </c>
      <c r="F2900" s="32">
        <v>4375870421757</v>
      </c>
      <c r="G2900" s="32">
        <v>11</v>
      </c>
      <c r="H2900" s="34">
        <v>1705.7250000000001</v>
      </c>
      <c r="I2900" s="3"/>
      <c r="J2900" s="26">
        <f t="shared" si="204"/>
        <v>0</v>
      </c>
    </row>
    <row r="2901" spans="1:10" ht="23.25" customHeight="1" x14ac:dyDescent="0.25">
      <c r="A2901" s="36"/>
      <c r="B2901" s="32" t="s">
        <v>72</v>
      </c>
      <c r="C2901" s="32" t="str">
        <f t="shared" si="205"/>
        <v>587-437</v>
      </c>
      <c r="D2901" s="32" t="s">
        <v>159</v>
      </c>
      <c r="E2901" s="32" t="s">
        <v>28</v>
      </c>
      <c r="F2901" s="32">
        <v>4375870431756</v>
      </c>
      <c r="G2901" s="32">
        <v>1</v>
      </c>
      <c r="H2901" s="34">
        <v>1705.7250000000001</v>
      </c>
      <c r="I2901" s="3"/>
      <c r="J2901" s="26">
        <f t="shared" si="204"/>
        <v>0</v>
      </c>
    </row>
    <row r="2902" spans="1:10" ht="23.25" customHeight="1" x14ac:dyDescent="0.25">
      <c r="A2902" s="36"/>
      <c r="B2902" s="32" t="s">
        <v>72</v>
      </c>
      <c r="C2902" s="32" t="str">
        <f t="shared" si="205"/>
        <v>587-437</v>
      </c>
      <c r="D2902" s="32" t="s">
        <v>159</v>
      </c>
      <c r="E2902" s="32" t="s">
        <v>74</v>
      </c>
      <c r="F2902" s="32">
        <v>4375870501756</v>
      </c>
      <c r="G2902" s="32">
        <v>1</v>
      </c>
      <c r="H2902" s="34">
        <v>1705.7250000000001</v>
      </c>
      <c r="I2902" s="3"/>
      <c r="J2902" s="26">
        <f t="shared" si="204"/>
        <v>0</v>
      </c>
    </row>
    <row r="2903" spans="1:10" ht="23.25" customHeight="1" x14ac:dyDescent="0.25">
      <c r="A2903" s="37"/>
      <c r="B2903" s="32" t="s">
        <v>72</v>
      </c>
      <c r="C2903" s="32" t="str">
        <f t="shared" si="205"/>
        <v>587-437</v>
      </c>
      <c r="D2903" s="32" t="s">
        <v>159</v>
      </c>
      <c r="E2903" s="32" t="s">
        <v>36</v>
      </c>
      <c r="F2903" s="32">
        <v>4375870511755</v>
      </c>
      <c r="G2903" s="32">
        <v>1</v>
      </c>
      <c r="H2903" s="34">
        <v>1705.7250000000001</v>
      </c>
      <c r="I2903" s="3"/>
      <c r="J2903" s="26">
        <f t="shared" si="204"/>
        <v>0</v>
      </c>
    </row>
    <row r="2904" spans="1:10" ht="32.25" customHeight="1" x14ac:dyDescent="0.25">
      <c r="A2904" s="38"/>
      <c r="B2904" s="32" t="s">
        <v>31</v>
      </c>
      <c r="C2904" s="32" t="str">
        <f t="shared" ref="C2904:C2909" si="206">HYPERLINK("http://warehouse.orhideja.net//images/products/201-437-krem-brule-ll.jpg","201-437")</f>
        <v>201-437</v>
      </c>
      <c r="D2904" s="32" t="s">
        <v>159</v>
      </c>
      <c r="E2904" s="32">
        <v>36</v>
      </c>
      <c r="F2904" s="32">
        <v>4372011061759</v>
      </c>
      <c r="G2904" s="32">
        <v>2</v>
      </c>
      <c r="H2904" s="34">
        <v>807.97500000000002</v>
      </c>
      <c r="I2904" s="3"/>
      <c r="J2904" s="26">
        <f t="shared" si="204"/>
        <v>0</v>
      </c>
    </row>
    <row r="2905" spans="1:10" ht="32.25" customHeight="1" x14ac:dyDescent="0.25">
      <c r="A2905" s="39"/>
      <c r="B2905" s="32" t="s">
        <v>31</v>
      </c>
      <c r="C2905" s="32" t="str">
        <f t="shared" si="206"/>
        <v>201-437</v>
      </c>
      <c r="D2905" s="32" t="s">
        <v>159</v>
      </c>
      <c r="E2905" s="32">
        <v>38</v>
      </c>
      <c r="F2905" s="32">
        <v>4372011071758</v>
      </c>
      <c r="G2905" s="32">
        <v>3</v>
      </c>
      <c r="H2905" s="34">
        <v>807.97500000000002</v>
      </c>
      <c r="I2905" s="3"/>
      <c r="J2905" s="26">
        <f t="shared" si="204"/>
        <v>0</v>
      </c>
    </row>
    <row r="2906" spans="1:10" ht="32.25" customHeight="1" x14ac:dyDescent="0.25">
      <c r="A2906" s="39"/>
      <c r="B2906" s="32" t="s">
        <v>31</v>
      </c>
      <c r="C2906" s="32" t="str">
        <f t="shared" si="206"/>
        <v>201-437</v>
      </c>
      <c r="D2906" s="32" t="s">
        <v>159</v>
      </c>
      <c r="E2906" s="32">
        <v>40</v>
      </c>
      <c r="F2906" s="32">
        <v>4372011081757</v>
      </c>
      <c r="G2906" s="32">
        <v>19</v>
      </c>
      <c r="H2906" s="34">
        <v>807.97500000000002</v>
      </c>
      <c r="I2906" s="3"/>
      <c r="J2906" s="26">
        <f t="shared" si="204"/>
        <v>0</v>
      </c>
    </row>
    <row r="2907" spans="1:10" ht="32.25" customHeight="1" x14ac:dyDescent="0.25">
      <c r="A2907" s="39"/>
      <c r="B2907" s="32" t="s">
        <v>31</v>
      </c>
      <c r="C2907" s="32" t="str">
        <f t="shared" si="206"/>
        <v>201-437</v>
      </c>
      <c r="D2907" s="32" t="s">
        <v>159</v>
      </c>
      <c r="E2907" s="32">
        <v>42</v>
      </c>
      <c r="F2907" s="32">
        <v>4372011091756</v>
      </c>
      <c r="G2907" s="32">
        <v>8</v>
      </c>
      <c r="H2907" s="34">
        <v>807.97500000000002</v>
      </c>
      <c r="I2907" s="3"/>
      <c r="J2907" s="26">
        <f t="shared" si="204"/>
        <v>0</v>
      </c>
    </row>
    <row r="2908" spans="1:10" ht="32.25" customHeight="1" x14ac:dyDescent="0.25">
      <c r="A2908" s="39"/>
      <c r="B2908" s="32" t="s">
        <v>31</v>
      </c>
      <c r="C2908" s="32" t="str">
        <f t="shared" si="206"/>
        <v>201-437</v>
      </c>
      <c r="D2908" s="32" t="s">
        <v>159</v>
      </c>
      <c r="E2908" s="32">
        <v>44</v>
      </c>
      <c r="F2908" s="32">
        <v>4372011101752</v>
      </c>
      <c r="G2908" s="32">
        <v>7</v>
      </c>
      <c r="H2908" s="34">
        <v>807.97500000000002</v>
      </c>
      <c r="I2908" s="3"/>
      <c r="J2908" s="26">
        <f t="shared" si="204"/>
        <v>0</v>
      </c>
    </row>
    <row r="2909" spans="1:10" ht="32.25" customHeight="1" x14ac:dyDescent="0.25">
      <c r="A2909" s="39"/>
      <c r="B2909" s="32" t="s">
        <v>31</v>
      </c>
      <c r="C2909" s="32" t="str">
        <f t="shared" si="206"/>
        <v>201-437</v>
      </c>
      <c r="D2909" s="32" t="s">
        <v>159</v>
      </c>
      <c r="E2909" s="32">
        <v>46</v>
      </c>
      <c r="F2909" s="32">
        <v>4372011111751</v>
      </c>
      <c r="G2909" s="32">
        <v>10</v>
      </c>
      <c r="H2909" s="34">
        <v>807.97500000000002</v>
      </c>
      <c r="I2909" s="3"/>
      <c r="J2909" s="26">
        <f t="shared" si="204"/>
        <v>0</v>
      </c>
    </row>
    <row r="2910" spans="1:10" ht="33.75" customHeight="1" x14ac:dyDescent="0.25">
      <c r="A2910" s="35"/>
      <c r="B2910" s="32" t="s">
        <v>31</v>
      </c>
      <c r="C2910" s="32" t="str">
        <f t="shared" ref="C2910:C2915" si="207">HYPERLINK("http://warehouse.orhideja.net//images/products/189-437,-210-437-krem-brule_6.jpg","210-437")</f>
        <v>210-437</v>
      </c>
      <c r="D2910" s="32" t="s">
        <v>159</v>
      </c>
      <c r="E2910" s="32">
        <v>36</v>
      </c>
      <c r="F2910" s="32">
        <v>4372101061751</v>
      </c>
      <c r="G2910" s="32">
        <v>19</v>
      </c>
      <c r="H2910" s="34">
        <v>879.79499999999996</v>
      </c>
      <c r="I2910" s="3"/>
      <c r="J2910" s="26">
        <f t="shared" si="204"/>
        <v>0</v>
      </c>
    </row>
    <row r="2911" spans="1:10" ht="33.75" customHeight="1" x14ac:dyDescent="0.25">
      <c r="A2911" s="36"/>
      <c r="B2911" s="32" t="s">
        <v>31</v>
      </c>
      <c r="C2911" s="32" t="str">
        <f t="shared" si="207"/>
        <v>210-437</v>
      </c>
      <c r="D2911" s="32" t="s">
        <v>159</v>
      </c>
      <c r="E2911" s="32">
        <v>38</v>
      </c>
      <c r="F2911" s="32">
        <v>4372101071750</v>
      </c>
      <c r="G2911" s="32">
        <v>22</v>
      </c>
      <c r="H2911" s="34">
        <v>879.79499999999996</v>
      </c>
      <c r="I2911" s="3"/>
      <c r="J2911" s="26">
        <f t="shared" si="204"/>
        <v>0</v>
      </c>
    </row>
    <row r="2912" spans="1:10" ht="33.75" customHeight="1" x14ac:dyDescent="0.25">
      <c r="A2912" s="36"/>
      <c r="B2912" s="32" t="s">
        <v>31</v>
      </c>
      <c r="C2912" s="32" t="str">
        <f t="shared" si="207"/>
        <v>210-437</v>
      </c>
      <c r="D2912" s="32" t="s">
        <v>159</v>
      </c>
      <c r="E2912" s="32">
        <v>40</v>
      </c>
      <c r="F2912" s="32">
        <v>4372101081759</v>
      </c>
      <c r="G2912" s="32">
        <v>54</v>
      </c>
      <c r="H2912" s="34">
        <v>879.79499999999996</v>
      </c>
      <c r="I2912" s="3"/>
      <c r="J2912" s="26">
        <f t="shared" si="204"/>
        <v>0</v>
      </c>
    </row>
    <row r="2913" spans="1:10" ht="33.75" customHeight="1" x14ac:dyDescent="0.25">
      <c r="A2913" s="36"/>
      <c r="B2913" s="32" t="s">
        <v>31</v>
      </c>
      <c r="C2913" s="32" t="str">
        <f t="shared" si="207"/>
        <v>210-437</v>
      </c>
      <c r="D2913" s="32" t="s">
        <v>159</v>
      </c>
      <c r="E2913" s="32">
        <v>42</v>
      </c>
      <c r="F2913" s="32">
        <v>4372101091758</v>
      </c>
      <c r="G2913" s="32">
        <v>46</v>
      </c>
      <c r="H2913" s="34">
        <v>879.79499999999996</v>
      </c>
      <c r="I2913" s="3"/>
      <c r="J2913" s="26">
        <f t="shared" si="204"/>
        <v>0</v>
      </c>
    </row>
    <row r="2914" spans="1:10" ht="33.75" customHeight="1" x14ac:dyDescent="0.25">
      <c r="A2914" s="36"/>
      <c r="B2914" s="32" t="s">
        <v>31</v>
      </c>
      <c r="C2914" s="32" t="str">
        <f t="shared" si="207"/>
        <v>210-437</v>
      </c>
      <c r="D2914" s="32" t="s">
        <v>159</v>
      </c>
      <c r="E2914" s="32">
        <v>44</v>
      </c>
      <c r="F2914" s="32">
        <v>4372101101754</v>
      </c>
      <c r="G2914" s="32">
        <v>48</v>
      </c>
      <c r="H2914" s="34">
        <v>879.79499999999996</v>
      </c>
      <c r="I2914" s="3"/>
      <c r="J2914" s="26">
        <f t="shared" si="204"/>
        <v>0</v>
      </c>
    </row>
    <row r="2915" spans="1:10" ht="33.75" customHeight="1" x14ac:dyDescent="0.25">
      <c r="A2915" s="37"/>
      <c r="B2915" s="32" t="s">
        <v>31</v>
      </c>
      <c r="C2915" s="32" t="str">
        <f t="shared" si="207"/>
        <v>210-437</v>
      </c>
      <c r="D2915" s="32" t="s">
        <v>159</v>
      </c>
      <c r="E2915" s="32">
        <v>46</v>
      </c>
      <c r="F2915" s="32">
        <v>4372101111753</v>
      </c>
      <c r="G2915" s="32">
        <v>40</v>
      </c>
      <c r="H2915" s="34">
        <v>879.79499999999996</v>
      </c>
      <c r="I2915" s="3"/>
      <c r="J2915" s="26">
        <f t="shared" si="204"/>
        <v>0</v>
      </c>
    </row>
    <row r="2916" spans="1:10" ht="33" customHeight="1" x14ac:dyDescent="0.25">
      <c r="A2916" s="35"/>
      <c r="B2916" s="32" t="s">
        <v>32</v>
      </c>
      <c r="C2916" s="32" t="str">
        <f t="shared" ref="C2916:C2921" si="208">HYPERLINK("http://warehouse.orhideja.net//images/products/299-437-krem-brule.jpg","299-437")</f>
        <v>299-437</v>
      </c>
      <c r="D2916" s="32" t="s">
        <v>159</v>
      </c>
      <c r="E2916" s="32">
        <v>36</v>
      </c>
      <c r="F2916" s="32">
        <v>4372991061756</v>
      </c>
      <c r="G2916" s="32">
        <v>4</v>
      </c>
      <c r="H2916" s="34">
        <v>834.90750000000003</v>
      </c>
      <c r="I2916" s="3"/>
      <c r="J2916" s="26">
        <f t="shared" si="204"/>
        <v>0</v>
      </c>
    </row>
    <row r="2917" spans="1:10" ht="33" customHeight="1" x14ac:dyDescent="0.25">
      <c r="A2917" s="36"/>
      <c r="B2917" s="32" t="s">
        <v>32</v>
      </c>
      <c r="C2917" s="32" t="str">
        <f t="shared" si="208"/>
        <v>299-437</v>
      </c>
      <c r="D2917" s="32" t="s">
        <v>159</v>
      </c>
      <c r="E2917" s="32">
        <v>38</v>
      </c>
      <c r="F2917" s="32">
        <v>4372991071755</v>
      </c>
      <c r="G2917" s="32">
        <v>40</v>
      </c>
      <c r="H2917" s="34">
        <v>834.90750000000003</v>
      </c>
      <c r="I2917" s="3"/>
      <c r="J2917" s="26">
        <f t="shared" si="204"/>
        <v>0</v>
      </c>
    </row>
    <row r="2918" spans="1:10" ht="33" customHeight="1" x14ac:dyDescent="0.25">
      <c r="A2918" s="36"/>
      <c r="B2918" s="32" t="s">
        <v>32</v>
      </c>
      <c r="C2918" s="32" t="str">
        <f t="shared" si="208"/>
        <v>299-437</v>
      </c>
      <c r="D2918" s="32" t="s">
        <v>159</v>
      </c>
      <c r="E2918" s="32">
        <v>40</v>
      </c>
      <c r="F2918" s="32">
        <v>4372991081754</v>
      </c>
      <c r="G2918" s="32">
        <v>41</v>
      </c>
      <c r="H2918" s="34">
        <v>834.90750000000003</v>
      </c>
      <c r="I2918" s="3"/>
      <c r="J2918" s="26">
        <f t="shared" si="204"/>
        <v>0</v>
      </c>
    </row>
    <row r="2919" spans="1:10" ht="33" customHeight="1" x14ac:dyDescent="0.25">
      <c r="A2919" s="36"/>
      <c r="B2919" s="32" t="s">
        <v>32</v>
      </c>
      <c r="C2919" s="32" t="str">
        <f t="shared" si="208"/>
        <v>299-437</v>
      </c>
      <c r="D2919" s="32" t="s">
        <v>159</v>
      </c>
      <c r="E2919" s="32">
        <v>42</v>
      </c>
      <c r="F2919" s="32">
        <v>4372991091753</v>
      </c>
      <c r="G2919" s="32">
        <v>35</v>
      </c>
      <c r="H2919" s="34">
        <v>834.90750000000003</v>
      </c>
      <c r="I2919" s="3"/>
      <c r="J2919" s="26">
        <f t="shared" si="204"/>
        <v>0</v>
      </c>
    </row>
    <row r="2920" spans="1:10" ht="33" customHeight="1" x14ac:dyDescent="0.25">
      <c r="A2920" s="36"/>
      <c r="B2920" s="32" t="s">
        <v>32</v>
      </c>
      <c r="C2920" s="32" t="str">
        <f t="shared" si="208"/>
        <v>299-437</v>
      </c>
      <c r="D2920" s="32" t="s">
        <v>159</v>
      </c>
      <c r="E2920" s="32">
        <v>44</v>
      </c>
      <c r="F2920" s="32">
        <v>4372991101759</v>
      </c>
      <c r="G2920" s="32">
        <v>9</v>
      </c>
      <c r="H2920" s="34">
        <v>834.90750000000003</v>
      </c>
      <c r="I2920" s="3"/>
      <c r="J2920" s="26">
        <f t="shared" si="204"/>
        <v>0</v>
      </c>
    </row>
    <row r="2921" spans="1:10" ht="33" customHeight="1" x14ac:dyDescent="0.25">
      <c r="A2921" s="37"/>
      <c r="B2921" s="32" t="s">
        <v>32</v>
      </c>
      <c r="C2921" s="32" t="str">
        <f t="shared" si="208"/>
        <v>299-437</v>
      </c>
      <c r="D2921" s="32" t="s">
        <v>159</v>
      </c>
      <c r="E2921" s="32">
        <v>46</v>
      </c>
      <c r="F2921" s="32">
        <v>4372991111758</v>
      </c>
      <c r="G2921" s="32">
        <v>2</v>
      </c>
      <c r="H2921" s="34">
        <v>834.90750000000003</v>
      </c>
      <c r="I2921" s="3"/>
      <c r="J2921" s="26">
        <f t="shared" si="204"/>
        <v>0</v>
      </c>
    </row>
    <row r="2922" spans="1:10" ht="33" customHeight="1" x14ac:dyDescent="0.25">
      <c r="A2922" s="35"/>
      <c r="B2922" s="32" t="s">
        <v>51</v>
      </c>
      <c r="C2922" s="32" t="str">
        <f t="shared" ref="C2922:C2927" si="209">HYPERLINK("http://warehouse.orhideja.net//images/products/78899.jpg","646-437")</f>
        <v>646-437</v>
      </c>
      <c r="D2922" s="32" t="s">
        <v>159</v>
      </c>
      <c r="E2922" s="32">
        <v>40</v>
      </c>
      <c r="F2922" s="32"/>
      <c r="G2922" s="32">
        <v>5</v>
      </c>
      <c r="H2922" s="34">
        <v>1059.345</v>
      </c>
      <c r="I2922" s="3"/>
      <c r="J2922" s="26">
        <f t="shared" si="204"/>
        <v>0</v>
      </c>
    </row>
    <row r="2923" spans="1:10" ht="33" customHeight="1" x14ac:dyDescent="0.25">
      <c r="A2923" s="36"/>
      <c r="B2923" s="32" t="s">
        <v>51</v>
      </c>
      <c r="C2923" s="32" t="str">
        <f t="shared" si="209"/>
        <v>646-437</v>
      </c>
      <c r="D2923" s="32" t="s">
        <v>159</v>
      </c>
      <c r="E2923" s="32">
        <v>42</v>
      </c>
      <c r="F2923" s="32">
        <v>4376461091755</v>
      </c>
      <c r="G2923" s="32">
        <v>12</v>
      </c>
      <c r="H2923" s="34">
        <v>1059.345</v>
      </c>
      <c r="I2923" s="3"/>
      <c r="J2923" s="26">
        <f t="shared" si="204"/>
        <v>0</v>
      </c>
    </row>
    <row r="2924" spans="1:10" ht="33" customHeight="1" x14ac:dyDescent="0.25">
      <c r="A2924" s="36"/>
      <c r="B2924" s="32" t="s">
        <v>51</v>
      </c>
      <c r="C2924" s="32" t="str">
        <f t="shared" si="209"/>
        <v>646-437</v>
      </c>
      <c r="D2924" s="32" t="s">
        <v>159</v>
      </c>
      <c r="E2924" s="32">
        <v>44</v>
      </c>
      <c r="F2924" s="32">
        <v>4376461101751</v>
      </c>
      <c r="G2924" s="32">
        <v>12</v>
      </c>
      <c r="H2924" s="34">
        <v>1059.345</v>
      </c>
      <c r="I2924" s="3"/>
      <c r="J2924" s="26">
        <f t="shared" si="204"/>
        <v>0</v>
      </c>
    </row>
    <row r="2925" spans="1:10" ht="33" customHeight="1" x14ac:dyDescent="0.25">
      <c r="A2925" s="36"/>
      <c r="B2925" s="32" t="s">
        <v>51</v>
      </c>
      <c r="C2925" s="32" t="str">
        <f t="shared" si="209"/>
        <v>646-437</v>
      </c>
      <c r="D2925" s="32" t="s">
        <v>159</v>
      </c>
      <c r="E2925" s="32">
        <v>46</v>
      </c>
      <c r="F2925" s="32">
        <v>4376461111750</v>
      </c>
      <c r="G2925" s="32">
        <v>11</v>
      </c>
      <c r="H2925" s="34">
        <v>1059.345</v>
      </c>
      <c r="I2925" s="3"/>
      <c r="J2925" s="26">
        <f t="shared" si="204"/>
        <v>0</v>
      </c>
    </row>
    <row r="2926" spans="1:10" ht="33" customHeight="1" x14ac:dyDescent="0.25">
      <c r="A2926" s="36"/>
      <c r="B2926" s="32" t="s">
        <v>51</v>
      </c>
      <c r="C2926" s="32" t="str">
        <f t="shared" si="209"/>
        <v>646-437</v>
      </c>
      <c r="D2926" s="32" t="s">
        <v>159</v>
      </c>
      <c r="E2926" s="32">
        <v>48</v>
      </c>
      <c r="F2926" s="32">
        <v>4376461121759</v>
      </c>
      <c r="G2926" s="32">
        <v>13</v>
      </c>
      <c r="H2926" s="34">
        <v>1059.345</v>
      </c>
      <c r="I2926" s="3"/>
      <c r="J2926" s="26">
        <f t="shared" si="204"/>
        <v>0</v>
      </c>
    </row>
    <row r="2927" spans="1:10" ht="33" customHeight="1" x14ac:dyDescent="0.25">
      <c r="A2927" s="37"/>
      <c r="B2927" s="32" t="s">
        <v>51</v>
      </c>
      <c r="C2927" s="32" t="str">
        <f t="shared" si="209"/>
        <v>646-437</v>
      </c>
      <c r="D2927" s="32" t="s">
        <v>159</v>
      </c>
      <c r="E2927" s="32">
        <v>50</v>
      </c>
      <c r="F2927" s="32">
        <v>4376461131758</v>
      </c>
      <c r="G2927" s="32">
        <v>6</v>
      </c>
      <c r="H2927" s="34">
        <v>1059.345</v>
      </c>
      <c r="I2927" s="3"/>
      <c r="J2927" s="26">
        <f t="shared" si="204"/>
        <v>0</v>
      </c>
    </row>
    <row r="2928" spans="1:10" ht="27" customHeight="1" x14ac:dyDescent="0.25">
      <c r="A2928" s="35"/>
      <c r="B2928" s="32" t="s">
        <v>76</v>
      </c>
      <c r="C2928" s="32" t="str">
        <f t="shared" ref="C2928:C2939" si="210">HYPERLINK("http://warehouse.orhideja.net//images/products/581-437, 210-437 dark blue.jpg","581-437")</f>
        <v>581-437</v>
      </c>
      <c r="D2928" s="32" t="s">
        <v>141</v>
      </c>
      <c r="E2928" s="32" t="s">
        <v>9</v>
      </c>
      <c r="F2928" s="32">
        <v>4375810180614</v>
      </c>
      <c r="G2928" s="32">
        <v>9</v>
      </c>
      <c r="H2928" s="34">
        <v>1813.4550000000002</v>
      </c>
      <c r="I2928" s="3"/>
      <c r="J2928" s="26">
        <f t="shared" si="204"/>
        <v>0</v>
      </c>
    </row>
    <row r="2929" spans="1:10" ht="27" customHeight="1" x14ac:dyDescent="0.25">
      <c r="A2929" s="36"/>
      <c r="B2929" s="32" t="s">
        <v>76</v>
      </c>
      <c r="C2929" s="32" t="str">
        <f t="shared" si="210"/>
        <v>581-437</v>
      </c>
      <c r="D2929" s="32" t="s">
        <v>141</v>
      </c>
      <c r="E2929" s="32" t="s">
        <v>10</v>
      </c>
      <c r="F2929" s="32">
        <v>4375810190613</v>
      </c>
      <c r="G2929" s="32">
        <v>8</v>
      </c>
      <c r="H2929" s="34">
        <v>1813.4550000000002</v>
      </c>
      <c r="I2929" s="3"/>
      <c r="J2929" s="26">
        <f t="shared" si="204"/>
        <v>0</v>
      </c>
    </row>
    <row r="2930" spans="1:10" ht="27" customHeight="1" x14ac:dyDescent="0.25">
      <c r="A2930" s="36"/>
      <c r="B2930" s="32" t="s">
        <v>76</v>
      </c>
      <c r="C2930" s="32" t="str">
        <f t="shared" si="210"/>
        <v>581-437</v>
      </c>
      <c r="D2930" s="32" t="s">
        <v>141</v>
      </c>
      <c r="E2930" s="32" t="s">
        <v>14</v>
      </c>
      <c r="F2930" s="32">
        <v>4375810260613</v>
      </c>
      <c r="G2930" s="32">
        <v>7</v>
      </c>
      <c r="H2930" s="34">
        <v>1813.4550000000002</v>
      </c>
      <c r="I2930" s="3"/>
      <c r="J2930" s="26">
        <f t="shared" si="204"/>
        <v>0</v>
      </c>
    </row>
    <row r="2931" spans="1:10" ht="27" customHeight="1" x14ac:dyDescent="0.25">
      <c r="A2931" s="36"/>
      <c r="B2931" s="32" t="s">
        <v>76</v>
      </c>
      <c r="C2931" s="32" t="str">
        <f t="shared" si="210"/>
        <v>581-437</v>
      </c>
      <c r="D2931" s="32" t="s">
        <v>141</v>
      </c>
      <c r="E2931" s="32" t="s">
        <v>15</v>
      </c>
      <c r="F2931" s="32">
        <v>4375810270612</v>
      </c>
      <c r="G2931" s="32">
        <v>8</v>
      </c>
      <c r="H2931" s="34">
        <v>1813.4550000000002</v>
      </c>
      <c r="I2931" s="3"/>
      <c r="J2931" s="26">
        <f t="shared" si="204"/>
        <v>0</v>
      </c>
    </row>
    <row r="2932" spans="1:10" ht="27" customHeight="1" x14ac:dyDescent="0.25">
      <c r="A2932" s="36"/>
      <c r="B2932" s="32" t="s">
        <v>76</v>
      </c>
      <c r="C2932" s="32" t="str">
        <f t="shared" si="210"/>
        <v>581-437</v>
      </c>
      <c r="D2932" s="32" t="s">
        <v>141</v>
      </c>
      <c r="E2932" s="32" t="s">
        <v>16</v>
      </c>
      <c r="F2932" s="32">
        <v>4375810280611</v>
      </c>
      <c r="G2932" s="32">
        <v>8</v>
      </c>
      <c r="H2932" s="34">
        <v>1813.4550000000002</v>
      </c>
      <c r="I2932" s="3"/>
      <c r="J2932" s="26">
        <f t="shared" si="204"/>
        <v>0</v>
      </c>
    </row>
    <row r="2933" spans="1:10" ht="27" customHeight="1" x14ac:dyDescent="0.25">
      <c r="A2933" s="36"/>
      <c r="B2933" s="32" t="s">
        <v>76</v>
      </c>
      <c r="C2933" s="32" t="str">
        <f t="shared" si="210"/>
        <v>581-437</v>
      </c>
      <c r="D2933" s="32" t="s">
        <v>141</v>
      </c>
      <c r="E2933" s="32" t="s">
        <v>17</v>
      </c>
      <c r="F2933" s="32">
        <v>4375810290610</v>
      </c>
      <c r="G2933" s="32">
        <v>2</v>
      </c>
      <c r="H2933" s="34">
        <v>1813.4550000000002</v>
      </c>
      <c r="I2933" s="3"/>
      <c r="J2933" s="26">
        <f t="shared" si="204"/>
        <v>0</v>
      </c>
    </row>
    <row r="2934" spans="1:10" ht="27" customHeight="1" x14ac:dyDescent="0.25">
      <c r="A2934" s="36"/>
      <c r="B2934" s="32" t="s">
        <v>76</v>
      </c>
      <c r="C2934" s="32" t="str">
        <f t="shared" si="210"/>
        <v>581-437</v>
      </c>
      <c r="D2934" s="32" t="s">
        <v>141</v>
      </c>
      <c r="E2934" s="32" t="s">
        <v>19</v>
      </c>
      <c r="F2934" s="32">
        <v>4375810340612</v>
      </c>
      <c r="G2934" s="32">
        <v>5</v>
      </c>
      <c r="H2934" s="34">
        <v>1813.4550000000002</v>
      </c>
      <c r="I2934" s="3"/>
      <c r="J2934" s="26">
        <f t="shared" si="204"/>
        <v>0</v>
      </c>
    </row>
    <row r="2935" spans="1:10" ht="27" customHeight="1" x14ac:dyDescent="0.25">
      <c r="A2935" s="36"/>
      <c r="B2935" s="32" t="s">
        <v>76</v>
      </c>
      <c r="C2935" s="32" t="str">
        <f t="shared" si="210"/>
        <v>581-437</v>
      </c>
      <c r="D2935" s="32" t="s">
        <v>141</v>
      </c>
      <c r="E2935" s="32" t="s">
        <v>20</v>
      </c>
      <c r="F2935" s="32">
        <v>4375810350611</v>
      </c>
      <c r="G2935" s="32">
        <v>6</v>
      </c>
      <c r="H2935" s="34">
        <v>1813.4550000000002</v>
      </c>
      <c r="I2935" s="3"/>
      <c r="J2935" s="26">
        <f t="shared" si="204"/>
        <v>0</v>
      </c>
    </row>
    <row r="2936" spans="1:10" ht="27" customHeight="1" x14ac:dyDescent="0.25">
      <c r="A2936" s="36"/>
      <c r="B2936" s="32" t="s">
        <v>76</v>
      </c>
      <c r="C2936" s="32" t="str">
        <f t="shared" si="210"/>
        <v>581-437</v>
      </c>
      <c r="D2936" s="32" t="s">
        <v>141</v>
      </c>
      <c r="E2936" s="32" t="s">
        <v>21</v>
      </c>
      <c r="F2936" s="32">
        <v>4375810360610</v>
      </c>
      <c r="G2936" s="32">
        <v>6</v>
      </c>
      <c r="H2936" s="34">
        <v>1813.4550000000002</v>
      </c>
      <c r="I2936" s="3"/>
      <c r="J2936" s="26">
        <f t="shared" si="204"/>
        <v>0</v>
      </c>
    </row>
    <row r="2937" spans="1:10" ht="27" customHeight="1" x14ac:dyDescent="0.25">
      <c r="A2937" s="36"/>
      <c r="B2937" s="32" t="s">
        <v>76</v>
      </c>
      <c r="C2937" s="32" t="str">
        <f t="shared" si="210"/>
        <v>581-437</v>
      </c>
      <c r="D2937" s="32" t="s">
        <v>141</v>
      </c>
      <c r="E2937" s="32" t="s">
        <v>73</v>
      </c>
      <c r="F2937" s="32">
        <v>4375810420611</v>
      </c>
      <c r="G2937" s="32">
        <v>7</v>
      </c>
      <c r="H2937" s="34">
        <v>1813.4550000000002</v>
      </c>
      <c r="I2937" s="3"/>
      <c r="J2937" s="26">
        <f t="shared" si="204"/>
        <v>0</v>
      </c>
    </row>
    <row r="2938" spans="1:10" ht="27" customHeight="1" x14ac:dyDescent="0.25">
      <c r="A2938" s="36"/>
      <c r="B2938" s="32" t="s">
        <v>76</v>
      </c>
      <c r="C2938" s="32" t="str">
        <f t="shared" si="210"/>
        <v>581-437</v>
      </c>
      <c r="D2938" s="32" t="s">
        <v>141</v>
      </c>
      <c r="E2938" s="32" t="s">
        <v>28</v>
      </c>
      <c r="F2938" s="32">
        <v>4375810430610</v>
      </c>
      <c r="G2938" s="32">
        <v>5</v>
      </c>
      <c r="H2938" s="34">
        <v>1813.4550000000002</v>
      </c>
      <c r="I2938" s="3"/>
      <c r="J2938" s="26">
        <f t="shared" si="204"/>
        <v>0</v>
      </c>
    </row>
    <row r="2939" spans="1:10" ht="27" customHeight="1" x14ac:dyDescent="0.25">
      <c r="A2939" s="37"/>
      <c r="B2939" s="32" t="s">
        <v>76</v>
      </c>
      <c r="C2939" s="32" t="str">
        <f t="shared" si="210"/>
        <v>581-437</v>
      </c>
      <c r="D2939" s="32" t="s">
        <v>141</v>
      </c>
      <c r="E2939" s="32" t="s">
        <v>29</v>
      </c>
      <c r="F2939" s="32">
        <v>4375810440619</v>
      </c>
      <c r="G2939" s="32">
        <v>7</v>
      </c>
      <c r="H2939" s="34">
        <v>1813.4550000000002</v>
      </c>
      <c r="I2939" s="3"/>
      <c r="J2939" s="26">
        <f t="shared" si="204"/>
        <v>0</v>
      </c>
    </row>
    <row r="2940" spans="1:10" ht="18" customHeight="1" x14ac:dyDescent="0.25">
      <c r="A2940" s="35"/>
      <c r="B2940" s="32" t="s">
        <v>72</v>
      </c>
      <c r="C2940" s="32" t="str">
        <f t="shared" ref="C2940:C2955" si="211">HYPERLINK("http://warehouse.orhideja.net//images/products/587-437dark-blue.jpg","587-437")</f>
        <v>587-437</v>
      </c>
      <c r="D2940" s="32" t="s">
        <v>141</v>
      </c>
      <c r="E2940" s="32" t="s">
        <v>10</v>
      </c>
      <c r="F2940" s="32">
        <v>4375870190615</v>
      </c>
      <c r="G2940" s="32">
        <v>5</v>
      </c>
      <c r="H2940" s="34">
        <v>1705.7250000000001</v>
      </c>
      <c r="I2940" s="3"/>
      <c r="J2940" s="26">
        <f t="shared" si="204"/>
        <v>0</v>
      </c>
    </row>
    <row r="2941" spans="1:10" ht="18" customHeight="1" x14ac:dyDescent="0.25">
      <c r="A2941" s="36"/>
      <c r="B2941" s="32" t="s">
        <v>72</v>
      </c>
      <c r="C2941" s="32" t="str">
        <f t="shared" si="211"/>
        <v>587-437</v>
      </c>
      <c r="D2941" s="32" t="s">
        <v>141</v>
      </c>
      <c r="E2941" s="32" t="s">
        <v>11</v>
      </c>
      <c r="F2941" s="32">
        <v>4375870200611</v>
      </c>
      <c r="G2941" s="32">
        <v>4</v>
      </c>
      <c r="H2941" s="34">
        <v>1705.7250000000001</v>
      </c>
      <c r="I2941" s="3"/>
      <c r="J2941" s="26">
        <f t="shared" si="204"/>
        <v>0</v>
      </c>
    </row>
    <row r="2942" spans="1:10" ht="18" customHeight="1" x14ac:dyDescent="0.25">
      <c r="A2942" s="36"/>
      <c r="B2942" s="32" t="s">
        <v>72</v>
      </c>
      <c r="C2942" s="32" t="str">
        <f t="shared" si="211"/>
        <v>587-437</v>
      </c>
      <c r="D2942" s="32" t="s">
        <v>141</v>
      </c>
      <c r="E2942" s="32" t="s">
        <v>25</v>
      </c>
      <c r="F2942" s="32">
        <v>4375870210610</v>
      </c>
      <c r="G2942" s="32">
        <v>5</v>
      </c>
      <c r="H2942" s="34">
        <v>1705.7250000000001</v>
      </c>
      <c r="I2942" s="3"/>
      <c r="J2942" s="26">
        <f t="shared" si="204"/>
        <v>0</v>
      </c>
    </row>
    <row r="2943" spans="1:10" ht="18" customHeight="1" x14ac:dyDescent="0.25">
      <c r="A2943" s="36"/>
      <c r="B2943" s="32" t="s">
        <v>72</v>
      </c>
      <c r="C2943" s="32" t="str">
        <f t="shared" si="211"/>
        <v>587-437</v>
      </c>
      <c r="D2943" s="32" t="s">
        <v>141</v>
      </c>
      <c r="E2943" s="32" t="s">
        <v>12</v>
      </c>
      <c r="F2943" s="32">
        <v>4375870220619</v>
      </c>
      <c r="G2943" s="32">
        <v>5</v>
      </c>
      <c r="H2943" s="34">
        <v>1705.7250000000001</v>
      </c>
      <c r="I2943" s="3"/>
      <c r="J2943" s="26">
        <f t="shared" si="204"/>
        <v>0</v>
      </c>
    </row>
    <row r="2944" spans="1:10" ht="18" customHeight="1" x14ac:dyDescent="0.25">
      <c r="A2944" s="36"/>
      <c r="B2944" s="32" t="s">
        <v>72</v>
      </c>
      <c r="C2944" s="32" t="str">
        <f t="shared" si="211"/>
        <v>587-437</v>
      </c>
      <c r="D2944" s="32" t="s">
        <v>141</v>
      </c>
      <c r="E2944" s="32" t="s">
        <v>13</v>
      </c>
      <c r="F2944" s="32">
        <v>4375870230618</v>
      </c>
      <c r="G2944" s="32">
        <v>5</v>
      </c>
      <c r="H2944" s="34">
        <v>1705.7250000000001</v>
      </c>
      <c r="I2944" s="3"/>
      <c r="J2944" s="26">
        <f t="shared" si="204"/>
        <v>0</v>
      </c>
    </row>
    <row r="2945" spans="1:10" ht="18" customHeight="1" x14ac:dyDescent="0.25">
      <c r="A2945" s="36"/>
      <c r="B2945" s="32" t="s">
        <v>72</v>
      </c>
      <c r="C2945" s="32" t="str">
        <f t="shared" si="211"/>
        <v>587-437</v>
      </c>
      <c r="D2945" s="32" t="s">
        <v>141</v>
      </c>
      <c r="E2945" s="32" t="s">
        <v>14</v>
      </c>
      <c r="F2945" s="32">
        <v>4375870260615</v>
      </c>
      <c r="G2945" s="32">
        <v>6</v>
      </c>
      <c r="H2945" s="34">
        <v>1705.7250000000001</v>
      </c>
      <c r="I2945" s="3"/>
      <c r="J2945" s="26">
        <f t="shared" si="204"/>
        <v>0</v>
      </c>
    </row>
    <row r="2946" spans="1:10" ht="18" customHeight="1" x14ac:dyDescent="0.25">
      <c r="A2946" s="36"/>
      <c r="B2946" s="32" t="s">
        <v>72</v>
      </c>
      <c r="C2946" s="32" t="str">
        <f t="shared" si="211"/>
        <v>587-437</v>
      </c>
      <c r="D2946" s="32" t="s">
        <v>141</v>
      </c>
      <c r="E2946" s="32" t="s">
        <v>15</v>
      </c>
      <c r="F2946" s="32">
        <v>4375870270614</v>
      </c>
      <c r="G2946" s="32">
        <v>6</v>
      </c>
      <c r="H2946" s="34">
        <v>1705.7250000000001</v>
      </c>
      <c r="I2946" s="3"/>
      <c r="J2946" s="26">
        <f t="shared" si="204"/>
        <v>0</v>
      </c>
    </row>
    <row r="2947" spans="1:10" ht="18" customHeight="1" x14ac:dyDescent="0.25">
      <c r="A2947" s="36"/>
      <c r="B2947" s="32" t="s">
        <v>72</v>
      </c>
      <c r="C2947" s="32" t="str">
        <f t="shared" si="211"/>
        <v>587-437</v>
      </c>
      <c r="D2947" s="32" t="s">
        <v>141</v>
      </c>
      <c r="E2947" s="32" t="s">
        <v>16</v>
      </c>
      <c r="F2947" s="32">
        <v>4375870280613</v>
      </c>
      <c r="G2947" s="32">
        <v>10</v>
      </c>
      <c r="H2947" s="34">
        <v>1705.7250000000001</v>
      </c>
      <c r="I2947" s="3"/>
      <c r="J2947" s="26">
        <f t="shared" si="204"/>
        <v>0</v>
      </c>
    </row>
    <row r="2948" spans="1:10" ht="18" customHeight="1" x14ac:dyDescent="0.25">
      <c r="A2948" s="36"/>
      <c r="B2948" s="32" t="s">
        <v>72</v>
      </c>
      <c r="C2948" s="32" t="str">
        <f t="shared" si="211"/>
        <v>587-437</v>
      </c>
      <c r="D2948" s="32" t="s">
        <v>141</v>
      </c>
      <c r="E2948" s="32" t="s">
        <v>17</v>
      </c>
      <c r="F2948" s="32">
        <v>4375870290612</v>
      </c>
      <c r="G2948" s="32">
        <v>5</v>
      </c>
      <c r="H2948" s="34">
        <v>1705.7250000000001</v>
      </c>
      <c r="I2948" s="3"/>
      <c r="J2948" s="26">
        <f t="shared" si="204"/>
        <v>0</v>
      </c>
    </row>
    <row r="2949" spans="1:10" ht="18" customHeight="1" x14ac:dyDescent="0.25">
      <c r="A2949" s="36"/>
      <c r="B2949" s="32" t="s">
        <v>72</v>
      </c>
      <c r="C2949" s="32" t="str">
        <f t="shared" si="211"/>
        <v>587-437</v>
      </c>
      <c r="D2949" s="32" t="s">
        <v>141</v>
      </c>
      <c r="E2949" s="32" t="s">
        <v>18</v>
      </c>
      <c r="F2949" s="32">
        <v>4375870300618</v>
      </c>
      <c r="G2949" s="32">
        <v>3</v>
      </c>
      <c r="H2949" s="34">
        <v>1705.7250000000001</v>
      </c>
      <c r="I2949" s="3"/>
      <c r="J2949" s="26">
        <f t="shared" si="204"/>
        <v>0</v>
      </c>
    </row>
    <row r="2950" spans="1:10" ht="18" customHeight="1" x14ac:dyDescent="0.25">
      <c r="A2950" s="36"/>
      <c r="B2950" s="32" t="s">
        <v>72</v>
      </c>
      <c r="C2950" s="32" t="str">
        <f t="shared" si="211"/>
        <v>587-437</v>
      </c>
      <c r="D2950" s="32" t="s">
        <v>141</v>
      </c>
      <c r="E2950" s="32" t="s">
        <v>20</v>
      </c>
      <c r="F2950" s="32">
        <v>4375870350613</v>
      </c>
      <c r="G2950" s="32">
        <v>4</v>
      </c>
      <c r="H2950" s="34">
        <v>1705.7250000000001</v>
      </c>
      <c r="I2950" s="3"/>
      <c r="J2950" s="26">
        <f t="shared" si="204"/>
        <v>0</v>
      </c>
    </row>
    <row r="2951" spans="1:10" ht="18" customHeight="1" x14ac:dyDescent="0.25">
      <c r="A2951" s="36"/>
      <c r="B2951" s="32" t="s">
        <v>72</v>
      </c>
      <c r="C2951" s="32" t="str">
        <f t="shared" si="211"/>
        <v>587-437</v>
      </c>
      <c r="D2951" s="32" t="s">
        <v>141</v>
      </c>
      <c r="E2951" s="32" t="s">
        <v>21</v>
      </c>
      <c r="F2951" s="32">
        <v>4375870360612</v>
      </c>
      <c r="G2951" s="32">
        <v>3</v>
      </c>
      <c r="H2951" s="34">
        <v>1705.7250000000001</v>
      </c>
      <c r="I2951" s="3"/>
      <c r="J2951" s="26">
        <f t="shared" si="204"/>
        <v>0</v>
      </c>
    </row>
    <row r="2952" spans="1:10" ht="18" customHeight="1" x14ac:dyDescent="0.25">
      <c r="A2952" s="36"/>
      <c r="B2952" s="32" t="s">
        <v>72</v>
      </c>
      <c r="C2952" s="32" t="str">
        <f t="shared" si="211"/>
        <v>587-437</v>
      </c>
      <c r="D2952" s="32" t="s">
        <v>141</v>
      </c>
      <c r="E2952" s="32" t="s">
        <v>22</v>
      </c>
      <c r="F2952" s="32">
        <v>4375870370611</v>
      </c>
      <c r="G2952" s="32">
        <v>3</v>
      </c>
      <c r="H2952" s="34">
        <v>1705.7250000000001</v>
      </c>
      <c r="I2952" s="3"/>
      <c r="J2952" s="26">
        <f t="shared" ref="J2952:J3015" si="212">H2952*I2952</f>
        <v>0</v>
      </c>
    </row>
    <row r="2953" spans="1:10" ht="18" customHeight="1" x14ac:dyDescent="0.25">
      <c r="A2953" s="36"/>
      <c r="B2953" s="32" t="s">
        <v>72</v>
      </c>
      <c r="C2953" s="32" t="str">
        <f t="shared" si="211"/>
        <v>587-437</v>
      </c>
      <c r="D2953" s="32" t="s">
        <v>141</v>
      </c>
      <c r="E2953" s="32" t="s">
        <v>73</v>
      </c>
      <c r="F2953" s="32">
        <v>4375870420613</v>
      </c>
      <c r="G2953" s="32">
        <v>1</v>
      </c>
      <c r="H2953" s="34">
        <v>1705.7250000000001</v>
      </c>
      <c r="I2953" s="3"/>
      <c r="J2953" s="26">
        <f t="shared" si="212"/>
        <v>0</v>
      </c>
    </row>
    <row r="2954" spans="1:10" ht="18" customHeight="1" x14ac:dyDescent="0.25">
      <c r="A2954" s="36"/>
      <c r="B2954" s="32" t="s">
        <v>72</v>
      </c>
      <c r="C2954" s="32" t="str">
        <f t="shared" si="211"/>
        <v>587-437</v>
      </c>
      <c r="D2954" s="32" t="s">
        <v>141</v>
      </c>
      <c r="E2954" s="32" t="s">
        <v>29</v>
      </c>
      <c r="F2954" s="32">
        <v>4375870440611</v>
      </c>
      <c r="G2954" s="32">
        <v>1</v>
      </c>
      <c r="H2954" s="34">
        <v>1705.7250000000001</v>
      </c>
      <c r="I2954" s="3"/>
      <c r="J2954" s="26">
        <f t="shared" si="212"/>
        <v>0</v>
      </c>
    </row>
    <row r="2955" spans="1:10" ht="18" customHeight="1" x14ac:dyDescent="0.25">
      <c r="A2955" s="37"/>
      <c r="B2955" s="32" t="s">
        <v>72</v>
      </c>
      <c r="C2955" s="32" t="str">
        <f t="shared" si="211"/>
        <v>587-437</v>
      </c>
      <c r="D2955" s="32" t="s">
        <v>141</v>
      </c>
      <c r="E2955" s="32" t="s">
        <v>36</v>
      </c>
      <c r="F2955" s="32">
        <v>4375870510611</v>
      </c>
      <c r="G2955" s="32">
        <v>1</v>
      </c>
      <c r="H2955" s="34">
        <v>1705.7250000000001</v>
      </c>
      <c r="I2955" s="3"/>
      <c r="J2955" s="26">
        <f t="shared" si="212"/>
        <v>0</v>
      </c>
    </row>
    <row r="2956" spans="1:10" ht="59.25" customHeight="1" x14ac:dyDescent="0.25">
      <c r="A2956" s="38"/>
      <c r="B2956" s="32" t="s">
        <v>31</v>
      </c>
      <c r="C2956" s="32" t="str">
        <f>HYPERLINK("http://warehouse.orhideja.net//images/products/201-437-dark-blue.jpg","201-437")</f>
        <v>201-437</v>
      </c>
      <c r="D2956" s="32" t="s">
        <v>141</v>
      </c>
      <c r="E2956" s="32">
        <v>38</v>
      </c>
      <c r="F2956" s="32">
        <v>4372011070614</v>
      </c>
      <c r="G2956" s="32">
        <v>1</v>
      </c>
      <c r="H2956" s="34">
        <v>807.97500000000002</v>
      </c>
      <c r="I2956" s="3"/>
      <c r="J2956" s="26">
        <f t="shared" si="212"/>
        <v>0</v>
      </c>
    </row>
    <row r="2957" spans="1:10" ht="59.25" customHeight="1" x14ac:dyDescent="0.25">
      <c r="A2957" s="39"/>
      <c r="B2957" s="32" t="s">
        <v>31</v>
      </c>
      <c r="C2957" s="32" t="str">
        <f>HYPERLINK("http://warehouse.orhideja.net//images/products/201-437-dark-blue.jpg","201-437")</f>
        <v>201-437</v>
      </c>
      <c r="D2957" s="32" t="s">
        <v>141</v>
      </c>
      <c r="E2957" s="32">
        <v>40</v>
      </c>
      <c r="F2957" s="32">
        <v>4372011080613</v>
      </c>
      <c r="G2957" s="32">
        <v>13</v>
      </c>
      <c r="H2957" s="34">
        <v>807.97500000000002</v>
      </c>
      <c r="I2957" s="3"/>
      <c r="J2957" s="26">
        <f t="shared" si="212"/>
        <v>0</v>
      </c>
    </row>
    <row r="2958" spans="1:10" ht="59.25" customHeight="1" x14ac:dyDescent="0.25">
      <c r="A2958" s="39"/>
      <c r="B2958" s="32" t="s">
        <v>31</v>
      </c>
      <c r="C2958" s="32" t="str">
        <f>HYPERLINK("http://warehouse.orhideja.net//images/products/201-437-dark-blue.jpg","201-437")</f>
        <v>201-437</v>
      </c>
      <c r="D2958" s="32" t="s">
        <v>141</v>
      </c>
      <c r="E2958" s="32">
        <v>46</v>
      </c>
      <c r="F2958" s="32">
        <v>4372011110617</v>
      </c>
      <c r="G2958" s="32">
        <v>2</v>
      </c>
      <c r="H2958" s="34">
        <v>807.97500000000002</v>
      </c>
      <c r="I2958" s="3"/>
      <c r="J2958" s="26">
        <f t="shared" si="212"/>
        <v>0</v>
      </c>
    </row>
    <row r="2959" spans="1:10" ht="50.25" customHeight="1" x14ac:dyDescent="0.25">
      <c r="A2959" s="35"/>
      <c r="B2959" s="32" t="s">
        <v>31</v>
      </c>
      <c r="C2959" s="32" t="str">
        <f>HYPERLINK("http://warehouse.orhideja.net//images/products/210-437-dark-blue.jpg","210-437")</f>
        <v>210-437</v>
      </c>
      <c r="D2959" s="32" t="s">
        <v>141</v>
      </c>
      <c r="E2959" s="32">
        <v>40</v>
      </c>
      <c r="F2959" s="32">
        <v>4372101080615</v>
      </c>
      <c r="G2959" s="32">
        <v>9</v>
      </c>
      <c r="H2959" s="34">
        <v>879.79499999999996</v>
      </c>
      <c r="I2959" s="3"/>
      <c r="J2959" s="26">
        <f t="shared" si="212"/>
        <v>0</v>
      </c>
    </row>
    <row r="2960" spans="1:10" ht="50.25" customHeight="1" x14ac:dyDescent="0.25">
      <c r="A2960" s="36"/>
      <c r="B2960" s="32" t="s">
        <v>31</v>
      </c>
      <c r="C2960" s="32" t="str">
        <f>HYPERLINK("http://warehouse.orhideja.net//images/products/210-437-dark-blue.jpg","210-437")</f>
        <v>210-437</v>
      </c>
      <c r="D2960" s="32" t="s">
        <v>141</v>
      </c>
      <c r="E2960" s="32">
        <v>42</v>
      </c>
      <c r="F2960" s="32">
        <v>4372101090614</v>
      </c>
      <c r="G2960" s="32">
        <v>26</v>
      </c>
      <c r="H2960" s="34">
        <v>879.79499999999996</v>
      </c>
      <c r="I2960" s="3"/>
      <c r="J2960" s="26">
        <f t="shared" si="212"/>
        <v>0</v>
      </c>
    </row>
    <row r="2961" spans="1:10" ht="50.25" customHeight="1" x14ac:dyDescent="0.25">
      <c r="A2961" s="36"/>
      <c r="B2961" s="32" t="s">
        <v>31</v>
      </c>
      <c r="C2961" s="32" t="str">
        <f>HYPERLINK("http://warehouse.orhideja.net//images/products/210-437-dark-blue.jpg","210-437")</f>
        <v>210-437</v>
      </c>
      <c r="D2961" s="32" t="s">
        <v>141</v>
      </c>
      <c r="E2961" s="32">
        <v>44</v>
      </c>
      <c r="F2961" s="32">
        <v>4372101100610</v>
      </c>
      <c r="G2961" s="32">
        <v>19</v>
      </c>
      <c r="H2961" s="34">
        <v>879.79499999999996</v>
      </c>
      <c r="I2961" s="3"/>
      <c r="J2961" s="26">
        <f t="shared" si="212"/>
        <v>0</v>
      </c>
    </row>
    <row r="2962" spans="1:10" ht="50.25" customHeight="1" x14ac:dyDescent="0.25">
      <c r="A2962" s="37"/>
      <c r="B2962" s="32" t="s">
        <v>31</v>
      </c>
      <c r="C2962" s="32" t="str">
        <f>HYPERLINK("http://warehouse.orhideja.net//images/products/210-437-dark-blue.jpg","210-437")</f>
        <v>210-437</v>
      </c>
      <c r="D2962" s="32" t="s">
        <v>141</v>
      </c>
      <c r="E2962" s="32">
        <v>46</v>
      </c>
      <c r="F2962" s="32">
        <v>4372101110619</v>
      </c>
      <c r="G2962" s="32">
        <v>18</v>
      </c>
      <c r="H2962" s="34">
        <v>879.79499999999996</v>
      </c>
      <c r="I2962" s="3"/>
      <c r="J2962" s="26">
        <f t="shared" si="212"/>
        <v>0</v>
      </c>
    </row>
    <row r="2963" spans="1:10" ht="43.5" customHeight="1" x14ac:dyDescent="0.25">
      <c r="A2963" s="35"/>
      <c r="B2963" s="32" t="s">
        <v>32</v>
      </c>
      <c r="C2963" s="32" t="str">
        <f>HYPERLINK("http://warehouse.orhideja.net//images/products/299-437-dark-blue.jpg","299-437")</f>
        <v>299-437</v>
      </c>
      <c r="D2963" s="32" t="s">
        <v>141</v>
      </c>
      <c r="E2963" s="32">
        <v>38</v>
      </c>
      <c r="F2963" s="32">
        <v>4372991070611</v>
      </c>
      <c r="G2963" s="32">
        <v>2</v>
      </c>
      <c r="H2963" s="34">
        <v>834.90750000000003</v>
      </c>
      <c r="I2963" s="3"/>
      <c r="J2963" s="26">
        <f t="shared" si="212"/>
        <v>0</v>
      </c>
    </row>
    <row r="2964" spans="1:10" ht="43.5" customHeight="1" x14ac:dyDescent="0.25">
      <c r="A2964" s="36"/>
      <c r="B2964" s="32" t="s">
        <v>32</v>
      </c>
      <c r="C2964" s="32" t="str">
        <f>HYPERLINK("http://warehouse.orhideja.net//images/products/299-437-dark-blue.jpg","299-437")</f>
        <v>299-437</v>
      </c>
      <c r="D2964" s="32" t="s">
        <v>141</v>
      </c>
      <c r="E2964" s="32">
        <v>40</v>
      </c>
      <c r="F2964" s="32">
        <v>4372991080610</v>
      </c>
      <c r="G2964" s="32">
        <v>5</v>
      </c>
      <c r="H2964" s="34">
        <v>834.90750000000003</v>
      </c>
      <c r="I2964" s="3"/>
      <c r="J2964" s="26">
        <f t="shared" si="212"/>
        <v>0</v>
      </c>
    </row>
    <row r="2965" spans="1:10" ht="43.5" customHeight="1" x14ac:dyDescent="0.25">
      <c r="A2965" s="36"/>
      <c r="B2965" s="32" t="s">
        <v>32</v>
      </c>
      <c r="C2965" s="32" t="str">
        <f>HYPERLINK("http://warehouse.orhideja.net//images/products/299-437-dark-blue.jpg","299-437")</f>
        <v>299-437</v>
      </c>
      <c r="D2965" s="32" t="s">
        <v>141</v>
      </c>
      <c r="E2965" s="32">
        <v>42</v>
      </c>
      <c r="F2965" s="32">
        <v>4372991090619</v>
      </c>
      <c r="G2965" s="32">
        <v>12</v>
      </c>
      <c r="H2965" s="34">
        <v>834.90750000000003</v>
      </c>
      <c r="I2965" s="3"/>
      <c r="J2965" s="26">
        <f t="shared" si="212"/>
        <v>0</v>
      </c>
    </row>
    <row r="2966" spans="1:10" ht="43.5" customHeight="1" x14ac:dyDescent="0.25">
      <c r="A2966" s="37"/>
      <c r="B2966" s="32" t="s">
        <v>32</v>
      </c>
      <c r="C2966" s="32" t="str">
        <f>HYPERLINK("http://warehouse.orhideja.net//images/products/299-437-dark-blue.jpg","299-437")</f>
        <v>299-437</v>
      </c>
      <c r="D2966" s="32" t="s">
        <v>141</v>
      </c>
      <c r="E2966" s="32">
        <v>44</v>
      </c>
      <c r="F2966" s="32">
        <v>4372991100615</v>
      </c>
      <c r="G2966" s="32">
        <v>9</v>
      </c>
      <c r="H2966" s="34">
        <v>834.90750000000003</v>
      </c>
      <c r="I2966" s="3"/>
      <c r="J2966" s="26">
        <f t="shared" si="212"/>
        <v>0</v>
      </c>
    </row>
    <row r="2967" spans="1:10" ht="27" customHeight="1" x14ac:dyDescent="0.25">
      <c r="A2967" s="35" t="s">
        <v>276</v>
      </c>
      <c r="B2967" s="32" t="s">
        <v>51</v>
      </c>
      <c r="C2967" s="32" t="str">
        <f>HYPERLINK("http://warehouse.orhideja.net//images/products/535-437,-646-437-t-sinij_6.jpg","646-437")</f>
        <v>646-437</v>
      </c>
      <c r="D2967" s="32" t="s">
        <v>141</v>
      </c>
      <c r="E2967" s="32">
        <v>42</v>
      </c>
      <c r="F2967" s="32">
        <v>4376461090611</v>
      </c>
      <c r="G2967" s="32">
        <v>9</v>
      </c>
      <c r="H2967" s="34">
        <v>1059.345</v>
      </c>
      <c r="I2967" s="3"/>
      <c r="J2967" s="26">
        <f t="shared" si="212"/>
        <v>0</v>
      </c>
    </row>
    <row r="2968" spans="1:10" ht="27" customHeight="1" x14ac:dyDescent="0.25">
      <c r="A2968" s="36"/>
      <c r="B2968" s="32" t="s">
        <v>51</v>
      </c>
      <c r="C2968" s="32" t="str">
        <f>HYPERLINK("http://warehouse.orhideja.net//images/products/535-437,-646-437-t-sinij_6.jpg","646-437")</f>
        <v>646-437</v>
      </c>
      <c r="D2968" s="32" t="s">
        <v>141</v>
      </c>
      <c r="E2968" s="32">
        <v>44</v>
      </c>
      <c r="F2968" s="32">
        <v>4376461100617</v>
      </c>
      <c r="G2968" s="32">
        <v>18</v>
      </c>
      <c r="H2968" s="34">
        <v>1059.345</v>
      </c>
      <c r="I2968" s="3"/>
      <c r="J2968" s="26">
        <f t="shared" si="212"/>
        <v>0</v>
      </c>
    </row>
    <row r="2969" spans="1:10" ht="27" customHeight="1" x14ac:dyDescent="0.25">
      <c r="A2969" s="36"/>
      <c r="B2969" s="32" t="s">
        <v>51</v>
      </c>
      <c r="C2969" s="32" t="str">
        <f>HYPERLINK("http://warehouse.orhideja.net//images/products/535-437,-646-437-t-sinij_6.jpg","646-437")</f>
        <v>646-437</v>
      </c>
      <c r="D2969" s="32" t="s">
        <v>141</v>
      </c>
      <c r="E2969" s="32">
        <v>46</v>
      </c>
      <c r="F2969" s="32">
        <v>4376461110616</v>
      </c>
      <c r="G2969" s="32">
        <v>12</v>
      </c>
      <c r="H2969" s="34">
        <v>1059.345</v>
      </c>
      <c r="I2969" s="3"/>
      <c r="J2969" s="26">
        <f t="shared" si="212"/>
        <v>0</v>
      </c>
    </row>
    <row r="2970" spans="1:10" ht="27" customHeight="1" x14ac:dyDescent="0.25">
      <c r="A2970" s="37"/>
      <c r="B2970" s="32" t="s">
        <v>51</v>
      </c>
      <c r="C2970" s="32" t="str">
        <f>HYPERLINK("http://warehouse.orhideja.net//images/products/535-437,-646-437-t-sinij_6.jpg","646-437")</f>
        <v>646-437</v>
      </c>
      <c r="D2970" s="32" t="s">
        <v>141</v>
      </c>
      <c r="E2970" s="32">
        <v>48</v>
      </c>
      <c r="F2970" s="32">
        <v>4376461120615</v>
      </c>
      <c r="G2970" s="32">
        <v>7</v>
      </c>
      <c r="H2970" s="34">
        <v>1059.345</v>
      </c>
      <c r="I2970" s="3"/>
      <c r="J2970" s="26">
        <f t="shared" si="212"/>
        <v>0</v>
      </c>
    </row>
    <row r="2971" spans="1:10" ht="23.25" customHeight="1" x14ac:dyDescent="0.25">
      <c r="A2971" s="35"/>
      <c r="B2971" s="32" t="s">
        <v>76</v>
      </c>
      <c r="C2971" s="32" t="str">
        <f t="shared" ref="C2971:C2981" si="213">HYPERLINK("http://warehouse.orhideja.net//images/products/189-437-pink.jpg","189-437")</f>
        <v>189-437</v>
      </c>
      <c r="D2971" s="32" t="s">
        <v>100</v>
      </c>
      <c r="E2971" s="32" t="s">
        <v>9</v>
      </c>
      <c r="F2971" s="32">
        <v>4371890189066</v>
      </c>
      <c r="G2971" s="32">
        <v>3</v>
      </c>
      <c r="H2971" s="34">
        <v>1571.0625</v>
      </c>
      <c r="I2971" s="3"/>
      <c r="J2971" s="26">
        <f t="shared" si="212"/>
        <v>0</v>
      </c>
    </row>
    <row r="2972" spans="1:10" ht="23.25" customHeight="1" x14ac:dyDescent="0.25">
      <c r="A2972" s="36"/>
      <c r="B2972" s="32" t="s">
        <v>76</v>
      </c>
      <c r="C2972" s="32" t="str">
        <f t="shared" si="213"/>
        <v>189-437</v>
      </c>
      <c r="D2972" s="32" t="s">
        <v>100</v>
      </c>
      <c r="E2972" s="32" t="s">
        <v>10</v>
      </c>
      <c r="F2972" s="32">
        <v>4371890199065</v>
      </c>
      <c r="G2972" s="32">
        <v>3</v>
      </c>
      <c r="H2972" s="34">
        <v>1571.0625</v>
      </c>
      <c r="I2972" s="3"/>
      <c r="J2972" s="26">
        <f t="shared" si="212"/>
        <v>0</v>
      </c>
    </row>
    <row r="2973" spans="1:10" ht="23.25" customHeight="1" x14ac:dyDescent="0.25">
      <c r="A2973" s="36"/>
      <c r="B2973" s="32" t="s">
        <v>76</v>
      </c>
      <c r="C2973" s="32" t="str">
        <f t="shared" si="213"/>
        <v>189-437</v>
      </c>
      <c r="D2973" s="32" t="s">
        <v>100</v>
      </c>
      <c r="E2973" s="32" t="s">
        <v>11</v>
      </c>
      <c r="F2973" s="32">
        <v>4371890209061</v>
      </c>
      <c r="G2973" s="32">
        <v>3</v>
      </c>
      <c r="H2973" s="34">
        <v>1571.0625</v>
      </c>
      <c r="I2973" s="3"/>
      <c r="J2973" s="26">
        <f t="shared" si="212"/>
        <v>0</v>
      </c>
    </row>
    <row r="2974" spans="1:10" ht="23.25" customHeight="1" x14ac:dyDescent="0.25">
      <c r="A2974" s="36"/>
      <c r="B2974" s="32" t="s">
        <v>76</v>
      </c>
      <c r="C2974" s="32" t="str">
        <f t="shared" si="213"/>
        <v>189-437</v>
      </c>
      <c r="D2974" s="32" t="s">
        <v>100</v>
      </c>
      <c r="E2974" s="32" t="s">
        <v>25</v>
      </c>
      <c r="F2974" s="32">
        <v>4371890219060</v>
      </c>
      <c r="G2974" s="32">
        <v>2</v>
      </c>
      <c r="H2974" s="34">
        <v>1571.0625</v>
      </c>
      <c r="I2974" s="3"/>
      <c r="J2974" s="26">
        <f t="shared" si="212"/>
        <v>0</v>
      </c>
    </row>
    <row r="2975" spans="1:10" ht="23.25" customHeight="1" x14ac:dyDescent="0.25">
      <c r="A2975" s="36"/>
      <c r="B2975" s="32" t="s">
        <v>76</v>
      </c>
      <c r="C2975" s="32" t="str">
        <f t="shared" si="213"/>
        <v>189-437</v>
      </c>
      <c r="D2975" s="32" t="s">
        <v>100</v>
      </c>
      <c r="E2975" s="32" t="s">
        <v>12</v>
      </c>
      <c r="F2975" s="32">
        <v>4371890229069</v>
      </c>
      <c r="G2975" s="32">
        <v>2</v>
      </c>
      <c r="H2975" s="34">
        <v>1571.0625</v>
      </c>
      <c r="I2975" s="3"/>
      <c r="J2975" s="26">
        <f t="shared" si="212"/>
        <v>0</v>
      </c>
    </row>
    <row r="2976" spans="1:10" ht="23.25" customHeight="1" x14ac:dyDescent="0.25">
      <c r="A2976" s="36"/>
      <c r="B2976" s="32" t="s">
        <v>76</v>
      </c>
      <c r="C2976" s="32" t="str">
        <f t="shared" si="213"/>
        <v>189-437</v>
      </c>
      <c r="D2976" s="32" t="s">
        <v>100</v>
      </c>
      <c r="E2976" s="32" t="s">
        <v>14</v>
      </c>
      <c r="F2976" s="32">
        <v>4371890269065</v>
      </c>
      <c r="G2976" s="32">
        <v>2</v>
      </c>
      <c r="H2976" s="34">
        <v>1571.0625</v>
      </c>
      <c r="I2976" s="3"/>
      <c r="J2976" s="26">
        <f t="shared" si="212"/>
        <v>0</v>
      </c>
    </row>
    <row r="2977" spans="1:10" ht="23.25" customHeight="1" x14ac:dyDescent="0.25">
      <c r="A2977" s="36"/>
      <c r="B2977" s="32" t="s">
        <v>76</v>
      </c>
      <c r="C2977" s="32" t="str">
        <f t="shared" si="213"/>
        <v>189-437</v>
      </c>
      <c r="D2977" s="32" t="s">
        <v>100</v>
      </c>
      <c r="E2977" s="32" t="s">
        <v>15</v>
      </c>
      <c r="F2977" s="32">
        <v>4371890279064</v>
      </c>
      <c r="G2977" s="32">
        <v>3</v>
      </c>
      <c r="H2977" s="34">
        <v>1571.0625</v>
      </c>
      <c r="I2977" s="3"/>
      <c r="J2977" s="26">
        <f t="shared" si="212"/>
        <v>0</v>
      </c>
    </row>
    <row r="2978" spans="1:10" ht="23.25" customHeight="1" x14ac:dyDescent="0.25">
      <c r="A2978" s="36"/>
      <c r="B2978" s="32" t="s">
        <v>76</v>
      </c>
      <c r="C2978" s="32" t="str">
        <f t="shared" si="213"/>
        <v>189-437</v>
      </c>
      <c r="D2978" s="32" t="s">
        <v>100</v>
      </c>
      <c r="E2978" s="32" t="s">
        <v>16</v>
      </c>
      <c r="F2978" s="32">
        <v>4371890289063</v>
      </c>
      <c r="G2978" s="32">
        <v>2</v>
      </c>
      <c r="H2978" s="34">
        <v>1571.0625</v>
      </c>
      <c r="I2978" s="3"/>
      <c r="J2978" s="26">
        <f t="shared" si="212"/>
        <v>0</v>
      </c>
    </row>
    <row r="2979" spans="1:10" ht="23.25" customHeight="1" x14ac:dyDescent="0.25">
      <c r="A2979" s="36"/>
      <c r="B2979" s="32" t="s">
        <v>76</v>
      </c>
      <c r="C2979" s="32" t="str">
        <f t="shared" si="213"/>
        <v>189-437</v>
      </c>
      <c r="D2979" s="32" t="s">
        <v>100</v>
      </c>
      <c r="E2979" s="32" t="s">
        <v>20</v>
      </c>
      <c r="F2979" s="32">
        <v>4371890359063</v>
      </c>
      <c r="G2979" s="32">
        <v>1</v>
      </c>
      <c r="H2979" s="34">
        <v>1571.0625</v>
      </c>
      <c r="I2979" s="3"/>
      <c r="J2979" s="26">
        <f t="shared" si="212"/>
        <v>0</v>
      </c>
    </row>
    <row r="2980" spans="1:10" ht="23.25" customHeight="1" x14ac:dyDescent="0.25">
      <c r="A2980" s="36"/>
      <c r="B2980" s="32" t="s">
        <v>76</v>
      </c>
      <c r="C2980" s="32" t="str">
        <f t="shared" si="213"/>
        <v>189-437</v>
      </c>
      <c r="D2980" s="32" t="s">
        <v>100</v>
      </c>
      <c r="E2980" s="32" t="s">
        <v>21</v>
      </c>
      <c r="F2980" s="32">
        <v>4371890369062</v>
      </c>
      <c r="G2980" s="32">
        <v>1</v>
      </c>
      <c r="H2980" s="34">
        <v>1571.0625</v>
      </c>
      <c r="I2980" s="3"/>
      <c r="J2980" s="26">
        <f t="shared" si="212"/>
        <v>0</v>
      </c>
    </row>
    <row r="2981" spans="1:10" ht="23.25" customHeight="1" x14ac:dyDescent="0.25">
      <c r="A2981" s="37"/>
      <c r="B2981" s="32" t="s">
        <v>76</v>
      </c>
      <c r="C2981" s="32" t="str">
        <f t="shared" si="213"/>
        <v>189-437</v>
      </c>
      <c r="D2981" s="32" t="s">
        <v>100</v>
      </c>
      <c r="E2981" s="32" t="s">
        <v>73</v>
      </c>
      <c r="F2981" s="32">
        <v>4371890429063</v>
      </c>
      <c r="G2981" s="32">
        <v>1</v>
      </c>
      <c r="H2981" s="34">
        <v>1571.0625</v>
      </c>
      <c r="I2981" s="3"/>
      <c r="J2981" s="26">
        <f t="shared" si="212"/>
        <v>0</v>
      </c>
    </row>
    <row r="2982" spans="1:10" ht="26.25" customHeight="1" x14ac:dyDescent="0.25">
      <c r="A2982" s="35"/>
      <c r="B2982" s="32" t="s">
        <v>76</v>
      </c>
      <c r="C2982" s="32" t="str">
        <f t="shared" ref="C2982:C2989" si="214">HYPERLINK("http://warehouse.orhideja.net//images/products/581-437-cv-roz_2.jpg","581-437")</f>
        <v>581-437</v>
      </c>
      <c r="D2982" s="32" t="s">
        <v>100</v>
      </c>
      <c r="E2982" s="32" t="s">
        <v>122</v>
      </c>
      <c r="F2982" s="32"/>
      <c r="G2982" s="32">
        <v>5</v>
      </c>
      <c r="H2982" s="34">
        <v>1813.4550000000002</v>
      </c>
      <c r="I2982" s="3"/>
      <c r="J2982" s="26">
        <f t="shared" si="212"/>
        <v>0</v>
      </c>
    </row>
    <row r="2983" spans="1:10" ht="26.25" customHeight="1" x14ac:dyDescent="0.25">
      <c r="A2983" s="36"/>
      <c r="B2983" s="32" t="s">
        <v>76</v>
      </c>
      <c r="C2983" s="32" t="str">
        <f t="shared" si="214"/>
        <v>581-437</v>
      </c>
      <c r="D2983" s="32" t="s">
        <v>100</v>
      </c>
      <c r="E2983" s="32" t="s">
        <v>53</v>
      </c>
      <c r="F2983" s="32"/>
      <c r="G2983" s="32">
        <v>5</v>
      </c>
      <c r="H2983" s="34">
        <v>1813.4550000000002</v>
      </c>
      <c r="I2983" s="3"/>
      <c r="J2983" s="26">
        <f t="shared" si="212"/>
        <v>0</v>
      </c>
    </row>
    <row r="2984" spans="1:10" ht="26.25" customHeight="1" x14ac:dyDescent="0.25">
      <c r="A2984" s="36"/>
      <c r="B2984" s="32" t="s">
        <v>76</v>
      </c>
      <c r="C2984" s="32" t="str">
        <f t="shared" si="214"/>
        <v>581-437</v>
      </c>
      <c r="D2984" s="32" t="s">
        <v>100</v>
      </c>
      <c r="E2984" s="32" t="s">
        <v>89</v>
      </c>
      <c r="F2984" s="32"/>
      <c r="G2984" s="32">
        <v>5</v>
      </c>
      <c r="H2984" s="34">
        <v>1813.4550000000002</v>
      </c>
      <c r="I2984" s="3"/>
      <c r="J2984" s="26">
        <f t="shared" si="212"/>
        <v>0</v>
      </c>
    </row>
    <row r="2985" spans="1:10" ht="26.25" customHeight="1" x14ac:dyDescent="0.25">
      <c r="A2985" s="36"/>
      <c r="B2985" s="32" t="s">
        <v>76</v>
      </c>
      <c r="C2985" s="32" t="str">
        <f t="shared" si="214"/>
        <v>581-437</v>
      </c>
      <c r="D2985" s="32" t="s">
        <v>100</v>
      </c>
      <c r="E2985" s="32" t="s">
        <v>70</v>
      </c>
      <c r="F2985" s="32"/>
      <c r="G2985" s="32">
        <v>5</v>
      </c>
      <c r="H2985" s="34">
        <v>1813.4550000000002</v>
      </c>
      <c r="I2985" s="3"/>
      <c r="J2985" s="26">
        <f t="shared" si="212"/>
        <v>0</v>
      </c>
    </row>
    <row r="2986" spans="1:10" ht="26.25" customHeight="1" x14ac:dyDescent="0.25">
      <c r="A2986" s="36"/>
      <c r="B2986" s="32" t="s">
        <v>76</v>
      </c>
      <c r="C2986" s="32" t="str">
        <f t="shared" si="214"/>
        <v>581-437</v>
      </c>
      <c r="D2986" s="32" t="s">
        <v>100</v>
      </c>
      <c r="E2986" s="32" t="s">
        <v>54</v>
      </c>
      <c r="F2986" s="32">
        <v>4375810149062</v>
      </c>
      <c r="G2986" s="32">
        <v>1</v>
      </c>
      <c r="H2986" s="34">
        <v>1813.4550000000002</v>
      </c>
      <c r="I2986" s="3"/>
      <c r="J2986" s="26">
        <f t="shared" si="212"/>
        <v>0</v>
      </c>
    </row>
    <row r="2987" spans="1:10" ht="26.25" customHeight="1" x14ac:dyDescent="0.25">
      <c r="A2987" s="36"/>
      <c r="B2987" s="32" t="s">
        <v>76</v>
      </c>
      <c r="C2987" s="32" t="str">
        <f t="shared" si="214"/>
        <v>581-437</v>
      </c>
      <c r="D2987" s="32" t="s">
        <v>100</v>
      </c>
      <c r="E2987" s="32" t="s">
        <v>25</v>
      </c>
      <c r="F2987" s="32">
        <v>4375810219062</v>
      </c>
      <c r="G2987" s="32">
        <v>4</v>
      </c>
      <c r="H2987" s="34">
        <v>1813.4550000000002</v>
      </c>
      <c r="I2987" s="3"/>
      <c r="J2987" s="26">
        <f t="shared" si="212"/>
        <v>0</v>
      </c>
    </row>
    <row r="2988" spans="1:10" ht="26.25" customHeight="1" x14ac:dyDescent="0.25">
      <c r="A2988" s="36"/>
      <c r="B2988" s="32" t="s">
        <v>76</v>
      </c>
      <c r="C2988" s="32" t="str">
        <f t="shared" si="214"/>
        <v>581-437</v>
      </c>
      <c r="D2988" s="32" t="s">
        <v>100</v>
      </c>
      <c r="E2988" s="32" t="s">
        <v>22</v>
      </c>
      <c r="F2988" s="32">
        <v>4375810379063</v>
      </c>
      <c r="G2988" s="32">
        <v>1</v>
      </c>
      <c r="H2988" s="34">
        <v>1813.4550000000002</v>
      </c>
      <c r="I2988" s="3"/>
      <c r="J2988" s="26">
        <f t="shared" si="212"/>
        <v>0</v>
      </c>
    </row>
    <row r="2989" spans="1:10" ht="26.25" customHeight="1" x14ac:dyDescent="0.25">
      <c r="A2989" s="37"/>
      <c r="B2989" s="32" t="s">
        <v>76</v>
      </c>
      <c r="C2989" s="32" t="str">
        <f t="shared" si="214"/>
        <v>581-437</v>
      </c>
      <c r="D2989" s="32" t="s">
        <v>100</v>
      </c>
      <c r="E2989" s="32" t="s">
        <v>29</v>
      </c>
      <c r="F2989" s="32">
        <v>4375810449063</v>
      </c>
      <c r="G2989" s="32">
        <v>5</v>
      </c>
      <c r="H2989" s="34">
        <v>1813.4550000000002</v>
      </c>
      <c r="I2989" s="3"/>
      <c r="J2989" s="26">
        <f t="shared" si="212"/>
        <v>0</v>
      </c>
    </row>
    <row r="2990" spans="1:10" ht="30" customHeight="1" x14ac:dyDescent="0.25">
      <c r="A2990" s="35"/>
      <c r="B2990" s="32" t="s">
        <v>72</v>
      </c>
      <c r="C2990" s="32" t="str">
        <f t="shared" ref="C2990:C2997" si="215">HYPERLINK("http://warehouse.orhideja.net//images/products/587-437, 299-437.jpg","587-437")</f>
        <v>587-437</v>
      </c>
      <c r="D2990" s="32" t="s">
        <v>100</v>
      </c>
      <c r="E2990" s="32" t="s">
        <v>11</v>
      </c>
      <c r="F2990" s="32">
        <v>4375870209065</v>
      </c>
      <c r="G2990" s="32">
        <v>1</v>
      </c>
      <c r="H2990" s="34">
        <v>1705.7250000000001</v>
      </c>
      <c r="I2990" s="3"/>
      <c r="J2990" s="26">
        <f t="shared" si="212"/>
        <v>0</v>
      </c>
    </row>
    <row r="2991" spans="1:10" ht="30" customHeight="1" x14ac:dyDescent="0.25">
      <c r="A2991" s="36"/>
      <c r="B2991" s="32" t="s">
        <v>72</v>
      </c>
      <c r="C2991" s="32" t="str">
        <f t="shared" si="215"/>
        <v>587-437</v>
      </c>
      <c r="D2991" s="32" t="s">
        <v>100</v>
      </c>
      <c r="E2991" s="32" t="s">
        <v>25</v>
      </c>
      <c r="F2991" s="32">
        <v>4375870219064</v>
      </c>
      <c r="G2991" s="32">
        <v>8</v>
      </c>
      <c r="H2991" s="34">
        <v>1705.7250000000001</v>
      </c>
      <c r="I2991" s="3"/>
      <c r="J2991" s="26">
        <f t="shared" si="212"/>
        <v>0</v>
      </c>
    </row>
    <row r="2992" spans="1:10" ht="30" customHeight="1" x14ac:dyDescent="0.25">
      <c r="A2992" s="36"/>
      <c r="B2992" s="32" t="s">
        <v>72</v>
      </c>
      <c r="C2992" s="32" t="str">
        <f t="shared" si="215"/>
        <v>587-437</v>
      </c>
      <c r="D2992" s="32" t="s">
        <v>100</v>
      </c>
      <c r="E2992" s="32" t="s">
        <v>12</v>
      </c>
      <c r="F2992" s="32">
        <v>4375870229063</v>
      </c>
      <c r="G2992" s="32">
        <v>6</v>
      </c>
      <c r="H2992" s="34">
        <v>1705.7250000000001</v>
      </c>
      <c r="I2992" s="3"/>
      <c r="J2992" s="26">
        <f t="shared" si="212"/>
        <v>0</v>
      </c>
    </row>
    <row r="2993" spans="1:10" ht="30" customHeight="1" x14ac:dyDescent="0.25">
      <c r="A2993" s="36"/>
      <c r="B2993" s="32" t="s">
        <v>72</v>
      </c>
      <c r="C2993" s="32" t="str">
        <f t="shared" si="215"/>
        <v>587-437</v>
      </c>
      <c r="D2993" s="32" t="s">
        <v>100</v>
      </c>
      <c r="E2993" s="32" t="s">
        <v>13</v>
      </c>
      <c r="F2993" s="32">
        <v>4375870239062</v>
      </c>
      <c r="G2993" s="32">
        <v>5</v>
      </c>
      <c r="H2993" s="34">
        <v>1705.7250000000001</v>
      </c>
      <c r="I2993" s="3"/>
      <c r="J2993" s="26">
        <f t="shared" si="212"/>
        <v>0</v>
      </c>
    </row>
    <row r="2994" spans="1:10" ht="30" customHeight="1" x14ac:dyDescent="0.25">
      <c r="A2994" s="36"/>
      <c r="B2994" s="32" t="s">
        <v>72</v>
      </c>
      <c r="C2994" s="32" t="str">
        <f t="shared" si="215"/>
        <v>587-437</v>
      </c>
      <c r="D2994" s="32" t="s">
        <v>100</v>
      </c>
      <c r="E2994" s="32" t="s">
        <v>16</v>
      </c>
      <c r="F2994" s="32">
        <v>4375870289067</v>
      </c>
      <c r="G2994" s="32">
        <v>7</v>
      </c>
      <c r="H2994" s="34">
        <v>1705.7250000000001</v>
      </c>
      <c r="I2994" s="3"/>
      <c r="J2994" s="26">
        <f t="shared" si="212"/>
        <v>0</v>
      </c>
    </row>
    <row r="2995" spans="1:10" ht="30" customHeight="1" x14ac:dyDescent="0.25">
      <c r="A2995" s="36"/>
      <c r="B2995" s="32" t="s">
        <v>72</v>
      </c>
      <c r="C2995" s="32" t="str">
        <f t="shared" si="215"/>
        <v>587-437</v>
      </c>
      <c r="D2995" s="32" t="s">
        <v>100</v>
      </c>
      <c r="E2995" s="32" t="s">
        <v>17</v>
      </c>
      <c r="F2995" s="32">
        <v>4375870299066</v>
      </c>
      <c r="G2995" s="32">
        <v>5</v>
      </c>
      <c r="H2995" s="34">
        <v>1705.7250000000001</v>
      </c>
      <c r="I2995" s="3"/>
      <c r="J2995" s="26">
        <f t="shared" si="212"/>
        <v>0</v>
      </c>
    </row>
    <row r="2996" spans="1:10" ht="30" customHeight="1" x14ac:dyDescent="0.25">
      <c r="A2996" s="36"/>
      <c r="B2996" s="32" t="s">
        <v>72</v>
      </c>
      <c r="C2996" s="32" t="str">
        <f t="shared" si="215"/>
        <v>587-437</v>
      </c>
      <c r="D2996" s="32" t="s">
        <v>100</v>
      </c>
      <c r="E2996" s="32" t="s">
        <v>18</v>
      </c>
      <c r="F2996" s="32">
        <v>4375870309062</v>
      </c>
      <c r="G2996" s="32">
        <v>8</v>
      </c>
      <c r="H2996" s="34">
        <v>1705.7250000000001</v>
      </c>
      <c r="I2996" s="3"/>
      <c r="J2996" s="26">
        <f t="shared" si="212"/>
        <v>0</v>
      </c>
    </row>
    <row r="2997" spans="1:10" ht="30" customHeight="1" x14ac:dyDescent="0.25">
      <c r="A2997" s="37"/>
      <c r="B2997" s="32" t="s">
        <v>72</v>
      </c>
      <c r="C2997" s="32" t="str">
        <f t="shared" si="215"/>
        <v>587-437</v>
      </c>
      <c r="D2997" s="32" t="s">
        <v>100</v>
      </c>
      <c r="E2997" s="32" t="s">
        <v>22</v>
      </c>
      <c r="F2997" s="32">
        <v>4375870379065</v>
      </c>
      <c r="G2997" s="32">
        <v>6</v>
      </c>
      <c r="H2997" s="34">
        <v>1705.7250000000001</v>
      </c>
      <c r="I2997" s="3"/>
      <c r="J2997" s="26">
        <f t="shared" si="212"/>
        <v>0</v>
      </c>
    </row>
    <row r="2998" spans="1:10" ht="39" customHeight="1" x14ac:dyDescent="0.25">
      <c r="A2998" s="35"/>
      <c r="B2998" s="32" t="s">
        <v>31</v>
      </c>
      <c r="C2998" s="32" t="str">
        <f>HYPERLINK("http://warehouse.orhideja.net//images/products/201-437 Ê¢•‚ÆÁ≠Æ-‡ÆßÆ¢Î©_2.jpg","201-437")</f>
        <v>201-437</v>
      </c>
      <c r="D2998" s="32" t="s">
        <v>100</v>
      </c>
      <c r="E2998" s="32">
        <v>38</v>
      </c>
      <c r="F2998" s="32">
        <v>4372011079068</v>
      </c>
      <c r="G2998" s="32">
        <v>15</v>
      </c>
      <c r="H2998" s="34">
        <v>807.97500000000002</v>
      </c>
      <c r="I2998" s="3"/>
      <c r="J2998" s="26">
        <f t="shared" si="212"/>
        <v>0</v>
      </c>
    </row>
    <row r="2999" spans="1:10" ht="39" customHeight="1" x14ac:dyDescent="0.25">
      <c r="A2999" s="36"/>
      <c r="B2999" s="32" t="s">
        <v>31</v>
      </c>
      <c r="C2999" s="32" t="str">
        <f>HYPERLINK("http://warehouse.orhideja.net//images/products/201-437 Ê¢•‚ÆÁ≠Æ-‡ÆßÆ¢Î©_2.jpg","201-437")</f>
        <v>201-437</v>
      </c>
      <c r="D2999" s="32" t="s">
        <v>100</v>
      </c>
      <c r="E2999" s="32">
        <v>40</v>
      </c>
      <c r="F2999" s="32">
        <v>4372011089067</v>
      </c>
      <c r="G2999" s="32">
        <v>23</v>
      </c>
      <c r="H2999" s="34">
        <v>807.97500000000002</v>
      </c>
      <c r="I2999" s="3"/>
      <c r="J2999" s="26">
        <f t="shared" si="212"/>
        <v>0</v>
      </c>
    </row>
    <row r="3000" spans="1:10" ht="39" customHeight="1" x14ac:dyDescent="0.25">
      <c r="A3000" s="36"/>
      <c r="B3000" s="32" t="s">
        <v>31</v>
      </c>
      <c r="C3000" s="32" t="str">
        <f>HYPERLINK("http://warehouse.orhideja.net//images/products/201-437 Ê¢•‚ÆÁ≠Æ-‡ÆßÆ¢Î©_2.jpg","201-437")</f>
        <v>201-437</v>
      </c>
      <c r="D3000" s="32" t="s">
        <v>100</v>
      </c>
      <c r="E3000" s="32">
        <v>42</v>
      </c>
      <c r="F3000" s="32">
        <v>4372011099066</v>
      </c>
      <c r="G3000" s="32">
        <v>6</v>
      </c>
      <c r="H3000" s="34">
        <v>807.97500000000002</v>
      </c>
      <c r="I3000" s="3"/>
      <c r="J3000" s="26">
        <f t="shared" si="212"/>
        <v>0</v>
      </c>
    </row>
    <row r="3001" spans="1:10" ht="39" customHeight="1" x14ac:dyDescent="0.25">
      <c r="A3001" s="36"/>
      <c r="B3001" s="32" t="s">
        <v>31</v>
      </c>
      <c r="C3001" s="32" t="str">
        <f>HYPERLINK("http://warehouse.orhideja.net//images/products/201-437 Ê¢•‚ÆÁ≠Æ-‡ÆßÆ¢Î©_2.jpg","201-437")</f>
        <v>201-437</v>
      </c>
      <c r="D3001" s="32" t="s">
        <v>100</v>
      </c>
      <c r="E3001" s="32">
        <v>44</v>
      </c>
      <c r="F3001" s="32">
        <v>4372011109062</v>
      </c>
      <c r="G3001" s="32">
        <v>7</v>
      </c>
      <c r="H3001" s="34">
        <v>807.97500000000002</v>
      </c>
      <c r="I3001" s="3"/>
      <c r="J3001" s="26">
        <f t="shared" si="212"/>
        <v>0</v>
      </c>
    </row>
    <row r="3002" spans="1:10" ht="39" customHeight="1" x14ac:dyDescent="0.25">
      <c r="A3002" s="37"/>
      <c r="B3002" s="32" t="s">
        <v>31</v>
      </c>
      <c r="C3002" s="32" t="str">
        <f>HYPERLINK("http://warehouse.orhideja.net//images/products/201-437 Ê¢•‚ÆÁ≠Æ-‡ÆßÆ¢Î©_2.jpg","201-437")</f>
        <v>201-437</v>
      </c>
      <c r="D3002" s="32" t="s">
        <v>100</v>
      </c>
      <c r="E3002" s="32">
        <v>46</v>
      </c>
      <c r="F3002" s="32">
        <v>4372011119061</v>
      </c>
      <c r="G3002" s="32">
        <v>13</v>
      </c>
      <c r="H3002" s="34">
        <v>807.97500000000002</v>
      </c>
      <c r="I3002" s="3"/>
      <c r="J3002" s="26">
        <f t="shared" si="212"/>
        <v>0</v>
      </c>
    </row>
    <row r="3003" spans="1:10" ht="104.25" customHeight="1" x14ac:dyDescent="0.25">
      <c r="A3003" s="35"/>
      <c r="B3003" s="32" t="s">
        <v>31</v>
      </c>
      <c r="C3003" s="32" t="str">
        <f>HYPERLINK("http://warehouse.orhideja.net//images/products/210-437_3.jpg","210-437")</f>
        <v>210-437</v>
      </c>
      <c r="D3003" s="32" t="s">
        <v>100</v>
      </c>
      <c r="E3003" s="32">
        <v>36</v>
      </c>
      <c r="F3003" s="32">
        <v>4372101069061</v>
      </c>
      <c r="G3003" s="32">
        <v>2</v>
      </c>
      <c r="H3003" s="34">
        <v>879.79499999999996</v>
      </c>
      <c r="I3003" s="3"/>
      <c r="J3003" s="26">
        <f t="shared" si="212"/>
        <v>0</v>
      </c>
    </row>
    <row r="3004" spans="1:10" ht="104.25" customHeight="1" x14ac:dyDescent="0.25">
      <c r="A3004" s="37"/>
      <c r="B3004" s="32" t="s">
        <v>31</v>
      </c>
      <c r="C3004" s="32" t="str">
        <f>HYPERLINK("http://warehouse.orhideja.net//images/products/210-437_3.jpg","210-437")</f>
        <v>210-437</v>
      </c>
      <c r="D3004" s="32" t="s">
        <v>100</v>
      </c>
      <c r="E3004" s="32">
        <v>44</v>
      </c>
      <c r="F3004" s="32">
        <v>4372101109064</v>
      </c>
      <c r="G3004" s="32">
        <v>1</v>
      </c>
      <c r="H3004" s="34">
        <v>879.79499999999996</v>
      </c>
      <c r="I3004" s="3"/>
      <c r="J3004" s="26">
        <f t="shared" si="212"/>
        <v>0</v>
      </c>
    </row>
    <row r="3005" spans="1:10" ht="42" customHeight="1" x14ac:dyDescent="0.25">
      <c r="A3005" s="35"/>
      <c r="B3005" s="32" t="s">
        <v>32</v>
      </c>
      <c r="C3005" s="32" t="str">
        <f>HYPERLINK("http://warehouse.orhideja.net//images/products/299-437 Ê¢•‚ÆÁ≠Æ-‡ÆßÆ¢Î©.jpg","299-437")</f>
        <v>299-437</v>
      </c>
      <c r="D3005" s="32" t="s">
        <v>100</v>
      </c>
      <c r="E3005" s="32">
        <v>36</v>
      </c>
      <c r="F3005" s="32">
        <v>4372991069066</v>
      </c>
      <c r="G3005" s="32">
        <v>3</v>
      </c>
      <c r="H3005" s="34">
        <v>834.90750000000003</v>
      </c>
      <c r="I3005" s="3"/>
      <c r="J3005" s="26">
        <f t="shared" si="212"/>
        <v>0</v>
      </c>
    </row>
    <row r="3006" spans="1:10" ht="42" customHeight="1" x14ac:dyDescent="0.25">
      <c r="A3006" s="36"/>
      <c r="B3006" s="32" t="s">
        <v>32</v>
      </c>
      <c r="C3006" s="32" t="str">
        <f>HYPERLINK("http://warehouse.orhideja.net//images/products/299-437 Ê¢•‚ÆÁ≠Æ-‡ÆßÆ¢Î©.jpg","299-437")</f>
        <v>299-437</v>
      </c>
      <c r="D3006" s="32" t="s">
        <v>100</v>
      </c>
      <c r="E3006" s="32">
        <v>40</v>
      </c>
      <c r="F3006" s="32">
        <v>4372991089064</v>
      </c>
      <c r="G3006" s="32">
        <v>21</v>
      </c>
      <c r="H3006" s="34">
        <v>834.90750000000003</v>
      </c>
      <c r="I3006" s="3"/>
      <c r="J3006" s="26">
        <f t="shared" si="212"/>
        <v>0</v>
      </c>
    </row>
    <row r="3007" spans="1:10" ht="42" customHeight="1" x14ac:dyDescent="0.25">
      <c r="A3007" s="36"/>
      <c r="B3007" s="32" t="s">
        <v>32</v>
      </c>
      <c r="C3007" s="32" t="str">
        <f>HYPERLINK("http://warehouse.orhideja.net//images/products/299-437 Ê¢•‚ÆÁ≠Æ-‡ÆßÆ¢Î©.jpg","299-437")</f>
        <v>299-437</v>
      </c>
      <c r="D3007" s="32" t="s">
        <v>100</v>
      </c>
      <c r="E3007" s="32">
        <v>42</v>
      </c>
      <c r="F3007" s="32">
        <v>4372991099063</v>
      </c>
      <c r="G3007" s="32">
        <v>16</v>
      </c>
      <c r="H3007" s="34">
        <v>834.90750000000003</v>
      </c>
      <c r="I3007" s="3"/>
      <c r="J3007" s="26">
        <f t="shared" si="212"/>
        <v>0</v>
      </c>
    </row>
    <row r="3008" spans="1:10" ht="42" customHeight="1" x14ac:dyDescent="0.25">
      <c r="A3008" s="36"/>
      <c r="B3008" s="32" t="s">
        <v>32</v>
      </c>
      <c r="C3008" s="32" t="str">
        <f>HYPERLINK("http://warehouse.orhideja.net//images/products/299-437 Ê¢•‚ÆÁ≠Æ-‡ÆßÆ¢Î©.jpg","299-437")</f>
        <v>299-437</v>
      </c>
      <c r="D3008" s="32" t="s">
        <v>100</v>
      </c>
      <c r="E3008" s="32">
        <v>44</v>
      </c>
      <c r="F3008" s="32">
        <v>4372991109069</v>
      </c>
      <c r="G3008" s="32">
        <v>22</v>
      </c>
      <c r="H3008" s="34">
        <v>834.90750000000003</v>
      </c>
      <c r="I3008" s="3"/>
      <c r="J3008" s="26">
        <f t="shared" si="212"/>
        <v>0</v>
      </c>
    </row>
    <row r="3009" spans="1:10" ht="42" customHeight="1" x14ac:dyDescent="0.25">
      <c r="A3009" s="37"/>
      <c r="B3009" s="32" t="s">
        <v>32</v>
      </c>
      <c r="C3009" s="32" t="str">
        <f>HYPERLINK("http://warehouse.orhideja.net//images/products/299-437 Ê¢•‚ÆÁ≠Æ-‡ÆßÆ¢Î©.jpg","299-437")</f>
        <v>299-437</v>
      </c>
      <c r="D3009" s="32" t="s">
        <v>100</v>
      </c>
      <c r="E3009" s="32">
        <v>46</v>
      </c>
      <c r="F3009" s="32">
        <v>4372991119068</v>
      </c>
      <c r="G3009" s="32">
        <v>10</v>
      </c>
      <c r="H3009" s="34">
        <v>834.90750000000003</v>
      </c>
      <c r="I3009" s="3"/>
      <c r="J3009" s="26">
        <f t="shared" si="212"/>
        <v>0</v>
      </c>
    </row>
    <row r="3010" spans="1:10" ht="106.5" customHeight="1" x14ac:dyDescent="0.25">
      <c r="A3010" s="35"/>
      <c r="B3010" s="32" t="s">
        <v>51</v>
      </c>
      <c r="C3010" s="32" t="str">
        <f>HYPERLINK("http://warehouse.orhideja.net//images/products/646-437.jpg","646-437")</f>
        <v>646-437</v>
      </c>
      <c r="D3010" s="32" t="s">
        <v>100</v>
      </c>
      <c r="E3010" s="32">
        <v>44</v>
      </c>
      <c r="F3010" s="32">
        <v>4376461109061</v>
      </c>
      <c r="G3010" s="32">
        <v>2</v>
      </c>
      <c r="H3010" s="34">
        <v>1059.345</v>
      </c>
      <c r="I3010" s="3"/>
      <c r="J3010" s="26">
        <f t="shared" si="212"/>
        <v>0</v>
      </c>
    </row>
    <row r="3011" spans="1:10" ht="106.5" customHeight="1" x14ac:dyDescent="0.25">
      <c r="A3011" s="37"/>
      <c r="B3011" s="32" t="s">
        <v>51</v>
      </c>
      <c r="C3011" s="32" t="str">
        <f>HYPERLINK("http://warehouse.orhideja.net//images/products/646-437.jpg","646-437")</f>
        <v>646-437</v>
      </c>
      <c r="D3011" s="32" t="s">
        <v>100</v>
      </c>
      <c r="E3011" s="32">
        <v>46</v>
      </c>
      <c r="F3011" s="32">
        <v>4376461119060</v>
      </c>
      <c r="G3011" s="32">
        <v>7</v>
      </c>
      <c r="H3011" s="34">
        <v>1059.345</v>
      </c>
      <c r="I3011" s="3"/>
      <c r="J3011" s="26">
        <f t="shared" si="212"/>
        <v>0</v>
      </c>
    </row>
    <row r="3012" spans="1:10" ht="18" customHeight="1" x14ac:dyDescent="0.25">
      <c r="A3012" s="35"/>
      <c r="B3012" s="32" t="s">
        <v>76</v>
      </c>
      <c r="C3012" s="32" t="str">
        <f t="shared" ref="C3012:C3030" si="216">HYPERLINK("http://warehouse.orhideja.net//images/products/182-437,-733-437-pion_1.jpg","182-437")</f>
        <v>182-437</v>
      </c>
      <c r="D3012" s="32" t="s">
        <v>69</v>
      </c>
      <c r="E3012" s="32" t="s">
        <v>70</v>
      </c>
      <c r="F3012" s="32"/>
      <c r="G3012" s="32">
        <v>4</v>
      </c>
      <c r="H3012" s="34">
        <v>1714.7025000000001</v>
      </c>
      <c r="I3012" s="3"/>
      <c r="J3012" s="26">
        <f t="shared" si="212"/>
        <v>0</v>
      </c>
    </row>
    <row r="3013" spans="1:10" ht="18" customHeight="1" x14ac:dyDescent="0.25">
      <c r="A3013" s="36"/>
      <c r="B3013" s="32" t="s">
        <v>76</v>
      </c>
      <c r="C3013" s="32" t="str">
        <f t="shared" si="216"/>
        <v>182-437</v>
      </c>
      <c r="D3013" s="32" t="s">
        <v>69</v>
      </c>
      <c r="E3013" s="32" t="s">
        <v>7</v>
      </c>
      <c r="F3013" s="32">
        <v>4371820121685</v>
      </c>
      <c r="G3013" s="32">
        <v>5</v>
      </c>
      <c r="H3013" s="34">
        <v>1714.7025000000001</v>
      </c>
      <c r="I3013" s="3"/>
      <c r="J3013" s="26">
        <f t="shared" si="212"/>
        <v>0</v>
      </c>
    </row>
    <row r="3014" spans="1:10" ht="18" customHeight="1" x14ac:dyDescent="0.25">
      <c r="A3014" s="36"/>
      <c r="B3014" s="32" t="s">
        <v>76</v>
      </c>
      <c r="C3014" s="32" t="str">
        <f t="shared" si="216"/>
        <v>182-437</v>
      </c>
      <c r="D3014" s="32" t="s">
        <v>69</v>
      </c>
      <c r="E3014" s="32" t="s">
        <v>8</v>
      </c>
      <c r="F3014" s="32">
        <v>4371820131684</v>
      </c>
      <c r="G3014" s="32">
        <v>9</v>
      </c>
      <c r="H3014" s="34">
        <v>1714.7025000000001</v>
      </c>
      <c r="I3014" s="3"/>
      <c r="J3014" s="26">
        <f t="shared" si="212"/>
        <v>0</v>
      </c>
    </row>
    <row r="3015" spans="1:10" ht="18" customHeight="1" x14ac:dyDescent="0.25">
      <c r="A3015" s="36"/>
      <c r="B3015" s="32" t="s">
        <v>76</v>
      </c>
      <c r="C3015" s="32" t="str">
        <f t="shared" si="216"/>
        <v>182-437</v>
      </c>
      <c r="D3015" s="32" t="s">
        <v>69</v>
      </c>
      <c r="E3015" s="32" t="s">
        <v>54</v>
      </c>
      <c r="F3015" s="32">
        <v>4371820141683</v>
      </c>
      <c r="G3015" s="32">
        <v>7</v>
      </c>
      <c r="H3015" s="34">
        <v>1714.7025000000001</v>
      </c>
      <c r="I3015" s="3"/>
      <c r="J3015" s="26">
        <f t="shared" si="212"/>
        <v>0</v>
      </c>
    </row>
    <row r="3016" spans="1:10" ht="18" customHeight="1" x14ac:dyDescent="0.25">
      <c r="A3016" s="36"/>
      <c r="B3016" s="32" t="s">
        <v>76</v>
      </c>
      <c r="C3016" s="32" t="str">
        <f t="shared" si="216"/>
        <v>182-437</v>
      </c>
      <c r="D3016" s="32" t="s">
        <v>69</v>
      </c>
      <c r="E3016" s="32" t="s">
        <v>24</v>
      </c>
      <c r="F3016" s="32">
        <v>4371820151682</v>
      </c>
      <c r="G3016" s="32">
        <v>5</v>
      </c>
      <c r="H3016" s="34">
        <v>1714.7025000000001</v>
      </c>
      <c r="I3016" s="3"/>
      <c r="J3016" s="26">
        <f t="shared" ref="J3016:J3079" si="217">H3016*I3016</f>
        <v>0</v>
      </c>
    </row>
    <row r="3017" spans="1:10" ht="18" customHeight="1" x14ac:dyDescent="0.25">
      <c r="A3017" s="36"/>
      <c r="B3017" s="32" t="s">
        <v>76</v>
      </c>
      <c r="C3017" s="32" t="str">
        <f t="shared" si="216"/>
        <v>182-437</v>
      </c>
      <c r="D3017" s="32" t="s">
        <v>69</v>
      </c>
      <c r="E3017" s="32" t="s">
        <v>10</v>
      </c>
      <c r="F3017" s="32">
        <v>4371820191688</v>
      </c>
      <c r="G3017" s="32">
        <v>4</v>
      </c>
      <c r="H3017" s="34">
        <v>1714.7025000000001</v>
      </c>
      <c r="I3017" s="3"/>
      <c r="J3017" s="26">
        <f t="shared" si="217"/>
        <v>0</v>
      </c>
    </row>
    <row r="3018" spans="1:10" ht="18" customHeight="1" x14ac:dyDescent="0.25">
      <c r="A3018" s="36"/>
      <c r="B3018" s="32" t="s">
        <v>76</v>
      </c>
      <c r="C3018" s="32" t="str">
        <f t="shared" si="216"/>
        <v>182-437</v>
      </c>
      <c r="D3018" s="32" t="s">
        <v>69</v>
      </c>
      <c r="E3018" s="32" t="s">
        <v>13</v>
      </c>
      <c r="F3018" s="32">
        <v>4371820231681</v>
      </c>
      <c r="G3018" s="32">
        <v>5</v>
      </c>
      <c r="H3018" s="34">
        <v>1714.7025000000001</v>
      </c>
      <c r="I3018" s="3"/>
      <c r="J3018" s="26">
        <f t="shared" si="217"/>
        <v>0</v>
      </c>
    </row>
    <row r="3019" spans="1:10" ht="18" customHeight="1" x14ac:dyDescent="0.25">
      <c r="A3019" s="36"/>
      <c r="B3019" s="32" t="s">
        <v>76</v>
      </c>
      <c r="C3019" s="32" t="str">
        <f t="shared" si="216"/>
        <v>182-437</v>
      </c>
      <c r="D3019" s="32" t="s">
        <v>69</v>
      </c>
      <c r="E3019" s="32" t="s">
        <v>71</v>
      </c>
      <c r="F3019" s="32"/>
      <c r="G3019" s="32">
        <v>6</v>
      </c>
      <c r="H3019" s="34">
        <v>1714.7025000000001</v>
      </c>
      <c r="I3019" s="3"/>
      <c r="J3019" s="26">
        <f t="shared" si="217"/>
        <v>0</v>
      </c>
    </row>
    <row r="3020" spans="1:10" ht="18" customHeight="1" x14ac:dyDescent="0.25">
      <c r="A3020" s="36"/>
      <c r="B3020" s="32" t="s">
        <v>76</v>
      </c>
      <c r="C3020" s="32" t="str">
        <f t="shared" si="216"/>
        <v>182-437</v>
      </c>
      <c r="D3020" s="32" t="s">
        <v>69</v>
      </c>
      <c r="E3020" s="32" t="s">
        <v>14</v>
      </c>
      <c r="F3020" s="32">
        <v>4371820261688</v>
      </c>
      <c r="G3020" s="32">
        <v>1</v>
      </c>
      <c r="H3020" s="34">
        <v>1714.7025000000001</v>
      </c>
      <c r="I3020" s="3"/>
      <c r="J3020" s="26">
        <f t="shared" si="217"/>
        <v>0</v>
      </c>
    </row>
    <row r="3021" spans="1:10" ht="18" customHeight="1" x14ac:dyDescent="0.25">
      <c r="A3021" s="36"/>
      <c r="B3021" s="32" t="s">
        <v>76</v>
      </c>
      <c r="C3021" s="32" t="str">
        <f t="shared" si="216"/>
        <v>182-437</v>
      </c>
      <c r="D3021" s="32" t="s">
        <v>69</v>
      </c>
      <c r="E3021" s="32" t="s">
        <v>18</v>
      </c>
      <c r="F3021" s="32">
        <v>4371820301681</v>
      </c>
      <c r="G3021" s="32">
        <v>13</v>
      </c>
      <c r="H3021" s="34">
        <v>1714.7025000000001</v>
      </c>
      <c r="I3021" s="3"/>
      <c r="J3021" s="26">
        <f t="shared" si="217"/>
        <v>0</v>
      </c>
    </row>
    <row r="3022" spans="1:10" ht="18" customHeight="1" x14ac:dyDescent="0.25">
      <c r="A3022" s="36"/>
      <c r="B3022" s="32" t="s">
        <v>76</v>
      </c>
      <c r="C3022" s="32" t="str">
        <f t="shared" si="216"/>
        <v>182-437</v>
      </c>
      <c r="D3022" s="32" t="s">
        <v>69</v>
      </c>
      <c r="E3022" s="32" t="s">
        <v>26</v>
      </c>
      <c r="F3022" s="32">
        <v>4371820311680</v>
      </c>
      <c r="G3022" s="32">
        <v>12</v>
      </c>
      <c r="H3022" s="34">
        <v>1714.7025000000001</v>
      </c>
      <c r="I3022" s="3"/>
      <c r="J3022" s="26">
        <f t="shared" si="217"/>
        <v>0</v>
      </c>
    </row>
    <row r="3023" spans="1:10" ht="18" customHeight="1" x14ac:dyDescent="0.25">
      <c r="A3023" s="36"/>
      <c r="B3023" s="32" t="s">
        <v>76</v>
      </c>
      <c r="C3023" s="32" t="str">
        <f t="shared" si="216"/>
        <v>182-437</v>
      </c>
      <c r="D3023" s="32" t="s">
        <v>69</v>
      </c>
      <c r="E3023" s="32" t="s">
        <v>79</v>
      </c>
      <c r="F3023" s="32">
        <v>4371820331688</v>
      </c>
      <c r="G3023" s="32">
        <v>5</v>
      </c>
      <c r="H3023" s="34">
        <v>1714.7025000000001</v>
      </c>
      <c r="I3023" s="3"/>
      <c r="J3023" s="26">
        <f t="shared" si="217"/>
        <v>0</v>
      </c>
    </row>
    <row r="3024" spans="1:10" ht="18" customHeight="1" x14ac:dyDescent="0.25">
      <c r="A3024" s="36"/>
      <c r="B3024" s="32" t="s">
        <v>76</v>
      </c>
      <c r="C3024" s="32" t="str">
        <f t="shared" si="216"/>
        <v>182-437</v>
      </c>
      <c r="D3024" s="32" t="s">
        <v>69</v>
      </c>
      <c r="E3024" s="32" t="s">
        <v>23</v>
      </c>
      <c r="F3024" s="32">
        <v>4371820381683</v>
      </c>
      <c r="G3024" s="32">
        <v>17</v>
      </c>
      <c r="H3024" s="34">
        <v>1714.7025000000001</v>
      </c>
      <c r="I3024" s="3"/>
      <c r="J3024" s="26">
        <f t="shared" si="217"/>
        <v>0</v>
      </c>
    </row>
    <row r="3025" spans="1:10" ht="18" customHeight="1" x14ac:dyDescent="0.25">
      <c r="A3025" s="36"/>
      <c r="B3025" s="32" t="s">
        <v>76</v>
      </c>
      <c r="C3025" s="32" t="str">
        <f t="shared" si="216"/>
        <v>182-437</v>
      </c>
      <c r="D3025" s="32" t="s">
        <v>69</v>
      </c>
      <c r="E3025" s="32" t="s">
        <v>81</v>
      </c>
      <c r="F3025" s="32">
        <v>4371820411687</v>
      </c>
      <c r="G3025" s="32">
        <v>6</v>
      </c>
      <c r="H3025" s="34">
        <v>1714.7025000000001</v>
      </c>
      <c r="I3025" s="3"/>
      <c r="J3025" s="26">
        <f t="shared" si="217"/>
        <v>0</v>
      </c>
    </row>
    <row r="3026" spans="1:10" ht="18" customHeight="1" x14ac:dyDescent="0.25">
      <c r="A3026" s="36"/>
      <c r="B3026" s="32" t="s">
        <v>76</v>
      </c>
      <c r="C3026" s="32" t="str">
        <f t="shared" si="216"/>
        <v>182-437</v>
      </c>
      <c r="D3026" s="32" t="s">
        <v>69</v>
      </c>
      <c r="E3026" s="32" t="s">
        <v>30</v>
      </c>
      <c r="F3026" s="32">
        <v>4371820451683</v>
      </c>
      <c r="G3026" s="32">
        <v>1</v>
      </c>
      <c r="H3026" s="34">
        <v>1714.7025000000001</v>
      </c>
      <c r="I3026" s="3"/>
      <c r="J3026" s="26">
        <f t="shared" si="217"/>
        <v>0</v>
      </c>
    </row>
    <row r="3027" spans="1:10" ht="18" customHeight="1" x14ac:dyDescent="0.25">
      <c r="A3027" s="36"/>
      <c r="B3027" s="32" t="s">
        <v>76</v>
      </c>
      <c r="C3027" s="32" t="str">
        <f t="shared" si="216"/>
        <v>182-437</v>
      </c>
      <c r="D3027" s="32" t="s">
        <v>69</v>
      </c>
      <c r="E3027" s="32" t="s">
        <v>36</v>
      </c>
      <c r="F3027" s="32">
        <v>4371820511684</v>
      </c>
      <c r="G3027" s="32">
        <v>1</v>
      </c>
      <c r="H3027" s="34">
        <v>1714.7025000000001</v>
      </c>
      <c r="I3027" s="3"/>
      <c r="J3027" s="26">
        <f t="shared" si="217"/>
        <v>0</v>
      </c>
    </row>
    <row r="3028" spans="1:10" ht="18" customHeight="1" x14ac:dyDescent="0.25">
      <c r="A3028" s="36"/>
      <c r="B3028" s="32" t="s">
        <v>76</v>
      </c>
      <c r="C3028" s="32" t="str">
        <f t="shared" si="216"/>
        <v>182-437</v>
      </c>
      <c r="D3028" s="32" t="s">
        <v>69</v>
      </c>
      <c r="E3028" s="32" t="s">
        <v>37</v>
      </c>
      <c r="F3028" s="32">
        <v>4371820521683</v>
      </c>
      <c r="G3028" s="32">
        <v>9</v>
      </c>
      <c r="H3028" s="34">
        <v>1714.7025000000001</v>
      </c>
      <c r="I3028" s="3"/>
      <c r="J3028" s="26">
        <f t="shared" si="217"/>
        <v>0</v>
      </c>
    </row>
    <row r="3029" spans="1:10" ht="18" customHeight="1" x14ac:dyDescent="0.25">
      <c r="A3029" s="36"/>
      <c r="B3029" s="32" t="s">
        <v>76</v>
      </c>
      <c r="C3029" s="32" t="str">
        <f t="shared" si="216"/>
        <v>182-437</v>
      </c>
      <c r="D3029" s="32" t="s">
        <v>69</v>
      </c>
      <c r="E3029" s="32" t="s">
        <v>160</v>
      </c>
      <c r="F3029" s="32">
        <v>4371820571688</v>
      </c>
      <c r="G3029" s="32">
        <v>5</v>
      </c>
      <c r="H3029" s="34">
        <v>1714.7025000000001</v>
      </c>
      <c r="I3029" s="3"/>
      <c r="J3029" s="26">
        <f t="shared" si="217"/>
        <v>0</v>
      </c>
    </row>
    <row r="3030" spans="1:10" ht="18" customHeight="1" x14ac:dyDescent="0.25">
      <c r="A3030" s="37"/>
      <c r="B3030" s="32" t="s">
        <v>76</v>
      </c>
      <c r="C3030" s="32" t="str">
        <f t="shared" si="216"/>
        <v>182-437</v>
      </c>
      <c r="D3030" s="32" t="s">
        <v>69</v>
      </c>
      <c r="E3030" s="32" t="s">
        <v>85</v>
      </c>
      <c r="F3030" s="32">
        <v>4371820581687</v>
      </c>
      <c r="G3030" s="32">
        <v>7</v>
      </c>
      <c r="H3030" s="34">
        <v>1714.7025000000001</v>
      </c>
      <c r="I3030" s="3"/>
      <c r="J3030" s="26">
        <f t="shared" si="217"/>
        <v>0</v>
      </c>
    </row>
    <row r="3031" spans="1:10" x14ac:dyDescent="0.25">
      <c r="A3031" s="35"/>
      <c r="B3031" s="32" t="s">
        <v>76</v>
      </c>
      <c r="C3031" s="32" t="str">
        <f t="shared" ref="C3031:C3051" si="218">HYPERLINK("http://warehouse.orhideja.net//images/products/189-437, 210-437 pion.jpg","189-437")</f>
        <v>189-437</v>
      </c>
      <c r="D3031" s="32" t="s">
        <v>69</v>
      </c>
      <c r="E3031" s="32" t="s">
        <v>70</v>
      </c>
      <c r="F3031" s="32">
        <v>4371890111685</v>
      </c>
      <c r="G3031" s="32">
        <v>2</v>
      </c>
      <c r="H3031" s="34">
        <v>1571.0625</v>
      </c>
      <c r="I3031" s="3"/>
      <c r="J3031" s="26">
        <f t="shared" si="217"/>
        <v>0</v>
      </c>
    </row>
    <row r="3032" spans="1:10" x14ac:dyDescent="0.25">
      <c r="A3032" s="36"/>
      <c r="B3032" s="32" t="s">
        <v>76</v>
      </c>
      <c r="C3032" s="32" t="str">
        <f t="shared" si="218"/>
        <v>189-437</v>
      </c>
      <c r="D3032" s="32" t="s">
        <v>69</v>
      </c>
      <c r="E3032" s="32" t="s">
        <v>7</v>
      </c>
      <c r="F3032" s="32">
        <v>4371890121684</v>
      </c>
      <c r="G3032" s="32">
        <v>2</v>
      </c>
      <c r="H3032" s="34">
        <v>1571.0625</v>
      </c>
      <c r="I3032" s="3"/>
      <c r="J3032" s="26">
        <f t="shared" si="217"/>
        <v>0</v>
      </c>
    </row>
    <row r="3033" spans="1:10" x14ac:dyDescent="0.25">
      <c r="A3033" s="36"/>
      <c r="B3033" s="32" t="s">
        <v>76</v>
      </c>
      <c r="C3033" s="32" t="str">
        <f t="shared" si="218"/>
        <v>189-437</v>
      </c>
      <c r="D3033" s="32" t="s">
        <v>69</v>
      </c>
      <c r="E3033" s="32" t="s">
        <v>8</v>
      </c>
      <c r="F3033" s="32">
        <v>4371890131683</v>
      </c>
      <c r="G3033" s="32">
        <v>4</v>
      </c>
      <c r="H3033" s="34">
        <v>1571.0625</v>
      </c>
      <c r="I3033" s="3"/>
      <c r="J3033" s="26">
        <f t="shared" si="217"/>
        <v>0</v>
      </c>
    </row>
    <row r="3034" spans="1:10" x14ac:dyDescent="0.25">
      <c r="A3034" s="36"/>
      <c r="B3034" s="32" t="s">
        <v>76</v>
      </c>
      <c r="C3034" s="32" t="str">
        <f t="shared" si="218"/>
        <v>189-437</v>
      </c>
      <c r="D3034" s="32" t="s">
        <v>69</v>
      </c>
      <c r="E3034" s="32" t="s">
        <v>54</v>
      </c>
      <c r="F3034" s="32">
        <v>4371890141682</v>
      </c>
      <c r="G3034" s="32">
        <v>6</v>
      </c>
      <c r="H3034" s="34">
        <v>1571.0625</v>
      </c>
      <c r="I3034" s="3"/>
      <c r="J3034" s="26">
        <f t="shared" si="217"/>
        <v>0</v>
      </c>
    </row>
    <row r="3035" spans="1:10" x14ac:dyDescent="0.25">
      <c r="A3035" s="36"/>
      <c r="B3035" s="32" t="s">
        <v>76</v>
      </c>
      <c r="C3035" s="32" t="str">
        <f t="shared" si="218"/>
        <v>189-437</v>
      </c>
      <c r="D3035" s="32" t="s">
        <v>69</v>
      </c>
      <c r="E3035" s="32" t="s">
        <v>24</v>
      </c>
      <c r="F3035" s="32">
        <v>4371890151681</v>
      </c>
      <c r="G3035" s="32">
        <v>6</v>
      </c>
      <c r="H3035" s="34">
        <v>1571.0625</v>
      </c>
      <c r="I3035" s="3"/>
      <c r="J3035" s="26">
        <f t="shared" si="217"/>
        <v>0</v>
      </c>
    </row>
    <row r="3036" spans="1:10" x14ac:dyDescent="0.25">
      <c r="A3036" s="36"/>
      <c r="B3036" s="32" t="s">
        <v>76</v>
      </c>
      <c r="C3036" s="32" t="str">
        <f t="shared" si="218"/>
        <v>189-437</v>
      </c>
      <c r="D3036" s="32" t="s">
        <v>69</v>
      </c>
      <c r="E3036" s="32" t="s">
        <v>9</v>
      </c>
      <c r="F3036" s="32">
        <v>4371890181688</v>
      </c>
      <c r="G3036" s="32">
        <v>5</v>
      </c>
      <c r="H3036" s="34">
        <v>1571.0625</v>
      </c>
      <c r="I3036" s="3"/>
      <c r="J3036" s="26">
        <f t="shared" si="217"/>
        <v>0</v>
      </c>
    </row>
    <row r="3037" spans="1:10" x14ac:dyDescent="0.25">
      <c r="A3037" s="36"/>
      <c r="B3037" s="32" t="s">
        <v>76</v>
      </c>
      <c r="C3037" s="32" t="str">
        <f t="shared" si="218"/>
        <v>189-437</v>
      </c>
      <c r="D3037" s="32" t="s">
        <v>69</v>
      </c>
      <c r="E3037" s="32" t="s">
        <v>10</v>
      </c>
      <c r="F3037" s="32">
        <v>4371890191687</v>
      </c>
      <c r="G3037" s="32">
        <v>12</v>
      </c>
      <c r="H3037" s="34">
        <v>1571.0625</v>
      </c>
      <c r="I3037" s="3"/>
      <c r="J3037" s="26">
        <f t="shared" si="217"/>
        <v>0</v>
      </c>
    </row>
    <row r="3038" spans="1:10" x14ac:dyDescent="0.25">
      <c r="A3038" s="36"/>
      <c r="B3038" s="32" t="s">
        <v>76</v>
      </c>
      <c r="C3038" s="32" t="str">
        <f t="shared" si="218"/>
        <v>189-437</v>
      </c>
      <c r="D3038" s="32" t="s">
        <v>69</v>
      </c>
      <c r="E3038" s="32" t="s">
        <v>11</v>
      </c>
      <c r="F3038" s="32">
        <v>4371890201683</v>
      </c>
      <c r="G3038" s="32">
        <v>9</v>
      </c>
      <c r="H3038" s="34">
        <v>1571.0625</v>
      </c>
      <c r="I3038" s="3"/>
      <c r="J3038" s="26">
        <f t="shared" si="217"/>
        <v>0</v>
      </c>
    </row>
    <row r="3039" spans="1:10" x14ac:dyDescent="0.25">
      <c r="A3039" s="36"/>
      <c r="B3039" s="32" t="s">
        <v>76</v>
      </c>
      <c r="C3039" s="32" t="str">
        <f t="shared" si="218"/>
        <v>189-437</v>
      </c>
      <c r="D3039" s="32" t="s">
        <v>69</v>
      </c>
      <c r="E3039" s="32" t="s">
        <v>25</v>
      </c>
      <c r="F3039" s="32">
        <v>4371890211682</v>
      </c>
      <c r="G3039" s="32">
        <v>7</v>
      </c>
      <c r="H3039" s="34">
        <v>1571.0625</v>
      </c>
      <c r="I3039" s="3"/>
      <c r="J3039" s="26">
        <f t="shared" si="217"/>
        <v>0</v>
      </c>
    </row>
    <row r="3040" spans="1:10" x14ac:dyDescent="0.25">
      <c r="A3040" s="36"/>
      <c r="B3040" s="32" t="s">
        <v>76</v>
      </c>
      <c r="C3040" s="32" t="str">
        <f t="shared" si="218"/>
        <v>189-437</v>
      </c>
      <c r="D3040" s="32" t="s">
        <v>69</v>
      </c>
      <c r="E3040" s="32" t="s">
        <v>12</v>
      </c>
      <c r="F3040" s="32">
        <v>4371890221681</v>
      </c>
      <c r="G3040" s="32">
        <v>9</v>
      </c>
      <c r="H3040" s="34">
        <v>1571.0625</v>
      </c>
      <c r="I3040" s="3"/>
      <c r="J3040" s="26">
        <f t="shared" si="217"/>
        <v>0</v>
      </c>
    </row>
    <row r="3041" spans="1:10" x14ac:dyDescent="0.25">
      <c r="A3041" s="36"/>
      <c r="B3041" s="32" t="s">
        <v>76</v>
      </c>
      <c r="C3041" s="32" t="str">
        <f t="shared" si="218"/>
        <v>189-437</v>
      </c>
      <c r="D3041" s="32" t="s">
        <v>69</v>
      </c>
      <c r="E3041" s="32" t="s">
        <v>13</v>
      </c>
      <c r="F3041" s="32">
        <v>4371890231680</v>
      </c>
      <c r="G3041" s="32">
        <v>4</v>
      </c>
      <c r="H3041" s="34">
        <v>1571.0625</v>
      </c>
      <c r="I3041" s="3"/>
      <c r="J3041" s="26">
        <f t="shared" si="217"/>
        <v>0</v>
      </c>
    </row>
    <row r="3042" spans="1:10" x14ac:dyDescent="0.25">
      <c r="A3042" s="36"/>
      <c r="B3042" s="32" t="s">
        <v>76</v>
      </c>
      <c r="C3042" s="32" t="str">
        <f t="shared" si="218"/>
        <v>189-437</v>
      </c>
      <c r="D3042" s="32" t="s">
        <v>69</v>
      </c>
      <c r="E3042" s="32" t="s">
        <v>71</v>
      </c>
      <c r="F3042" s="32">
        <v>4371890251688</v>
      </c>
      <c r="G3042" s="32">
        <v>5</v>
      </c>
      <c r="H3042" s="34">
        <v>1571.0625</v>
      </c>
      <c r="I3042" s="3"/>
      <c r="J3042" s="26">
        <f t="shared" si="217"/>
        <v>0</v>
      </c>
    </row>
    <row r="3043" spans="1:10" x14ac:dyDescent="0.25">
      <c r="A3043" s="36"/>
      <c r="B3043" s="32" t="s">
        <v>76</v>
      </c>
      <c r="C3043" s="32" t="str">
        <f t="shared" si="218"/>
        <v>189-437</v>
      </c>
      <c r="D3043" s="32" t="s">
        <v>69</v>
      </c>
      <c r="E3043" s="32" t="s">
        <v>14</v>
      </c>
      <c r="F3043" s="32">
        <v>4371890261687</v>
      </c>
      <c r="G3043" s="32">
        <v>8</v>
      </c>
      <c r="H3043" s="34">
        <v>1571.0625</v>
      </c>
      <c r="I3043" s="3"/>
      <c r="J3043" s="26">
        <f t="shared" si="217"/>
        <v>0</v>
      </c>
    </row>
    <row r="3044" spans="1:10" x14ac:dyDescent="0.25">
      <c r="A3044" s="36"/>
      <c r="B3044" s="32" t="s">
        <v>76</v>
      </c>
      <c r="C3044" s="32" t="str">
        <f t="shared" si="218"/>
        <v>189-437</v>
      </c>
      <c r="D3044" s="32" t="s">
        <v>69</v>
      </c>
      <c r="E3044" s="32" t="s">
        <v>15</v>
      </c>
      <c r="F3044" s="32">
        <v>4371890271686</v>
      </c>
      <c r="G3044" s="32">
        <v>11</v>
      </c>
      <c r="H3044" s="34">
        <v>1571.0625</v>
      </c>
      <c r="I3044" s="3"/>
      <c r="J3044" s="26">
        <f t="shared" si="217"/>
        <v>0</v>
      </c>
    </row>
    <row r="3045" spans="1:10" x14ac:dyDescent="0.25">
      <c r="A3045" s="36"/>
      <c r="B3045" s="32" t="s">
        <v>76</v>
      </c>
      <c r="C3045" s="32" t="str">
        <f t="shared" si="218"/>
        <v>189-437</v>
      </c>
      <c r="D3045" s="32" t="s">
        <v>69</v>
      </c>
      <c r="E3045" s="32" t="s">
        <v>17</v>
      </c>
      <c r="F3045" s="32">
        <v>4371890291684</v>
      </c>
      <c r="G3045" s="32">
        <v>5</v>
      </c>
      <c r="H3045" s="34">
        <v>1571.0625</v>
      </c>
      <c r="I3045" s="3"/>
      <c r="J3045" s="26">
        <f t="shared" si="217"/>
        <v>0</v>
      </c>
    </row>
    <row r="3046" spans="1:10" x14ac:dyDescent="0.25">
      <c r="A3046" s="36"/>
      <c r="B3046" s="32" t="s">
        <v>76</v>
      </c>
      <c r="C3046" s="32" t="str">
        <f t="shared" si="218"/>
        <v>189-437</v>
      </c>
      <c r="D3046" s="32" t="s">
        <v>69</v>
      </c>
      <c r="E3046" s="32" t="s">
        <v>79</v>
      </c>
      <c r="F3046" s="32">
        <v>4371890331687</v>
      </c>
      <c r="G3046" s="32">
        <v>5</v>
      </c>
      <c r="H3046" s="34">
        <v>1571.0625</v>
      </c>
      <c r="I3046" s="3"/>
      <c r="J3046" s="26">
        <f t="shared" si="217"/>
        <v>0</v>
      </c>
    </row>
    <row r="3047" spans="1:10" x14ac:dyDescent="0.25">
      <c r="A3047" s="36"/>
      <c r="B3047" s="32" t="s">
        <v>76</v>
      </c>
      <c r="C3047" s="32" t="str">
        <f t="shared" si="218"/>
        <v>189-437</v>
      </c>
      <c r="D3047" s="32" t="s">
        <v>69</v>
      </c>
      <c r="E3047" s="32" t="s">
        <v>19</v>
      </c>
      <c r="F3047" s="32">
        <v>4371890341686</v>
      </c>
      <c r="G3047" s="32">
        <v>3</v>
      </c>
      <c r="H3047" s="34">
        <v>1571.0625</v>
      </c>
      <c r="I3047" s="3"/>
      <c r="J3047" s="26">
        <f t="shared" si="217"/>
        <v>0</v>
      </c>
    </row>
    <row r="3048" spans="1:10" x14ac:dyDescent="0.25">
      <c r="A3048" s="36"/>
      <c r="B3048" s="32" t="s">
        <v>76</v>
      </c>
      <c r="C3048" s="32" t="str">
        <f t="shared" si="218"/>
        <v>189-437</v>
      </c>
      <c r="D3048" s="32" t="s">
        <v>69</v>
      </c>
      <c r="E3048" s="32" t="s">
        <v>20</v>
      </c>
      <c r="F3048" s="32">
        <v>4371890351685</v>
      </c>
      <c r="G3048" s="32">
        <v>6</v>
      </c>
      <c r="H3048" s="34">
        <v>1571.0625</v>
      </c>
      <c r="I3048" s="3"/>
      <c r="J3048" s="26">
        <f t="shared" si="217"/>
        <v>0</v>
      </c>
    </row>
    <row r="3049" spans="1:10" x14ac:dyDescent="0.25">
      <c r="A3049" s="36"/>
      <c r="B3049" s="32" t="s">
        <v>76</v>
      </c>
      <c r="C3049" s="32" t="str">
        <f t="shared" si="218"/>
        <v>189-437</v>
      </c>
      <c r="D3049" s="32" t="s">
        <v>69</v>
      </c>
      <c r="E3049" s="32" t="s">
        <v>81</v>
      </c>
      <c r="F3049" s="32">
        <v>4371890411686</v>
      </c>
      <c r="G3049" s="32">
        <v>6</v>
      </c>
      <c r="H3049" s="34">
        <v>1571.0625</v>
      </c>
      <c r="I3049" s="3"/>
      <c r="J3049" s="26">
        <f t="shared" si="217"/>
        <v>0</v>
      </c>
    </row>
    <row r="3050" spans="1:10" x14ac:dyDescent="0.25">
      <c r="A3050" s="36"/>
      <c r="B3050" s="32" t="s">
        <v>76</v>
      </c>
      <c r="C3050" s="32" t="str">
        <f t="shared" si="218"/>
        <v>189-437</v>
      </c>
      <c r="D3050" s="32" t="s">
        <v>69</v>
      </c>
      <c r="E3050" s="32" t="s">
        <v>82</v>
      </c>
      <c r="F3050" s="32">
        <v>4371890491688</v>
      </c>
      <c r="G3050" s="32">
        <v>3</v>
      </c>
      <c r="H3050" s="34">
        <v>1571.0625</v>
      </c>
      <c r="I3050" s="3"/>
      <c r="J3050" s="26">
        <f t="shared" si="217"/>
        <v>0</v>
      </c>
    </row>
    <row r="3051" spans="1:10" x14ac:dyDescent="0.25">
      <c r="A3051" s="37"/>
      <c r="B3051" s="32" t="s">
        <v>76</v>
      </c>
      <c r="C3051" s="32" t="str">
        <f t="shared" si="218"/>
        <v>189-437</v>
      </c>
      <c r="D3051" s="32" t="s">
        <v>69</v>
      </c>
      <c r="E3051" s="32" t="s">
        <v>74</v>
      </c>
      <c r="F3051" s="32">
        <v>4371890501684</v>
      </c>
      <c r="G3051" s="32">
        <v>2</v>
      </c>
      <c r="H3051" s="34">
        <v>1571.0625</v>
      </c>
      <c r="I3051" s="3"/>
      <c r="J3051" s="26">
        <f t="shared" si="217"/>
        <v>0</v>
      </c>
    </row>
    <row r="3052" spans="1:10" x14ac:dyDescent="0.25">
      <c r="A3052" s="35"/>
      <c r="B3052" s="32" t="s">
        <v>76</v>
      </c>
      <c r="C3052" s="32" t="str">
        <f t="shared" ref="C3052:C3084" si="219">HYPERLINK("http://warehouse.orhideja.net//images/products/581-437-pion_3.jpg","581-437")</f>
        <v>581-437</v>
      </c>
      <c r="D3052" s="32" t="s">
        <v>69</v>
      </c>
      <c r="E3052" s="32" t="s">
        <v>70</v>
      </c>
      <c r="F3052" s="32">
        <v>4375810111687</v>
      </c>
      <c r="G3052" s="32">
        <v>11</v>
      </c>
      <c r="H3052" s="34">
        <v>1813.4550000000002</v>
      </c>
      <c r="I3052" s="3"/>
      <c r="J3052" s="26">
        <f t="shared" si="217"/>
        <v>0</v>
      </c>
    </row>
    <row r="3053" spans="1:10" x14ac:dyDescent="0.25">
      <c r="A3053" s="36"/>
      <c r="B3053" s="32" t="s">
        <v>76</v>
      </c>
      <c r="C3053" s="32" t="str">
        <f t="shared" si="219"/>
        <v>581-437</v>
      </c>
      <c r="D3053" s="32" t="s">
        <v>69</v>
      </c>
      <c r="E3053" s="32" t="s">
        <v>7</v>
      </c>
      <c r="F3053" s="32">
        <v>4375810121686</v>
      </c>
      <c r="G3053" s="32">
        <v>10</v>
      </c>
      <c r="H3053" s="34">
        <v>1813.4550000000002</v>
      </c>
      <c r="I3053" s="3"/>
      <c r="J3053" s="26">
        <f t="shared" si="217"/>
        <v>0</v>
      </c>
    </row>
    <row r="3054" spans="1:10" x14ac:dyDescent="0.25">
      <c r="A3054" s="36"/>
      <c r="B3054" s="32" t="s">
        <v>76</v>
      </c>
      <c r="C3054" s="32" t="str">
        <f t="shared" si="219"/>
        <v>581-437</v>
      </c>
      <c r="D3054" s="32" t="s">
        <v>69</v>
      </c>
      <c r="E3054" s="32" t="s">
        <v>8</v>
      </c>
      <c r="F3054" s="32">
        <v>4375810131685</v>
      </c>
      <c r="G3054" s="32">
        <v>11</v>
      </c>
      <c r="H3054" s="34">
        <v>1813.4550000000002</v>
      </c>
      <c r="I3054" s="3"/>
      <c r="J3054" s="26">
        <f t="shared" si="217"/>
        <v>0</v>
      </c>
    </row>
    <row r="3055" spans="1:10" x14ac:dyDescent="0.25">
      <c r="A3055" s="36"/>
      <c r="B3055" s="32" t="s">
        <v>76</v>
      </c>
      <c r="C3055" s="32" t="str">
        <f t="shared" si="219"/>
        <v>581-437</v>
      </c>
      <c r="D3055" s="32" t="s">
        <v>69</v>
      </c>
      <c r="E3055" s="32" t="s">
        <v>54</v>
      </c>
      <c r="F3055" s="32">
        <v>4375810141684</v>
      </c>
      <c r="G3055" s="32">
        <v>12</v>
      </c>
      <c r="H3055" s="34">
        <v>1813.4550000000002</v>
      </c>
      <c r="I3055" s="3"/>
      <c r="J3055" s="26">
        <f t="shared" si="217"/>
        <v>0</v>
      </c>
    </row>
    <row r="3056" spans="1:10" x14ac:dyDescent="0.25">
      <c r="A3056" s="36"/>
      <c r="B3056" s="32" t="s">
        <v>76</v>
      </c>
      <c r="C3056" s="32" t="str">
        <f t="shared" si="219"/>
        <v>581-437</v>
      </c>
      <c r="D3056" s="32" t="s">
        <v>69</v>
      </c>
      <c r="E3056" s="32" t="s">
        <v>24</v>
      </c>
      <c r="F3056" s="32">
        <v>4375810151683</v>
      </c>
      <c r="G3056" s="32">
        <v>2</v>
      </c>
      <c r="H3056" s="34">
        <v>1813.4550000000002</v>
      </c>
      <c r="I3056" s="3"/>
      <c r="J3056" s="26">
        <f t="shared" si="217"/>
        <v>0</v>
      </c>
    </row>
    <row r="3057" spans="1:10" x14ac:dyDescent="0.25">
      <c r="A3057" s="36"/>
      <c r="B3057" s="32" t="s">
        <v>76</v>
      </c>
      <c r="C3057" s="32" t="str">
        <f t="shared" si="219"/>
        <v>581-437</v>
      </c>
      <c r="D3057" s="32" t="s">
        <v>69</v>
      </c>
      <c r="E3057" s="32" t="s">
        <v>9</v>
      </c>
      <c r="F3057" s="32">
        <v>4375810181680</v>
      </c>
      <c r="G3057" s="32">
        <v>4</v>
      </c>
      <c r="H3057" s="34">
        <v>1813.4550000000002</v>
      </c>
      <c r="I3057" s="3"/>
      <c r="J3057" s="26">
        <f t="shared" si="217"/>
        <v>0</v>
      </c>
    </row>
    <row r="3058" spans="1:10" x14ac:dyDescent="0.25">
      <c r="A3058" s="36"/>
      <c r="B3058" s="32" t="s">
        <v>76</v>
      </c>
      <c r="C3058" s="32" t="str">
        <f t="shared" si="219"/>
        <v>581-437</v>
      </c>
      <c r="D3058" s="32" t="s">
        <v>69</v>
      </c>
      <c r="E3058" s="32" t="s">
        <v>10</v>
      </c>
      <c r="F3058" s="32">
        <v>4375810191689</v>
      </c>
      <c r="G3058" s="32">
        <v>18</v>
      </c>
      <c r="H3058" s="34">
        <v>1813.4550000000002</v>
      </c>
      <c r="I3058" s="3"/>
      <c r="J3058" s="26">
        <f t="shared" si="217"/>
        <v>0</v>
      </c>
    </row>
    <row r="3059" spans="1:10" x14ac:dyDescent="0.25">
      <c r="A3059" s="36"/>
      <c r="B3059" s="32" t="s">
        <v>76</v>
      </c>
      <c r="C3059" s="32" t="str">
        <f t="shared" si="219"/>
        <v>581-437</v>
      </c>
      <c r="D3059" s="32" t="s">
        <v>69</v>
      </c>
      <c r="E3059" s="32" t="s">
        <v>11</v>
      </c>
      <c r="F3059" s="32">
        <v>4375810201685</v>
      </c>
      <c r="G3059" s="32">
        <v>18</v>
      </c>
      <c r="H3059" s="34">
        <v>1813.4550000000002</v>
      </c>
      <c r="I3059" s="3"/>
      <c r="J3059" s="26">
        <f t="shared" si="217"/>
        <v>0</v>
      </c>
    </row>
    <row r="3060" spans="1:10" x14ac:dyDescent="0.25">
      <c r="A3060" s="36"/>
      <c r="B3060" s="32" t="s">
        <v>76</v>
      </c>
      <c r="C3060" s="32" t="str">
        <f t="shared" si="219"/>
        <v>581-437</v>
      </c>
      <c r="D3060" s="32" t="s">
        <v>69</v>
      </c>
      <c r="E3060" s="32" t="s">
        <v>25</v>
      </c>
      <c r="F3060" s="32">
        <v>4375810211684</v>
      </c>
      <c r="G3060" s="32">
        <v>17</v>
      </c>
      <c r="H3060" s="34">
        <v>1813.4550000000002</v>
      </c>
      <c r="I3060" s="3"/>
      <c r="J3060" s="26">
        <f t="shared" si="217"/>
        <v>0</v>
      </c>
    </row>
    <row r="3061" spans="1:10" x14ac:dyDescent="0.25">
      <c r="A3061" s="36"/>
      <c r="B3061" s="32" t="s">
        <v>76</v>
      </c>
      <c r="C3061" s="32" t="str">
        <f t="shared" si="219"/>
        <v>581-437</v>
      </c>
      <c r="D3061" s="32" t="s">
        <v>69</v>
      </c>
      <c r="E3061" s="32" t="s">
        <v>12</v>
      </c>
      <c r="F3061" s="32">
        <v>4375810221683</v>
      </c>
      <c r="G3061" s="32">
        <v>9</v>
      </c>
      <c r="H3061" s="34">
        <v>1813.4550000000002</v>
      </c>
      <c r="I3061" s="3"/>
      <c r="J3061" s="26">
        <f t="shared" si="217"/>
        <v>0</v>
      </c>
    </row>
    <row r="3062" spans="1:10" x14ac:dyDescent="0.25">
      <c r="A3062" s="36"/>
      <c r="B3062" s="32" t="s">
        <v>76</v>
      </c>
      <c r="C3062" s="32" t="str">
        <f t="shared" si="219"/>
        <v>581-437</v>
      </c>
      <c r="D3062" s="32" t="s">
        <v>69</v>
      </c>
      <c r="E3062" s="32" t="s">
        <v>13</v>
      </c>
      <c r="F3062" s="32">
        <v>4375810231682</v>
      </c>
      <c r="G3062" s="32">
        <v>1</v>
      </c>
      <c r="H3062" s="34">
        <v>1813.4550000000002</v>
      </c>
      <c r="I3062" s="3"/>
      <c r="J3062" s="26">
        <f t="shared" si="217"/>
        <v>0</v>
      </c>
    </row>
    <row r="3063" spans="1:10" x14ac:dyDescent="0.25">
      <c r="A3063" s="36"/>
      <c r="B3063" s="32" t="s">
        <v>76</v>
      </c>
      <c r="C3063" s="32" t="str">
        <f t="shared" si="219"/>
        <v>581-437</v>
      </c>
      <c r="D3063" s="32" t="s">
        <v>69</v>
      </c>
      <c r="E3063" s="32" t="s">
        <v>71</v>
      </c>
      <c r="F3063" s="32">
        <v>4375810251680</v>
      </c>
      <c r="G3063" s="32">
        <v>5</v>
      </c>
      <c r="H3063" s="34">
        <v>1813.4550000000002</v>
      </c>
      <c r="I3063" s="3"/>
      <c r="J3063" s="26">
        <f t="shared" si="217"/>
        <v>0</v>
      </c>
    </row>
    <row r="3064" spans="1:10" x14ac:dyDescent="0.25">
      <c r="A3064" s="36"/>
      <c r="B3064" s="32" t="s">
        <v>76</v>
      </c>
      <c r="C3064" s="32" t="str">
        <f t="shared" si="219"/>
        <v>581-437</v>
      </c>
      <c r="D3064" s="32" t="s">
        <v>69</v>
      </c>
      <c r="E3064" s="32" t="s">
        <v>15</v>
      </c>
      <c r="F3064" s="32">
        <v>4375810271688</v>
      </c>
      <c r="G3064" s="32">
        <v>15</v>
      </c>
      <c r="H3064" s="34">
        <v>1813.4550000000002</v>
      </c>
      <c r="I3064" s="3"/>
      <c r="J3064" s="26">
        <f t="shared" si="217"/>
        <v>0</v>
      </c>
    </row>
    <row r="3065" spans="1:10" x14ac:dyDescent="0.25">
      <c r="A3065" s="36"/>
      <c r="B3065" s="32" t="s">
        <v>76</v>
      </c>
      <c r="C3065" s="32" t="str">
        <f t="shared" si="219"/>
        <v>581-437</v>
      </c>
      <c r="D3065" s="32" t="s">
        <v>69</v>
      </c>
      <c r="E3065" s="32" t="s">
        <v>16</v>
      </c>
      <c r="F3065" s="32">
        <v>4375810281687</v>
      </c>
      <c r="G3065" s="32">
        <v>24</v>
      </c>
      <c r="H3065" s="34">
        <v>1813.4550000000002</v>
      </c>
      <c r="I3065" s="3"/>
      <c r="J3065" s="26">
        <f t="shared" si="217"/>
        <v>0</v>
      </c>
    </row>
    <row r="3066" spans="1:10" x14ac:dyDescent="0.25">
      <c r="A3066" s="36"/>
      <c r="B3066" s="32" t="s">
        <v>76</v>
      </c>
      <c r="C3066" s="32" t="str">
        <f t="shared" si="219"/>
        <v>581-437</v>
      </c>
      <c r="D3066" s="32" t="s">
        <v>69</v>
      </c>
      <c r="E3066" s="32" t="s">
        <v>17</v>
      </c>
      <c r="F3066" s="32">
        <v>4375810291686</v>
      </c>
      <c r="G3066" s="32">
        <v>14</v>
      </c>
      <c r="H3066" s="34">
        <v>1813.4550000000002</v>
      </c>
      <c r="I3066" s="3"/>
      <c r="J3066" s="26">
        <f t="shared" si="217"/>
        <v>0</v>
      </c>
    </row>
    <row r="3067" spans="1:10" x14ac:dyDescent="0.25">
      <c r="A3067" s="36"/>
      <c r="B3067" s="32" t="s">
        <v>76</v>
      </c>
      <c r="C3067" s="32" t="str">
        <f t="shared" si="219"/>
        <v>581-437</v>
      </c>
      <c r="D3067" s="32" t="s">
        <v>69</v>
      </c>
      <c r="E3067" s="32" t="s">
        <v>18</v>
      </c>
      <c r="F3067" s="32">
        <v>4375810301682</v>
      </c>
      <c r="G3067" s="32">
        <v>14</v>
      </c>
      <c r="H3067" s="34">
        <v>1813.4550000000002</v>
      </c>
      <c r="I3067" s="3"/>
      <c r="J3067" s="26">
        <f t="shared" si="217"/>
        <v>0</v>
      </c>
    </row>
    <row r="3068" spans="1:10" x14ac:dyDescent="0.25">
      <c r="A3068" s="36"/>
      <c r="B3068" s="32" t="s">
        <v>76</v>
      </c>
      <c r="C3068" s="32" t="str">
        <f t="shared" si="219"/>
        <v>581-437</v>
      </c>
      <c r="D3068" s="32" t="s">
        <v>69</v>
      </c>
      <c r="E3068" s="32" t="s">
        <v>26</v>
      </c>
      <c r="F3068" s="32">
        <v>4375810311681</v>
      </c>
      <c r="G3068" s="32">
        <v>5</v>
      </c>
      <c r="H3068" s="34">
        <v>1813.4550000000002</v>
      </c>
      <c r="I3068" s="3"/>
      <c r="J3068" s="26">
        <f t="shared" si="217"/>
        <v>0</v>
      </c>
    </row>
    <row r="3069" spans="1:10" x14ac:dyDescent="0.25">
      <c r="A3069" s="36"/>
      <c r="B3069" s="32" t="s">
        <v>76</v>
      </c>
      <c r="C3069" s="32" t="str">
        <f t="shared" si="219"/>
        <v>581-437</v>
      </c>
      <c r="D3069" s="32" t="s">
        <v>69</v>
      </c>
      <c r="E3069" s="32" t="s">
        <v>79</v>
      </c>
      <c r="F3069" s="32">
        <v>4375810331689</v>
      </c>
      <c r="G3069" s="32">
        <v>5</v>
      </c>
      <c r="H3069" s="34">
        <v>1813.4550000000002</v>
      </c>
      <c r="I3069" s="3"/>
      <c r="J3069" s="26">
        <f t="shared" si="217"/>
        <v>0</v>
      </c>
    </row>
    <row r="3070" spans="1:10" x14ac:dyDescent="0.25">
      <c r="A3070" s="36"/>
      <c r="B3070" s="32" t="s">
        <v>76</v>
      </c>
      <c r="C3070" s="32" t="str">
        <f t="shared" si="219"/>
        <v>581-437</v>
      </c>
      <c r="D3070" s="32" t="s">
        <v>69</v>
      </c>
      <c r="E3070" s="32" t="s">
        <v>20</v>
      </c>
      <c r="F3070" s="32">
        <v>4375810351687</v>
      </c>
      <c r="G3070" s="32">
        <v>9</v>
      </c>
      <c r="H3070" s="34">
        <v>1813.4550000000002</v>
      </c>
      <c r="I3070" s="3"/>
      <c r="J3070" s="26">
        <f t="shared" si="217"/>
        <v>0</v>
      </c>
    </row>
    <row r="3071" spans="1:10" x14ac:dyDescent="0.25">
      <c r="A3071" s="36"/>
      <c r="B3071" s="32" t="s">
        <v>76</v>
      </c>
      <c r="C3071" s="32" t="str">
        <f t="shared" si="219"/>
        <v>581-437</v>
      </c>
      <c r="D3071" s="32" t="s">
        <v>69</v>
      </c>
      <c r="E3071" s="32" t="s">
        <v>21</v>
      </c>
      <c r="F3071" s="32">
        <v>4375810361686</v>
      </c>
      <c r="G3071" s="32">
        <v>12</v>
      </c>
      <c r="H3071" s="34">
        <v>1813.4550000000002</v>
      </c>
      <c r="I3071" s="3"/>
      <c r="J3071" s="26">
        <f t="shared" si="217"/>
        <v>0</v>
      </c>
    </row>
    <row r="3072" spans="1:10" x14ac:dyDescent="0.25">
      <c r="A3072" s="36"/>
      <c r="B3072" s="32" t="s">
        <v>76</v>
      </c>
      <c r="C3072" s="32" t="str">
        <f t="shared" si="219"/>
        <v>581-437</v>
      </c>
      <c r="D3072" s="32" t="s">
        <v>69</v>
      </c>
      <c r="E3072" s="32" t="s">
        <v>22</v>
      </c>
      <c r="F3072" s="32">
        <v>4375810371685</v>
      </c>
      <c r="G3072" s="32">
        <v>22</v>
      </c>
      <c r="H3072" s="34">
        <v>1813.4550000000002</v>
      </c>
      <c r="I3072" s="3"/>
      <c r="J3072" s="26">
        <f t="shared" si="217"/>
        <v>0</v>
      </c>
    </row>
    <row r="3073" spans="1:10" x14ac:dyDescent="0.25">
      <c r="A3073" s="36"/>
      <c r="B3073" s="32" t="s">
        <v>76</v>
      </c>
      <c r="C3073" s="32" t="str">
        <f t="shared" si="219"/>
        <v>581-437</v>
      </c>
      <c r="D3073" s="32" t="s">
        <v>69</v>
      </c>
      <c r="E3073" s="32" t="s">
        <v>23</v>
      </c>
      <c r="F3073" s="32">
        <v>4375810381684</v>
      </c>
      <c r="G3073" s="32">
        <v>18</v>
      </c>
      <c r="H3073" s="34">
        <v>1813.4550000000002</v>
      </c>
      <c r="I3073" s="3"/>
      <c r="J3073" s="26">
        <f t="shared" si="217"/>
        <v>0</v>
      </c>
    </row>
    <row r="3074" spans="1:10" x14ac:dyDescent="0.25">
      <c r="A3074" s="36"/>
      <c r="B3074" s="32" t="s">
        <v>76</v>
      </c>
      <c r="C3074" s="32" t="str">
        <f t="shared" si="219"/>
        <v>581-437</v>
      </c>
      <c r="D3074" s="32" t="s">
        <v>69</v>
      </c>
      <c r="E3074" s="32" t="s">
        <v>81</v>
      </c>
      <c r="F3074" s="32">
        <v>4375810411688</v>
      </c>
      <c r="G3074" s="32">
        <v>5</v>
      </c>
      <c r="H3074" s="34">
        <v>1813.4550000000002</v>
      </c>
      <c r="I3074" s="3"/>
      <c r="J3074" s="26">
        <f t="shared" si="217"/>
        <v>0</v>
      </c>
    </row>
    <row r="3075" spans="1:10" x14ac:dyDescent="0.25">
      <c r="A3075" s="36"/>
      <c r="B3075" s="32" t="s">
        <v>76</v>
      </c>
      <c r="C3075" s="32" t="str">
        <f t="shared" si="219"/>
        <v>581-437</v>
      </c>
      <c r="D3075" s="32" t="s">
        <v>69</v>
      </c>
      <c r="E3075" s="32" t="s">
        <v>73</v>
      </c>
      <c r="F3075" s="32">
        <v>4375810421687</v>
      </c>
      <c r="G3075" s="32">
        <v>9</v>
      </c>
      <c r="H3075" s="34">
        <v>1813.4550000000002</v>
      </c>
      <c r="I3075" s="3"/>
      <c r="J3075" s="26">
        <f t="shared" si="217"/>
        <v>0</v>
      </c>
    </row>
    <row r="3076" spans="1:10" x14ac:dyDescent="0.25">
      <c r="A3076" s="36"/>
      <c r="B3076" s="32" t="s">
        <v>76</v>
      </c>
      <c r="C3076" s="32" t="str">
        <f t="shared" si="219"/>
        <v>581-437</v>
      </c>
      <c r="D3076" s="32" t="s">
        <v>69</v>
      </c>
      <c r="E3076" s="32" t="s">
        <v>28</v>
      </c>
      <c r="F3076" s="32">
        <v>4375810431686</v>
      </c>
      <c r="G3076" s="32">
        <v>17</v>
      </c>
      <c r="H3076" s="34">
        <v>1813.4550000000002</v>
      </c>
      <c r="I3076" s="3"/>
      <c r="J3076" s="26">
        <f t="shared" si="217"/>
        <v>0</v>
      </c>
    </row>
    <row r="3077" spans="1:10" x14ac:dyDescent="0.25">
      <c r="A3077" s="36"/>
      <c r="B3077" s="32" t="s">
        <v>76</v>
      </c>
      <c r="C3077" s="32" t="str">
        <f t="shared" si="219"/>
        <v>581-437</v>
      </c>
      <c r="D3077" s="32" t="s">
        <v>69</v>
      </c>
      <c r="E3077" s="32" t="s">
        <v>29</v>
      </c>
      <c r="F3077" s="32">
        <v>4375810441685</v>
      </c>
      <c r="G3077" s="32">
        <v>5</v>
      </c>
      <c r="H3077" s="34">
        <v>1813.4550000000002</v>
      </c>
      <c r="I3077" s="3"/>
      <c r="J3077" s="26">
        <f t="shared" si="217"/>
        <v>0</v>
      </c>
    </row>
    <row r="3078" spans="1:10" x14ac:dyDescent="0.25">
      <c r="A3078" s="36"/>
      <c r="B3078" s="32" t="s">
        <v>76</v>
      </c>
      <c r="C3078" s="32" t="str">
        <f t="shared" si="219"/>
        <v>581-437</v>
      </c>
      <c r="D3078" s="32" t="s">
        <v>69</v>
      </c>
      <c r="E3078" s="32" t="s">
        <v>30</v>
      </c>
      <c r="F3078" s="32">
        <v>4375810451684</v>
      </c>
      <c r="G3078" s="32">
        <v>9</v>
      </c>
      <c r="H3078" s="34">
        <v>1813.4550000000002</v>
      </c>
      <c r="I3078" s="3"/>
      <c r="J3078" s="26">
        <f t="shared" si="217"/>
        <v>0</v>
      </c>
    </row>
    <row r="3079" spans="1:10" x14ac:dyDescent="0.25">
      <c r="A3079" s="36"/>
      <c r="B3079" s="32" t="s">
        <v>76</v>
      </c>
      <c r="C3079" s="32" t="str">
        <f t="shared" si="219"/>
        <v>581-437</v>
      </c>
      <c r="D3079" s="32" t="s">
        <v>69</v>
      </c>
      <c r="E3079" s="32" t="s">
        <v>74</v>
      </c>
      <c r="F3079" s="32">
        <v>4375810501686</v>
      </c>
      <c r="G3079" s="32">
        <v>2</v>
      </c>
      <c r="H3079" s="34">
        <v>1813.4550000000002</v>
      </c>
      <c r="I3079" s="3"/>
      <c r="J3079" s="26">
        <f t="shared" si="217"/>
        <v>0</v>
      </c>
    </row>
    <row r="3080" spans="1:10" x14ac:dyDescent="0.25">
      <c r="A3080" s="36"/>
      <c r="B3080" s="32" t="s">
        <v>76</v>
      </c>
      <c r="C3080" s="32" t="str">
        <f t="shared" si="219"/>
        <v>581-437</v>
      </c>
      <c r="D3080" s="32" t="s">
        <v>69</v>
      </c>
      <c r="E3080" s="32" t="s">
        <v>36</v>
      </c>
      <c r="F3080" s="32">
        <v>4375810511685</v>
      </c>
      <c r="G3080" s="32">
        <v>14</v>
      </c>
      <c r="H3080" s="34">
        <v>1813.4550000000002</v>
      </c>
      <c r="I3080" s="3"/>
      <c r="J3080" s="26">
        <f t="shared" ref="J3080:J3143" si="220">H3080*I3080</f>
        <v>0</v>
      </c>
    </row>
    <row r="3081" spans="1:10" x14ac:dyDescent="0.25">
      <c r="A3081" s="36"/>
      <c r="B3081" s="32" t="s">
        <v>76</v>
      </c>
      <c r="C3081" s="32" t="str">
        <f t="shared" si="219"/>
        <v>581-437</v>
      </c>
      <c r="D3081" s="32" t="s">
        <v>69</v>
      </c>
      <c r="E3081" s="32" t="s">
        <v>37</v>
      </c>
      <c r="F3081" s="32">
        <v>4375810521684</v>
      </c>
      <c r="G3081" s="32">
        <v>5</v>
      </c>
      <c r="H3081" s="34">
        <v>1813.4550000000002</v>
      </c>
      <c r="I3081" s="3"/>
      <c r="J3081" s="26">
        <f t="shared" si="220"/>
        <v>0</v>
      </c>
    </row>
    <row r="3082" spans="1:10" x14ac:dyDescent="0.25">
      <c r="A3082" s="36"/>
      <c r="B3082" s="32" t="s">
        <v>76</v>
      </c>
      <c r="C3082" s="32" t="str">
        <f t="shared" si="219"/>
        <v>581-437</v>
      </c>
      <c r="D3082" s="32" t="s">
        <v>69</v>
      </c>
      <c r="E3082" s="32" t="s">
        <v>160</v>
      </c>
      <c r="F3082" s="32">
        <v>4375810571689</v>
      </c>
      <c r="G3082" s="32">
        <v>1</v>
      </c>
      <c r="H3082" s="34">
        <v>1813.4550000000002</v>
      </c>
      <c r="I3082" s="3"/>
      <c r="J3082" s="26">
        <f t="shared" si="220"/>
        <v>0</v>
      </c>
    </row>
    <row r="3083" spans="1:10" x14ac:dyDescent="0.25">
      <c r="A3083" s="36"/>
      <c r="B3083" s="32" t="s">
        <v>76</v>
      </c>
      <c r="C3083" s="32" t="str">
        <f t="shared" si="219"/>
        <v>581-437</v>
      </c>
      <c r="D3083" s="32" t="s">
        <v>69</v>
      </c>
      <c r="E3083" s="32" t="s">
        <v>85</v>
      </c>
      <c r="F3083" s="32">
        <v>4375810581688</v>
      </c>
      <c r="G3083" s="32">
        <v>5</v>
      </c>
      <c r="H3083" s="34">
        <v>1813.4550000000002</v>
      </c>
      <c r="I3083" s="3"/>
      <c r="J3083" s="26">
        <f t="shared" si="220"/>
        <v>0</v>
      </c>
    </row>
    <row r="3084" spans="1:10" x14ac:dyDescent="0.25">
      <c r="A3084" s="37"/>
      <c r="B3084" s="32" t="s">
        <v>76</v>
      </c>
      <c r="C3084" s="32" t="str">
        <f t="shared" si="219"/>
        <v>581-437</v>
      </c>
      <c r="D3084" s="32" t="s">
        <v>69</v>
      </c>
      <c r="E3084" s="32" t="s">
        <v>39</v>
      </c>
      <c r="F3084" s="32">
        <v>4375810591687</v>
      </c>
      <c r="G3084" s="32">
        <v>5</v>
      </c>
      <c r="H3084" s="34">
        <v>1813.4550000000002</v>
      </c>
      <c r="I3084" s="3"/>
      <c r="J3084" s="26">
        <f t="shared" si="220"/>
        <v>0</v>
      </c>
    </row>
    <row r="3085" spans="1:10" ht="32.25" customHeight="1" x14ac:dyDescent="0.25">
      <c r="A3085" s="35"/>
      <c r="B3085" s="32" t="s">
        <v>31</v>
      </c>
      <c r="C3085" s="32" t="str">
        <f t="shared" ref="C3085:C3090" si="221">HYPERLINK("http://warehouse.orhideja.net//images/products/201-437 Ø®Æ≠-19.JPG","201-437")</f>
        <v>201-437</v>
      </c>
      <c r="D3085" s="32" t="s">
        <v>69</v>
      </c>
      <c r="E3085" s="32">
        <v>36</v>
      </c>
      <c r="F3085" s="32">
        <v>4372011061681</v>
      </c>
      <c r="G3085" s="32">
        <v>9</v>
      </c>
      <c r="H3085" s="34">
        <v>807.97500000000002</v>
      </c>
      <c r="I3085" s="3"/>
      <c r="J3085" s="26">
        <f t="shared" si="220"/>
        <v>0</v>
      </c>
    </row>
    <row r="3086" spans="1:10" ht="32.25" customHeight="1" x14ac:dyDescent="0.25">
      <c r="A3086" s="36"/>
      <c r="B3086" s="32" t="s">
        <v>31</v>
      </c>
      <c r="C3086" s="32" t="str">
        <f t="shared" si="221"/>
        <v>201-437</v>
      </c>
      <c r="D3086" s="32" t="s">
        <v>69</v>
      </c>
      <c r="E3086" s="32">
        <v>38</v>
      </c>
      <c r="F3086" s="32">
        <v>4372011071680</v>
      </c>
      <c r="G3086" s="32">
        <v>13</v>
      </c>
      <c r="H3086" s="34">
        <v>807.97500000000002</v>
      </c>
      <c r="I3086" s="3"/>
      <c r="J3086" s="26">
        <f t="shared" si="220"/>
        <v>0</v>
      </c>
    </row>
    <row r="3087" spans="1:10" ht="32.25" customHeight="1" x14ac:dyDescent="0.25">
      <c r="A3087" s="36"/>
      <c r="B3087" s="32" t="s">
        <v>31</v>
      </c>
      <c r="C3087" s="32" t="str">
        <f t="shared" si="221"/>
        <v>201-437</v>
      </c>
      <c r="D3087" s="32" t="s">
        <v>69</v>
      </c>
      <c r="E3087" s="32">
        <v>40</v>
      </c>
      <c r="F3087" s="32">
        <v>4372011081689</v>
      </c>
      <c r="G3087" s="32">
        <v>23</v>
      </c>
      <c r="H3087" s="34">
        <v>807.97500000000002</v>
      </c>
      <c r="I3087" s="3"/>
      <c r="J3087" s="26">
        <f t="shared" si="220"/>
        <v>0</v>
      </c>
    </row>
    <row r="3088" spans="1:10" ht="32.25" customHeight="1" x14ac:dyDescent="0.25">
      <c r="A3088" s="36"/>
      <c r="B3088" s="32" t="s">
        <v>31</v>
      </c>
      <c r="C3088" s="32" t="str">
        <f t="shared" si="221"/>
        <v>201-437</v>
      </c>
      <c r="D3088" s="32" t="s">
        <v>69</v>
      </c>
      <c r="E3088" s="32">
        <v>42</v>
      </c>
      <c r="F3088" s="32">
        <v>4372011091688</v>
      </c>
      <c r="G3088" s="32">
        <v>4</v>
      </c>
      <c r="H3088" s="34">
        <v>807.97500000000002</v>
      </c>
      <c r="I3088" s="3"/>
      <c r="J3088" s="26">
        <f t="shared" si="220"/>
        <v>0</v>
      </c>
    </row>
    <row r="3089" spans="1:10" ht="32.25" customHeight="1" x14ac:dyDescent="0.25">
      <c r="A3089" s="36"/>
      <c r="B3089" s="32" t="s">
        <v>31</v>
      </c>
      <c r="C3089" s="32" t="str">
        <f t="shared" si="221"/>
        <v>201-437</v>
      </c>
      <c r="D3089" s="32" t="s">
        <v>69</v>
      </c>
      <c r="E3089" s="32">
        <v>44</v>
      </c>
      <c r="F3089" s="32">
        <v>4372011101684</v>
      </c>
      <c r="G3089" s="32">
        <v>1</v>
      </c>
      <c r="H3089" s="34">
        <v>807.97500000000002</v>
      </c>
      <c r="I3089" s="3"/>
      <c r="J3089" s="26">
        <f t="shared" si="220"/>
        <v>0</v>
      </c>
    </row>
    <row r="3090" spans="1:10" ht="32.25" customHeight="1" x14ac:dyDescent="0.25">
      <c r="A3090" s="37"/>
      <c r="B3090" s="32" t="s">
        <v>31</v>
      </c>
      <c r="C3090" s="32" t="str">
        <f t="shared" si="221"/>
        <v>201-437</v>
      </c>
      <c r="D3090" s="32" t="s">
        <v>69</v>
      </c>
      <c r="E3090" s="32">
        <v>46</v>
      </c>
      <c r="F3090" s="32">
        <v>4372011111683</v>
      </c>
      <c r="G3090" s="32">
        <v>3</v>
      </c>
      <c r="H3090" s="34">
        <v>807.97500000000002</v>
      </c>
      <c r="I3090" s="3"/>
      <c r="J3090" s="26">
        <f t="shared" si="220"/>
        <v>0</v>
      </c>
    </row>
    <row r="3091" spans="1:10" s="4" customFormat="1" ht="38.25" customHeight="1" x14ac:dyDescent="0.25">
      <c r="A3091" s="35"/>
      <c r="B3091" s="32" t="s">
        <v>31</v>
      </c>
      <c r="C3091" s="32" t="str">
        <f>HYPERLINK("http://warehouse.orhideja.net//images/products/535-437,-210-437-pion_6.jpg","210-437")</f>
        <v>210-437</v>
      </c>
      <c r="D3091" s="32" t="s">
        <v>69</v>
      </c>
      <c r="E3091" s="32">
        <v>36</v>
      </c>
      <c r="F3091" s="32">
        <v>4372101061683</v>
      </c>
      <c r="G3091" s="32">
        <v>17</v>
      </c>
      <c r="H3091" s="34">
        <v>879.79499999999996</v>
      </c>
      <c r="I3091" s="3"/>
      <c r="J3091" s="26">
        <f t="shared" si="220"/>
        <v>0</v>
      </c>
    </row>
    <row r="3092" spans="1:10" s="5" customFormat="1" ht="38.25" customHeight="1" x14ac:dyDescent="0.25">
      <c r="A3092" s="36"/>
      <c r="B3092" s="32" t="s">
        <v>31</v>
      </c>
      <c r="C3092" s="32" t="str">
        <f>HYPERLINK("http://warehouse.orhideja.net//images/products/535-437,-210-437-pion_6.jpg","210-437")</f>
        <v>210-437</v>
      </c>
      <c r="D3092" s="32" t="s">
        <v>69</v>
      </c>
      <c r="E3092" s="32">
        <v>38</v>
      </c>
      <c r="F3092" s="32">
        <v>4372101071682</v>
      </c>
      <c r="G3092" s="32">
        <v>38</v>
      </c>
      <c r="H3092" s="34">
        <v>879.79499999999996</v>
      </c>
      <c r="I3092" s="3"/>
      <c r="J3092" s="26">
        <f t="shared" si="220"/>
        <v>0</v>
      </c>
    </row>
    <row r="3093" spans="1:10" s="5" customFormat="1" ht="38.25" customHeight="1" x14ac:dyDescent="0.25">
      <c r="A3093" s="36"/>
      <c r="B3093" s="32" t="s">
        <v>31</v>
      </c>
      <c r="C3093" s="32" t="str">
        <f>HYPERLINK("http://warehouse.orhideja.net//images/products/535-437,-210-437-pion_6.jpg","210-437")</f>
        <v>210-437</v>
      </c>
      <c r="D3093" s="32" t="s">
        <v>69</v>
      </c>
      <c r="E3093" s="32">
        <v>40</v>
      </c>
      <c r="F3093" s="32">
        <v>4372101081681</v>
      </c>
      <c r="G3093" s="32">
        <v>31</v>
      </c>
      <c r="H3093" s="34">
        <v>879.79499999999996</v>
      </c>
      <c r="I3093" s="3"/>
      <c r="J3093" s="26">
        <f t="shared" si="220"/>
        <v>0</v>
      </c>
    </row>
    <row r="3094" spans="1:10" s="5" customFormat="1" ht="38.25" customHeight="1" x14ac:dyDescent="0.25">
      <c r="A3094" s="36"/>
      <c r="B3094" s="32" t="s">
        <v>31</v>
      </c>
      <c r="C3094" s="32" t="str">
        <f>HYPERLINK("http://warehouse.orhideja.net//images/products/535-437,-210-437-pion_6.jpg","210-437")</f>
        <v>210-437</v>
      </c>
      <c r="D3094" s="32" t="s">
        <v>69</v>
      </c>
      <c r="E3094" s="32">
        <v>42</v>
      </c>
      <c r="F3094" s="32">
        <v>4372101091680</v>
      </c>
      <c r="G3094" s="32">
        <v>25</v>
      </c>
      <c r="H3094" s="34">
        <v>879.79499999999996</v>
      </c>
      <c r="I3094" s="3"/>
      <c r="J3094" s="26">
        <f t="shared" si="220"/>
        <v>0</v>
      </c>
    </row>
    <row r="3095" spans="1:10" s="6" customFormat="1" ht="38.25" customHeight="1" x14ac:dyDescent="0.25">
      <c r="A3095" s="37"/>
      <c r="B3095" s="32" t="s">
        <v>31</v>
      </c>
      <c r="C3095" s="32" t="str">
        <f>HYPERLINK("http://warehouse.orhideja.net//images/products/535-437,-210-437-pion_6.jpg","210-437")</f>
        <v>210-437</v>
      </c>
      <c r="D3095" s="32" t="s">
        <v>69</v>
      </c>
      <c r="E3095" s="32">
        <v>44</v>
      </c>
      <c r="F3095" s="32">
        <v>4372101101686</v>
      </c>
      <c r="G3095" s="32">
        <v>8</v>
      </c>
      <c r="H3095" s="34">
        <v>879.79499999999996</v>
      </c>
      <c r="I3095" s="3"/>
      <c r="J3095" s="26">
        <f t="shared" si="220"/>
        <v>0</v>
      </c>
    </row>
    <row r="3096" spans="1:10" ht="36" customHeight="1" x14ac:dyDescent="0.25">
      <c r="A3096" s="35"/>
      <c r="B3096" s="32" t="s">
        <v>32</v>
      </c>
      <c r="C3096" s="32" t="str">
        <f t="shared" ref="C3096:C3101" si="222">HYPERLINK("http://warehouse.orhideja.net//images/products/299-437 pion.jpg","299-437")</f>
        <v>299-437</v>
      </c>
      <c r="D3096" s="32" t="s">
        <v>69</v>
      </c>
      <c r="E3096" s="32">
        <v>36</v>
      </c>
      <c r="F3096" s="32">
        <v>4372991061688</v>
      </c>
      <c r="G3096" s="32">
        <v>2</v>
      </c>
      <c r="H3096" s="34">
        <v>834.90750000000003</v>
      </c>
      <c r="I3096" s="3"/>
      <c r="J3096" s="26">
        <f t="shared" si="220"/>
        <v>0</v>
      </c>
    </row>
    <row r="3097" spans="1:10" ht="36" customHeight="1" x14ac:dyDescent="0.25">
      <c r="A3097" s="36"/>
      <c r="B3097" s="32" t="s">
        <v>32</v>
      </c>
      <c r="C3097" s="32" t="str">
        <f t="shared" si="222"/>
        <v>299-437</v>
      </c>
      <c r="D3097" s="32" t="s">
        <v>69</v>
      </c>
      <c r="E3097" s="32">
        <v>38</v>
      </c>
      <c r="F3097" s="32">
        <v>4372991071687</v>
      </c>
      <c r="G3097" s="32">
        <v>28</v>
      </c>
      <c r="H3097" s="34">
        <v>834.90750000000003</v>
      </c>
      <c r="I3097" s="3"/>
      <c r="J3097" s="26">
        <f t="shared" si="220"/>
        <v>0</v>
      </c>
    </row>
    <row r="3098" spans="1:10" ht="36" customHeight="1" x14ac:dyDescent="0.25">
      <c r="A3098" s="36"/>
      <c r="B3098" s="32" t="s">
        <v>32</v>
      </c>
      <c r="C3098" s="32" t="str">
        <f t="shared" si="222"/>
        <v>299-437</v>
      </c>
      <c r="D3098" s="32" t="s">
        <v>69</v>
      </c>
      <c r="E3098" s="32">
        <v>40</v>
      </c>
      <c r="F3098" s="32">
        <v>4372991081686</v>
      </c>
      <c r="G3098" s="32">
        <v>25</v>
      </c>
      <c r="H3098" s="34">
        <v>834.90750000000003</v>
      </c>
      <c r="I3098" s="3"/>
      <c r="J3098" s="26">
        <f t="shared" si="220"/>
        <v>0</v>
      </c>
    </row>
    <row r="3099" spans="1:10" ht="36" customHeight="1" x14ac:dyDescent="0.25">
      <c r="A3099" s="36"/>
      <c r="B3099" s="32" t="s">
        <v>32</v>
      </c>
      <c r="C3099" s="32" t="str">
        <f t="shared" si="222"/>
        <v>299-437</v>
      </c>
      <c r="D3099" s="32" t="s">
        <v>69</v>
      </c>
      <c r="E3099" s="32">
        <v>42</v>
      </c>
      <c r="F3099" s="32">
        <v>4372991091685</v>
      </c>
      <c r="G3099" s="32">
        <v>12</v>
      </c>
      <c r="H3099" s="34">
        <v>834.90750000000003</v>
      </c>
      <c r="I3099" s="3"/>
      <c r="J3099" s="26">
        <f t="shared" si="220"/>
        <v>0</v>
      </c>
    </row>
    <row r="3100" spans="1:10" ht="36" customHeight="1" x14ac:dyDescent="0.25">
      <c r="A3100" s="36"/>
      <c r="B3100" s="32" t="s">
        <v>32</v>
      </c>
      <c r="C3100" s="32" t="str">
        <f t="shared" si="222"/>
        <v>299-437</v>
      </c>
      <c r="D3100" s="32" t="s">
        <v>69</v>
      </c>
      <c r="E3100" s="32">
        <v>44</v>
      </c>
      <c r="F3100" s="32">
        <v>4372991101681</v>
      </c>
      <c r="G3100" s="32">
        <v>2</v>
      </c>
      <c r="H3100" s="34">
        <v>834.90750000000003</v>
      </c>
      <c r="I3100" s="3"/>
      <c r="J3100" s="26">
        <f t="shared" si="220"/>
        <v>0</v>
      </c>
    </row>
    <row r="3101" spans="1:10" ht="36" customHeight="1" x14ac:dyDescent="0.25">
      <c r="A3101" s="37"/>
      <c r="B3101" s="32" t="s">
        <v>32</v>
      </c>
      <c r="C3101" s="32" t="str">
        <f t="shared" si="222"/>
        <v>299-437</v>
      </c>
      <c r="D3101" s="32" t="s">
        <v>69</v>
      </c>
      <c r="E3101" s="32">
        <v>46</v>
      </c>
      <c r="F3101" s="32">
        <v>4372991111680</v>
      </c>
      <c r="G3101" s="32">
        <v>4</v>
      </c>
      <c r="H3101" s="34">
        <v>834.90750000000003</v>
      </c>
      <c r="I3101" s="3"/>
      <c r="J3101" s="26">
        <f t="shared" si="220"/>
        <v>0</v>
      </c>
    </row>
    <row r="3102" spans="1:10" ht="34.5" customHeight="1" x14ac:dyDescent="0.25">
      <c r="A3102" s="35"/>
      <c r="B3102" s="32" t="s">
        <v>51</v>
      </c>
      <c r="C3102" s="32" t="str">
        <f>HYPERLINK("http://warehouse.orhideja.net//images/products/646-437-pion.jpg","646-437")</f>
        <v>646-437</v>
      </c>
      <c r="D3102" s="32" t="s">
        <v>69</v>
      </c>
      <c r="E3102" s="32">
        <v>42</v>
      </c>
      <c r="F3102" s="32">
        <v>4376461091687</v>
      </c>
      <c r="G3102" s="32">
        <v>10</v>
      </c>
      <c r="H3102" s="34">
        <v>1059.345</v>
      </c>
      <c r="I3102" s="3"/>
      <c r="J3102" s="26">
        <f t="shared" si="220"/>
        <v>0</v>
      </c>
    </row>
    <row r="3103" spans="1:10" ht="34.5" customHeight="1" x14ac:dyDescent="0.25">
      <c r="A3103" s="36"/>
      <c r="B3103" s="32" t="s">
        <v>51</v>
      </c>
      <c r="C3103" s="32" t="str">
        <f>HYPERLINK("http://warehouse.orhideja.net//images/products/646-437-pion.jpg","646-437")</f>
        <v>646-437</v>
      </c>
      <c r="D3103" s="32" t="s">
        <v>69</v>
      </c>
      <c r="E3103" s="32">
        <v>44</v>
      </c>
      <c r="F3103" s="32">
        <v>4376461101683</v>
      </c>
      <c r="G3103" s="32">
        <v>3</v>
      </c>
      <c r="H3103" s="34">
        <v>1059.345</v>
      </c>
      <c r="I3103" s="3"/>
      <c r="J3103" s="26">
        <f t="shared" si="220"/>
        <v>0</v>
      </c>
    </row>
    <row r="3104" spans="1:10" ht="34.5" customHeight="1" x14ac:dyDescent="0.25">
      <c r="A3104" s="36"/>
      <c r="B3104" s="32" t="s">
        <v>51</v>
      </c>
      <c r="C3104" s="32" t="str">
        <f>HYPERLINK("http://warehouse.orhideja.net//images/products/646-437-pion.jpg","646-437")</f>
        <v>646-437</v>
      </c>
      <c r="D3104" s="32" t="s">
        <v>69</v>
      </c>
      <c r="E3104" s="32">
        <v>46</v>
      </c>
      <c r="F3104" s="32">
        <v>4376461111682</v>
      </c>
      <c r="G3104" s="32">
        <v>10</v>
      </c>
      <c r="H3104" s="34">
        <v>1059.345</v>
      </c>
      <c r="I3104" s="3"/>
      <c r="J3104" s="26">
        <f t="shared" si="220"/>
        <v>0</v>
      </c>
    </row>
    <row r="3105" spans="1:10" ht="34.5" customHeight="1" x14ac:dyDescent="0.25">
      <c r="A3105" s="36"/>
      <c r="B3105" s="32" t="s">
        <v>51</v>
      </c>
      <c r="C3105" s="32" t="str">
        <f>HYPERLINK("http://warehouse.orhideja.net//images/products/646-437-pion.jpg","646-437")</f>
        <v>646-437</v>
      </c>
      <c r="D3105" s="32" t="s">
        <v>69</v>
      </c>
      <c r="E3105" s="32">
        <v>48</v>
      </c>
      <c r="F3105" s="32">
        <v>4376461121681</v>
      </c>
      <c r="G3105" s="32">
        <v>12</v>
      </c>
      <c r="H3105" s="34">
        <v>1059.345</v>
      </c>
      <c r="I3105" s="3"/>
      <c r="J3105" s="26">
        <f t="shared" si="220"/>
        <v>0</v>
      </c>
    </row>
    <row r="3106" spans="1:10" ht="34.5" customHeight="1" x14ac:dyDescent="0.25">
      <c r="A3106" s="37"/>
      <c r="B3106" s="32" t="s">
        <v>51</v>
      </c>
      <c r="C3106" s="32" t="str">
        <f>HYPERLINK("http://warehouse.orhideja.net//images/products/646-437-pion.jpg","646-437")</f>
        <v>646-437</v>
      </c>
      <c r="D3106" s="32" t="s">
        <v>69</v>
      </c>
      <c r="E3106" s="32">
        <v>50</v>
      </c>
      <c r="F3106" s="32">
        <v>4376461131680</v>
      </c>
      <c r="G3106" s="32">
        <v>4</v>
      </c>
      <c r="H3106" s="34">
        <v>1059.345</v>
      </c>
      <c r="I3106" s="3"/>
      <c r="J3106" s="26">
        <f t="shared" si="220"/>
        <v>0</v>
      </c>
    </row>
    <row r="3107" spans="1:10" ht="36.75" customHeight="1" x14ac:dyDescent="0.25">
      <c r="A3107" s="35"/>
      <c r="B3107" s="32" t="s">
        <v>32</v>
      </c>
      <c r="C3107" s="32" t="str">
        <f>HYPERLINK("http://warehouse.orhideja.net//images/products/182-437,-733-437-pion_6.jpg","733-437")</f>
        <v>733-437</v>
      </c>
      <c r="D3107" s="32" t="s">
        <v>69</v>
      </c>
      <c r="E3107" s="32">
        <v>36</v>
      </c>
      <c r="F3107" s="32">
        <v>4377331061687</v>
      </c>
      <c r="G3107" s="32">
        <v>1</v>
      </c>
      <c r="H3107" s="34">
        <v>1014.4575</v>
      </c>
      <c r="I3107" s="3"/>
      <c r="J3107" s="26">
        <f t="shared" si="220"/>
        <v>0</v>
      </c>
    </row>
    <row r="3108" spans="1:10" ht="36.75" customHeight="1" x14ac:dyDescent="0.25">
      <c r="A3108" s="36"/>
      <c r="B3108" s="32" t="s">
        <v>32</v>
      </c>
      <c r="C3108" s="32" t="str">
        <f>HYPERLINK("http://warehouse.orhideja.net//images/products/182-437,-733-437-pion_6.jpg","733-437")</f>
        <v>733-437</v>
      </c>
      <c r="D3108" s="32" t="s">
        <v>69</v>
      </c>
      <c r="E3108" s="32">
        <v>40</v>
      </c>
      <c r="F3108" s="32">
        <v>4377331081685</v>
      </c>
      <c r="G3108" s="32">
        <v>9</v>
      </c>
      <c r="H3108" s="34">
        <v>1014.4575</v>
      </c>
      <c r="I3108" s="3"/>
      <c r="J3108" s="26">
        <f t="shared" si="220"/>
        <v>0</v>
      </c>
    </row>
    <row r="3109" spans="1:10" ht="36.75" customHeight="1" x14ac:dyDescent="0.25">
      <c r="A3109" s="36"/>
      <c r="B3109" s="32" t="s">
        <v>32</v>
      </c>
      <c r="C3109" s="32" t="str">
        <f>HYPERLINK("http://warehouse.orhideja.net//images/products/182-437,-733-437-pion_6.jpg","733-437")</f>
        <v>733-437</v>
      </c>
      <c r="D3109" s="32" t="s">
        <v>69</v>
      </c>
      <c r="E3109" s="32">
        <v>42</v>
      </c>
      <c r="F3109" s="32">
        <v>4377331091684</v>
      </c>
      <c r="G3109" s="32">
        <v>8</v>
      </c>
      <c r="H3109" s="34">
        <v>1014.4575</v>
      </c>
      <c r="I3109" s="3"/>
      <c r="J3109" s="26">
        <f t="shared" si="220"/>
        <v>0</v>
      </c>
    </row>
    <row r="3110" spans="1:10" ht="36.75" customHeight="1" x14ac:dyDescent="0.25">
      <c r="A3110" s="36"/>
      <c r="B3110" s="32" t="s">
        <v>32</v>
      </c>
      <c r="C3110" s="32" t="str">
        <f>HYPERLINK("http://warehouse.orhideja.net//images/products/182-437,-733-437-pion_6.jpg","733-437")</f>
        <v>733-437</v>
      </c>
      <c r="D3110" s="32" t="s">
        <v>69</v>
      </c>
      <c r="E3110" s="32">
        <v>44</v>
      </c>
      <c r="F3110" s="32">
        <v>4377331101680</v>
      </c>
      <c r="G3110" s="32">
        <v>10</v>
      </c>
      <c r="H3110" s="34">
        <v>1014.4575</v>
      </c>
      <c r="I3110" s="3"/>
      <c r="J3110" s="26">
        <f t="shared" si="220"/>
        <v>0</v>
      </c>
    </row>
    <row r="3111" spans="1:10" ht="36.75" customHeight="1" x14ac:dyDescent="0.25">
      <c r="A3111" s="37"/>
      <c r="B3111" s="32" t="s">
        <v>32</v>
      </c>
      <c r="C3111" s="32" t="str">
        <f>HYPERLINK("http://warehouse.orhideja.net//images/products/182-437,-733-437-pion_6.jpg","733-437")</f>
        <v>733-437</v>
      </c>
      <c r="D3111" s="32" t="s">
        <v>69</v>
      </c>
      <c r="E3111" s="32">
        <v>46</v>
      </c>
      <c r="F3111" s="32">
        <v>4377331111689</v>
      </c>
      <c r="G3111" s="32">
        <v>10</v>
      </c>
      <c r="H3111" s="34">
        <v>1014.4575</v>
      </c>
      <c r="I3111" s="3"/>
      <c r="J3111" s="26">
        <f t="shared" si="220"/>
        <v>0</v>
      </c>
    </row>
    <row r="3112" spans="1:10" ht="22.5" customHeight="1" x14ac:dyDescent="0.25">
      <c r="A3112" s="35"/>
      <c r="B3112" s="32" t="s">
        <v>139</v>
      </c>
      <c r="C3112" s="32" t="str">
        <f t="shared" ref="C3112:C3122" si="223">HYPERLINK("http://warehouse.orhideja.net//images/products/812-437-pion_1.jpg","812-437")</f>
        <v>812-437</v>
      </c>
      <c r="D3112" s="32" t="s">
        <v>69</v>
      </c>
      <c r="E3112" s="32" t="s">
        <v>9</v>
      </c>
      <c r="F3112" s="32">
        <v>4378120181685</v>
      </c>
      <c r="G3112" s="32">
        <v>2</v>
      </c>
      <c r="H3112" s="34">
        <v>3124.1699999999996</v>
      </c>
      <c r="I3112" s="3"/>
      <c r="J3112" s="26">
        <f t="shared" si="220"/>
        <v>0</v>
      </c>
    </row>
    <row r="3113" spans="1:10" ht="22.5" customHeight="1" x14ac:dyDescent="0.25">
      <c r="A3113" s="36"/>
      <c r="B3113" s="32" t="s">
        <v>139</v>
      </c>
      <c r="C3113" s="32" t="str">
        <f t="shared" si="223"/>
        <v>812-437</v>
      </c>
      <c r="D3113" s="32" t="s">
        <v>69</v>
      </c>
      <c r="E3113" s="32" t="s">
        <v>10</v>
      </c>
      <c r="F3113" s="32">
        <v>4378120191684</v>
      </c>
      <c r="G3113" s="32">
        <v>1</v>
      </c>
      <c r="H3113" s="34">
        <v>3124.1699999999996</v>
      </c>
      <c r="I3113" s="3"/>
      <c r="J3113" s="26">
        <f t="shared" si="220"/>
        <v>0</v>
      </c>
    </row>
    <row r="3114" spans="1:10" ht="22.5" customHeight="1" x14ac:dyDescent="0.25">
      <c r="A3114" s="36"/>
      <c r="B3114" s="32" t="s">
        <v>139</v>
      </c>
      <c r="C3114" s="32" t="str">
        <f t="shared" si="223"/>
        <v>812-437</v>
      </c>
      <c r="D3114" s="32" t="s">
        <v>69</v>
      </c>
      <c r="E3114" s="32" t="s">
        <v>25</v>
      </c>
      <c r="F3114" s="32">
        <v>4378120211689</v>
      </c>
      <c r="G3114" s="32">
        <v>2</v>
      </c>
      <c r="H3114" s="34">
        <v>3124.1699999999996</v>
      </c>
      <c r="I3114" s="3"/>
      <c r="J3114" s="26">
        <f t="shared" si="220"/>
        <v>0</v>
      </c>
    </row>
    <row r="3115" spans="1:10" ht="22.5" customHeight="1" x14ac:dyDescent="0.25">
      <c r="A3115" s="36"/>
      <c r="B3115" s="32" t="s">
        <v>139</v>
      </c>
      <c r="C3115" s="32" t="str">
        <f t="shared" si="223"/>
        <v>812-437</v>
      </c>
      <c r="D3115" s="32" t="s">
        <v>69</v>
      </c>
      <c r="E3115" s="32" t="s">
        <v>12</v>
      </c>
      <c r="F3115" s="32">
        <v>4378120221688</v>
      </c>
      <c r="G3115" s="32">
        <v>1</v>
      </c>
      <c r="H3115" s="34">
        <v>3124.1699999999996</v>
      </c>
      <c r="I3115" s="3"/>
      <c r="J3115" s="26">
        <f t="shared" si="220"/>
        <v>0</v>
      </c>
    </row>
    <row r="3116" spans="1:10" ht="22.5" customHeight="1" x14ac:dyDescent="0.25">
      <c r="A3116" s="36"/>
      <c r="B3116" s="32" t="s">
        <v>139</v>
      </c>
      <c r="C3116" s="32" t="str">
        <f t="shared" si="223"/>
        <v>812-437</v>
      </c>
      <c r="D3116" s="32" t="s">
        <v>69</v>
      </c>
      <c r="E3116" s="32" t="s">
        <v>15</v>
      </c>
      <c r="F3116" s="32">
        <v>4378120271683</v>
      </c>
      <c r="G3116" s="32">
        <v>4</v>
      </c>
      <c r="H3116" s="34">
        <v>3124.1699999999996</v>
      </c>
      <c r="I3116" s="3"/>
      <c r="J3116" s="26">
        <f t="shared" si="220"/>
        <v>0</v>
      </c>
    </row>
    <row r="3117" spans="1:10" ht="22.5" customHeight="1" x14ac:dyDescent="0.25">
      <c r="A3117" s="36"/>
      <c r="B3117" s="32" t="s">
        <v>139</v>
      </c>
      <c r="C3117" s="32" t="str">
        <f t="shared" si="223"/>
        <v>812-437</v>
      </c>
      <c r="D3117" s="32" t="s">
        <v>69</v>
      </c>
      <c r="E3117" s="32" t="s">
        <v>16</v>
      </c>
      <c r="F3117" s="32">
        <v>4378120281682</v>
      </c>
      <c r="G3117" s="32">
        <v>1</v>
      </c>
      <c r="H3117" s="34">
        <v>3124.1699999999996</v>
      </c>
      <c r="I3117" s="3"/>
      <c r="J3117" s="26">
        <f t="shared" si="220"/>
        <v>0</v>
      </c>
    </row>
    <row r="3118" spans="1:10" ht="22.5" customHeight="1" x14ac:dyDescent="0.25">
      <c r="A3118" s="36"/>
      <c r="B3118" s="32" t="s">
        <v>139</v>
      </c>
      <c r="C3118" s="32" t="str">
        <f t="shared" si="223"/>
        <v>812-437</v>
      </c>
      <c r="D3118" s="32" t="s">
        <v>69</v>
      </c>
      <c r="E3118" s="32" t="s">
        <v>17</v>
      </c>
      <c r="F3118" s="32">
        <v>4378120291681</v>
      </c>
      <c r="G3118" s="32">
        <v>1</v>
      </c>
      <c r="H3118" s="34">
        <v>3124.1699999999996</v>
      </c>
      <c r="I3118" s="3"/>
      <c r="J3118" s="26">
        <f t="shared" si="220"/>
        <v>0</v>
      </c>
    </row>
    <row r="3119" spans="1:10" ht="22.5" customHeight="1" x14ac:dyDescent="0.25">
      <c r="A3119" s="36"/>
      <c r="B3119" s="32" t="s">
        <v>139</v>
      </c>
      <c r="C3119" s="32" t="str">
        <f t="shared" si="223"/>
        <v>812-437</v>
      </c>
      <c r="D3119" s="32" t="s">
        <v>69</v>
      </c>
      <c r="E3119" s="32" t="s">
        <v>18</v>
      </c>
      <c r="F3119" s="32">
        <v>4378120301687</v>
      </c>
      <c r="G3119" s="32">
        <v>2</v>
      </c>
      <c r="H3119" s="34">
        <v>3124.1699999999996</v>
      </c>
      <c r="I3119" s="3"/>
      <c r="J3119" s="26">
        <f t="shared" si="220"/>
        <v>0</v>
      </c>
    </row>
    <row r="3120" spans="1:10" ht="22.5" customHeight="1" x14ac:dyDescent="0.25">
      <c r="A3120" s="36"/>
      <c r="B3120" s="32" t="s">
        <v>139</v>
      </c>
      <c r="C3120" s="32" t="str">
        <f t="shared" si="223"/>
        <v>812-437</v>
      </c>
      <c r="D3120" s="32" t="s">
        <v>69</v>
      </c>
      <c r="E3120" s="32" t="s">
        <v>20</v>
      </c>
      <c r="F3120" s="32">
        <v>4378120351682</v>
      </c>
      <c r="G3120" s="32">
        <v>3</v>
      </c>
      <c r="H3120" s="34">
        <v>3124.1699999999996</v>
      </c>
      <c r="I3120" s="3"/>
      <c r="J3120" s="26">
        <f t="shared" si="220"/>
        <v>0</v>
      </c>
    </row>
    <row r="3121" spans="1:10" ht="22.5" customHeight="1" x14ac:dyDescent="0.25">
      <c r="A3121" s="36"/>
      <c r="B3121" s="32" t="s">
        <v>139</v>
      </c>
      <c r="C3121" s="32" t="str">
        <f t="shared" si="223"/>
        <v>812-437</v>
      </c>
      <c r="D3121" s="32" t="s">
        <v>69</v>
      </c>
      <c r="E3121" s="32" t="s">
        <v>23</v>
      </c>
      <c r="F3121" s="32">
        <v>4378120381689</v>
      </c>
      <c r="G3121" s="32">
        <v>1</v>
      </c>
      <c r="H3121" s="34">
        <v>3124.1699999999996</v>
      </c>
      <c r="I3121" s="3"/>
      <c r="J3121" s="26">
        <f t="shared" si="220"/>
        <v>0</v>
      </c>
    </row>
    <row r="3122" spans="1:10" ht="22.5" customHeight="1" x14ac:dyDescent="0.25">
      <c r="A3122" s="37"/>
      <c r="B3122" s="32" t="s">
        <v>139</v>
      </c>
      <c r="C3122" s="32" t="str">
        <f t="shared" si="223"/>
        <v>812-437</v>
      </c>
      <c r="D3122" s="32" t="s">
        <v>69</v>
      </c>
      <c r="E3122" s="32" t="s">
        <v>28</v>
      </c>
      <c r="F3122" s="32">
        <v>4378120431681</v>
      </c>
      <c r="G3122" s="32">
        <v>1</v>
      </c>
      <c r="H3122" s="34">
        <v>3124.1699999999996</v>
      </c>
      <c r="I3122" s="3"/>
      <c r="J3122" s="26">
        <f t="shared" si="220"/>
        <v>0</v>
      </c>
    </row>
    <row r="3123" spans="1:10" x14ac:dyDescent="0.25">
      <c r="A3123" s="35"/>
      <c r="B3123" s="32" t="s">
        <v>76</v>
      </c>
      <c r="C3123" s="32" t="str">
        <f t="shared" ref="C3123:C3142" si="224">HYPERLINK("http://warehouse.orhideja.net//images/products/182-437_ivory.jpg","182-437")</f>
        <v>182-437</v>
      </c>
      <c r="D3123" s="32" t="s">
        <v>110</v>
      </c>
      <c r="E3123" s="32" t="s">
        <v>9</v>
      </c>
      <c r="F3123" s="32"/>
      <c r="G3123" s="32">
        <v>3</v>
      </c>
      <c r="H3123" s="34">
        <v>1714.7025000000001</v>
      </c>
      <c r="I3123" s="3"/>
      <c r="J3123" s="26">
        <f t="shared" si="220"/>
        <v>0</v>
      </c>
    </row>
    <row r="3124" spans="1:10" x14ac:dyDescent="0.25">
      <c r="A3124" s="36"/>
      <c r="B3124" s="32" t="s">
        <v>76</v>
      </c>
      <c r="C3124" s="32" t="str">
        <f t="shared" si="224"/>
        <v>182-437</v>
      </c>
      <c r="D3124" s="32" t="s">
        <v>110</v>
      </c>
      <c r="E3124" s="32" t="s">
        <v>10</v>
      </c>
      <c r="F3124" s="32"/>
      <c r="G3124" s="32">
        <v>7</v>
      </c>
      <c r="H3124" s="34">
        <v>1714.7025000000001</v>
      </c>
      <c r="I3124" s="3"/>
      <c r="J3124" s="26">
        <f t="shared" si="220"/>
        <v>0</v>
      </c>
    </row>
    <row r="3125" spans="1:10" x14ac:dyDescent="0.25">
      <c r="A3125" s="36"/>
      <c r="B3125" s="32" t="s">
        <v>76</v>
      </c>
      <c r="C3125" s="32" t="str">
        <f t="shared" si="224"/>
        <v>182-437</v>
      </c>
      <c r="D3125" s="32" t="s">
        <v>110</v>
      </c>
      <c r="E3125" s="32" t="s">
        <v>11</v>
      </c>
      <c r="F3125" s="32"/>
      <c r="G3125" s="32">
        <v>5</v>
      </c>
      <c r="H3125" s="34">
        <v>1714.7025000000001</v>
      </c>
      <c r="I3125" s="3"/>
      <c r="J3125" s="26">
        <f t="shared" si="220"/>
        <v>0</v>
      </c>
    </row>
    <row r="3126" spans="1:10" x14ac:dyDescent="0.25">
      <c r="A3126" s="36"/>
      <c r="B3126" s="32" t="s">
        <v>76</v>
      </c>
      <c r="C3126" s="32" t="str">
        <f t="shared" si="224"/>
        <v>182-437</v>
      </c>
      <c r="D3126" s="32" t="s">
        <v>110</v>
      </c>
      <c r="E3126" s="32" t="s">
        <v>25</v>
      </c>
      <c r="F3126" s="32"/>
      <c r="G3126" s="32">
        <v>3</v>
      </c>
      <c r="H3126" s="34">
        <v>1714.7025000000001</v>
      </c>
      <c r="I3126" s="3"/>
      <c r="J3126" s="26">
        <f t="shared" si="220"/>
        <v>0</v>
      </c>
    </row>
    <row r="3127" spans="1:10" x14ac:dyDescent="0.25">
      <c r="A3127" s="36"/>
      <c r="B3127" s="32" t="s">
        <v>76</v>
      </c>
      <c r="C3127" s="32" t="str">
        <f t="shared" si="224"/>
        <v>182-437</v>
      </c>
      <c r="D3127" s="32" t="s">
        <v>110</v>
      </c>
      <c r="E3127" s="32" t="s">
        <v>71</v>
      </c>
      <c r="F3127" s="32"/>
      <c r="G3127" s="32">
        <v>9</v>
      </c>
      <c r="H3127" s="34">
        <v>1714.7025000000001</v>
      </c>
      <c r="I3127" s="3"/>
      <c r="J3127" s="26">
        <f t="shared" si="220"/>
        <v>0</v>
      </c>
    </row>
    <row r="3128" spans="1:10" x14ac:dyDescent="0.25">
      <c r="A3128" s="36"/>
      <c r="B3128" s="32" t="s">
        <v>76</v>
      </c>
      <c r="C3128" s="32" t="str">
        <f t="shared" si="224"/>
        <v>182-437</v>
      </c>
      <c r="D3128" s="32" t="s">
        <v>110</v>
      </c>
      <c r="E3128" s="32" t="s">
        <v>14</v>
      </c>
      <c r="F3128" s="32"/>
      <c r="G3128" s="32">
        <v>4</v>
      </c>
      <c r="H3128" s="34">
        <v>1714.7025000000001</v>
      </c>
      <c r="I3128" s="3"/>
      <c r="J3128" s="26">
        <f t="shared" si="220"/>
        <v>0</v>
      </c>
    </row>
    <row r="3129" spans="1:10" x14ac:dyDescent="0.25">
      <c r="A3129" s="36"/>
      <c r="B3129" s="32" t="s">
        <v>76</v>
      </c>
      <c r="C3129" s="32" t="str">
        <f t="shared" si="224"/>
        <v>182-437</v>
      </c>
      <c r="D3129" s="32" t="s">
        <v>110</v>
      </c>
      <c r="E3129" s="32" t="s">
        <v>17</v>
      </c>
      <c r="F3129" s="32"/>
      <c r="G3129" s="32">
        <v>7</v>
      </c>
      <c r="H3129" s="34">
        <v>1714.7025000000001</v>
      </c>
      <c r="I3129" s="3"/>
      <c r="J3129" s="26">
        <f t="shared" si="220"/>
        <v>0</v>
      </c>
    </row>
    <row r="3130" spans="1:10" x14ac:dyDescent="0.25">
      <c r="A3130" s="36"/>
      <c r="B3130" s="32" t="s">
        <v>76</v>
      </c>
      <c r="C3130" s="32" t="str">
        <f t="shared" si="224"/>
        <v>182-437</v>
      </c>
      <c r="D3130" s="32" t="s">
        <v>110</v>
      </c>
      <c r="E3130" s="32" t="s">
        <v>18</v>
      </c>
      <c r="F3130" s="32"/>
      <c r="G3130" s="32">
        <v>2</v>
      </c>
      <c r="H3130" s="34">
        <v>1714.7025000000001</v>
      </c>
      <c r="I3130" s="3"/>
      <c r="J3130" s="26">
        <f t="shared" si="220"/>
        <v>0</v>
      </c>
    </row>
    <row r="3131" spans="1:10" x14ac:dyDescent="0.25">
      <c r="A3131" s="36"/>
      <c r="B3131" s="32" t="s">
        <v>76</v>
      </c>
      <c r="C3131" s="32" t="str">
        <f t="shared" si="224"/>
        <v>182-437</v>
      </c>
      <c r="D3131" s="32" t="s">
        <v>110</v>
      </c>
      <c r="E3131" s="32" t="s">
        <v>79</v>
      </c>
      <c r="F3131" s="32"/>
      <c r="G3131" s="32">
        <v>7</v>
      </c>
      <c r="H3131" s="34">
        <v>1714.7025000000001</v>
      </c>
      <c r="I3131" s="3"/>
      <c r="J3131" s="26">
        <f t="shared" si="220"/>
        <v>0</v>
      </c>
    </row>
    <row r="3132" spans="1:10" x14ac:dyDescent="0.25">
      <c r="A3132" s="36"/>
      <c r="B3132" s="32" t="s">
        <v>76</v>
      </c>
      <c r="C3132" s="32" t="str">
        <f t="shared" si="224"/>
        <v>182-437</v>
      </c>
      <c r="D3132" s="32" t="s">
        <v>110</v>
      </c>
      <c r="E3132" s="32" t="s">
        <v>19</v>
      </c>
      <c r="F3132" s="32"/>
      <c r="G3132" s="32">
        <v>5</v>
      </c>
      <c r="H3132" s="34">
        <v>1714.7025000000001</v>
      </c>
      <c r="I3132" s="3"/>
      <c r="J3132" s="26">
        <f t="shared" si="220"/>
        <v>0</v>
      </c>
    </row>
    <row r="3133" spans="1:10" x14ac:dyDescent="0.25">
      <c r="A3133" s="36"/>
      <c r="B3133" s="32" t="s">
        <v>76</v>
      </c>
      <c r="C3133" s="32" t="str">
        <f t="shared" si="224"/>
        <v>182-437</v>
      </c>
      <c r="D3133" s="32" t="s">
        <v>110</v>
      </c>
      <c r="E3133" s="32" t="s">
        <v>81</v>
      </c>
      <c r="F3133" s="32"/>
      <c r="G3133" s="32">
        <v>9</v>
      </c>
      <c r="H3133" s="34">
        <v>1714.7025000000001</v>
      </c>
      <c r="I3133" s="3"/>
      <c r="J3133" s="26">
        <f t="shared" si="220"/>
        <v>0</v>
      </c>
    </row>
    <row r="3134" spans="1:10" x14ac:dyDescent="0.25">
      <c r="A3134" s="36"/>
      <c r="B3134" s="32" t="s">
        <v>76</v>
      </c>
      <c r="C3134" s="32" t="str">
        <f t="shared" si="224"/>
        <v>182-437</v>
      </c>
      <c r="D3134" s="32" t="s">
        <v>110</v>
      </c>
      <c r="E3134" s="32" t="s">
        <v>73</v>
      </c>
      <c r="F3134" s="32"/>
      <c r="G3134" s="32">
        <v>14</v>
      </c>
      <c r="H3134" s="34">
        <v>1714.7025000000001</v>
      </c>
      <c r="I3134" s="3"/>
      <c r="J3134" s="26">
        <f t="shared" si="220"/>
        <v>0</v>
      </c>
    </row>
    <row r="3135" spans="1:10" x14ac:dyDescent="0.25">
      <c r="A3135" s="36"/>
      <c r="B3135" s="32" t="s">
        <v>76</v>
      </c>
      <c r="C3135" s="32" t="str">
        <f t="shared" si="224"/>
        <v>182-437</v>
      </c>
      <c r="D3135" s="32" t="s">
        <v>110</v>
      </c>
      <c r="E3135" s="32" t="s">
        <v>28</v>
      </c>
      <c r="F3135" s="32"/>
      <c r="G3135" s="32">
        <v>10</v>
      </c>
      <c r="H3135" s="34">
        <v>1714.7025000000001</v>
      </c>
      <c r="I3135" s="3"/>
      <c r="J3135" s="26">
        <f t="shared" si="220"/>
        <v>0</v>
      </c>
    </row>
    <row r="3136" spans="1:10" x14ac:dyDescent="0.25">
      <c r="A3136" s="36"/>
      <c r="B3136" s="32" t="s">
        <v>76</v>
      </c>
      <c r="C3136" s="32" t="str">
        <f t="shared" si="224"/>
        <v>182-437</v>
      </c>
      <c r="D3136" s="32" t="s">
        <v>110</v>
      </c>
      <c r="E3136" s="32" t="s">
        <v>30</v>
      </c>
      <c r="F3136" s="32"/>
      <c r="G3136" s="32">
        <v>1</v>
      </c>
      <c r="H3136" s="34">
        <v>1714.7025000000001</v>
      </c>
      <c r="I3136" s="3"/>
      <c r="J3136" s="26">
        <f t="shared" si="220"/>
        <v>0</v>
      </c>
    </row>
    <row r="3137" spans="1:10" x14ac:dyDescent="0.25">
      <c r="A3137" s="36"/>
      <c r="B3137" s="32" t="s">
        <v>76</v>
      </c>
      <c r="C3137" s="32" t="str">
        <f t="shared" si="224"/>
        <v>182-437</v>
      </c>
      <c r="D3137" s="32" t="s">
        <v>110</v>
      </c>
      <c r="E3137" s="32" t="s">
        <v>82</v>
      </c>
      <c r="F3137" s="32"/>
      <c r="G3137" s="32">
        <v>5</v>
      </c>
      <c r="H3137" s="34">
        <v>1714.7025000000001</v>
      </c>
      <c r="I3137" s="3"/>
      <c r="J3137" s="26">
        <f t="shared" si="220"/>
        <v>0</v>
      </c>
    </row>
    <row r="3138" spans="1:10" x14ac:dyDescent="0.25">
      <c r="A3138" s="36"/>
      <c r="B3138" s="32" t="s">
        <v>76</v>
      </c>
      <c r="C3138" s="32" t="str">
        <f t="shared" si="224"/>
        <v>182-437</v>
      </c>
      <c r="D3138" s="32" t="s">
        <v>110</v>
      </c>
      <c r="E3138" s="32" t="s">
        <v>74</v>
      </c>
      <c r="F3138" s="32"/>
      <c r="G3138" s="32">
        <v>11</v>
      </c>
      <c r="H3138" s="34">
        <v>1714.7025000000001</v>
      </c>
      <c r="I3138" s="3"/>
      <c r="J3138" s="26">
        <f t="shared" si="220"/>
        <v>0</v>
      </c>
    </row>
    <row r="3139" spans="1:10" x14ac:dyDescent="0.25">
      <c r="A3139" s="36"/>
      <c r="B3139" s="32" t="s">
        <v>76</v>
      </c>
      <c r="C3139" s="32" t="str">
        <f t="shared" si="224"/>
        <v>182-437</v>
      </c>
      <c r="D3139" s="32" t="s">
        <v>110</v>
      </c>
      <c r="E3139" s="32" t="s">
        <v>36</v>
      </c>
      <c r="F3139" s="32"/>
      <c r="G3139" s="32">
        <v>6</v>
      </c>
      <c r="H3139" s="34">
        <v>1714.7025000000001</v>
      </c>
      <c r="I3139" s="3"/>
      <c r="J3139" s="26">
        <f t="shared" si="220"/>
        <v>0</v>
      </c>
    </row>
    <row r="3140" spans="1:10" x14ac:dyDescent="0.25">
      <c r="A3140" s="36"/>
      <c r="B3140" s="32" t="s">
        <v>76</v>
      </c>
      <c r="C3140" s="32" t="str">
        <f t="shared" si="224"/>
        <v>182-437</v>
      </c>
      <c r="D3140" s="32" t="s">
        <v>110</v>
      </c>
      <c r="E3140" s="32" t="s">
        <v>160</v>
      </c>
      <c r="F3140" s="32"/>
      <c r="G3140" s="32">
        <v>12</v>
      </c>
      <c r="H3140" s="34">
        <v>1714.7025000000001</v>
      </c>
      <c r="I3140" s="3"/>
      <c r="J3140" s="26">
        <f t="shared" si="220"/>
        <v>0</v>
      </c>
    </row>
    <row r="3141" spans="1:10" x14ac:dyDescent="0.25">
      <c r="A3141" s="36"/>
      <c r="B3141" s="32" t="s">
        <v>76</v>
      </c>
      <c r="C3141" s="32" t="str">
        <f t="shared" si="224"/>
        <v>182-437</v>
      </c>
      <c r="D3141" s="32" t="s">
        <v>110</v>
      </c>
      <c r="E3141" s="32" t="s">
        <v>85</v>
      </c>
      <c r="F3141" s="32"/>
      <c r="G3141" s="32">
        <v>7</v>
      </c>
      <c r="H3141" s="34">
        <v>1714.7025000000001</v>
      </c>
      <c r="I3141" s="3"/>
      <c r="J3141" s="26">
        <f t="shared" si="220"/>
        <v>0</v>
      </c>
    </row>
    <row r="3142" spans="1:10" x14ac:dyDescent="0.25">
      <c r="A3142" s="37"/>
      <c r="B3142" s="32" t="s">
        <v>76</v>
      </c>
      <c r="C3142" s="32" t="str">
        <f t="shared" si="224"/>
        <v>182-437</v>
      </c>
      <c r="D3142" s="32" t="s">
        <v>110</v>
      </c>
      <c r="E3142" s="32" t="s">
        <v>39</v>
      </c>
      <c r="F3142" s="32"/>
      <c r="G3142" s="32">
        <v>7</v>
      </c>
      <c r="H3142" s="34">
        <v>1714.7025000000001</v>
      </c>
      <c r="I3142" s="3"/>
      <c r="J3142" s="26">
        <f t="shared" si="220"/>
        <v>0</v>
      </c>
    </row>
    <row r="3143" spans="1:10" x14ac:dyDescent="0.25">
      <c r="A3143" s="35"/>
      <c r="B3143" s="32" t="s">
        <v>76</v>
      </c>
      <c r="C3143" s="32" t="str">
        <f t="shared" ref="C3143:C3159" si="225">HYPERLINK("http://warehouse.orhideja.net//images/products/189-437, 231-007 .jpg","189-437")</f>
        <v>189-437</v>
      </c>
      <c r="D3143" s="32" t="s">
        <v>110</v>
      </c>
      <c r="E3143" s="32" t="s">
        <v>70</v>
      </c>
      <c r="F3143" s="32">
        <v>4371890110046</v>
      </c>
      <c r="G3143" s="32">
        <v>4</v>
      </c>
      <c r="H3143" s="34">
        <v>1571.0625</v>
      </c>
      <c r="I3143" s="3"/>
      <c r="J3143" s="26">
        <f t="shared" si="220"/>
        <v>0</v>
      </c>
    </row>
    <row r="3144" spans="1:10" x14ac:dyDescent="0.25">
      <c r="A3144" s="36"/>
      <c r="B3144" s="32" t="s">
        <v>76</v>
      </c>
      <c r="C3144" s="32" t="str">
        <f t="shared" si="225"/>
        <v>189-437</v>
      </c>
      <c r="D3144" s="32" t="s">
        <v>110</v>
      </c>
      <c r="E3144" s="32" t="s">
        <v>7</v>
      </c>
      <c r="F3144" s="32">
        <v>4371890120045</v>
      </c>
      <c r="G3144" s="32">
        <v>3</v>
      </c>
      <c r="H3144" s="34">
        <v>1571.0625</v>
      </c>
      <c r="I3144" s="3"/>
      <c r="J3144" s="26">
        <f t="shared" ref="J3144:J3207" si="226">H3144*I3144</f>
        <v>0</v>
      </c>
    </row>
    <row r="3145" spans="1:10" x14ac:dyDescent="0.25">
      <c r="A3145" s="36"/>
      <c r="B3145" s="32" t="s">
        <v>76</v>
      </c>
      <c r="C3145" s="32" t="str">
        <f t="shared" si="225"/>
        <v>189-437</v>
      </c>
      <c r="D3145" s="32" t="s">
        <v>110</v>
      </c>
      <c r="E3145" s="32" t="s">
        <v>8</v>
      </c>
      <c r="F3145" s="32">
        <v>4371890130044</v>
      </c>
      <c r="G3145" s="32">
        <v>4</v>
      </c>
      <c r="H3145" s="34">
        <v>1571.0625</v>
      </c>
      <c r="I3145" s="3"/>
      <c r="J3145" s="26">
        <f t="shared" si="226"/>
        <v>0</v>
      </c>
    </row>
    <row r="3146" spans="1:10" x14ac:dyDescent="0.25">
      <c r="A3146" s="36"/>
      <c r="B3146" s="32" t="s">
        <v>76</v>
      </c>
      <c r="C3146" s="32" t="str">
        <f t="shared" si="225"/>
        <v>189-437</v>
      </c>
      <c r="D3146" s="32" t="s">
        <v>110</v>
      </c>
      <c r="E3146" s="32" t="s">
        <v>54</v>
      </c>
      <c r="F3146" s="32">
        <v>4371890140043</v>
      </c>
      <c r="G3146" s="32">
        <v>4</v>
      </c>
      <c r="H3146" s="34">
        <v>1571.0625</v>
      </c>
      <c r="I3146" s="3"/>
      <c r="J3146" s="26">
        <f t="shared" si="226"/>
        <v>0</v>
      </c>
    </row>
    <row r="3147" spans="1:10" x14ac:dyDescent="0.25">
      <c r="A3147" s="36"/>
      <c r="B3147" s="32" t="s">
        <v>76</v>
      </c>
      <c r="C3147" s="32" t="str">
        <f t="shared" si="225"/>
        <v>189-437</v>
      </c>
      <c r="D3147" s="32" t="s">
        <v>110</v>
      </c>
      <c r="E3147" s="32" t="s">
        <v>24</v>
      </c>
      <c r="F3147" s="32">
        <v>4371890150042</v>
      </c>
      <c r="G3147" s="32">
        <v>1</v>
      </c>
      <c r="H3147" s="34">
        <v>1571.0625</v>
      </c>
      <c r="I3147" s="3"/>
      <c r="J3147" s="26">
        <f t="shared" si="226"/>
        <v>0</v>
      </c>
    </row>
    <row r="3148" spans="1:10" x14ac:dyDescent="0.25">
      <c r="A3148" s="36"/>
      <c r="B3148" s="32" t="s">
        <v>76</v>
      </c>
      <c r="C3148" s="32" t="str">
        <f t="shared" si="225"/>
        <v>189-437</v>
      </c>
      <c r="D3148" s="32" t="s">
        <v>110</v>
      </c>
      <c r="E3148" s="32" t="s">
        <v>9</v>
      </c>
      <c r="F3148" s="32">
        <v>4371890180049</v>
      </c>
      <c r="G3148" s="32">
        <v>6</v>
      </c>
      <c r="H3148" s="34">
        <v>1571.0625</v>
      </c>
      <c r="I3148" s="3"/>
      <c r="J3148" s="26">
        <f t="shared" si="226"/>
        <v>0</v>
      </c>
    </row>
    <row r="3149" spans="1:10" x14ac:dyDescent="0.25">
      <c r="A3149" s="36"/>
      <c r="B3149" s="32" t="s">
        <v>76</v>
      </c>
      <c r="C3149" s="32" t="str">
        <f t="shared" si="225"/>
        <v>189-437</v>
      </c>
      <c r="D3149" s="32" t="s">
        <v>110</v>
      </c>
      <c r="E3149" s="32" t="s">
        <v>10</v>
      </c>
      <c r="F3149" s="32">
        <v>4371890190048</v>
      </c>
      <c r="G3149" s="32">
        <v>11</v>
      </c>
      <c r="H3149" s="34">
        <v>1571.0625</v>
      </c>
      <c r="I3149" s="3"/>
      <c r="J3149" s="26">
        <f t="shared" si="226"/>
        <v>0</v>
      </c>
    </row>
    <row r="3150" spans="1:10" x14ac:dyDescent="0.25">
      <c r="A3150" s="36"/>
      <c r="B3150" s="32" t="s">
        <v>76</v>
      </c>
      <c r="C3150" s="32" t="str">
        <f t="shared" si="225"/>
        <v>189-437</v>
      </c>
      <c r="D3150" s="32" t="s">
        <v>110</v>
      </c>
      <c r="E3150" s="32" t="s">
        <v>11</v>
      </c>
      <c r="F3150" s="32">
        <v>4371890200044</v>
      </c>
      <c r="G3150" s="32">
        <v>12</v>
      </c>
      <c r="H3150" s="34">
        <v>1571.0625</v>
      </c>
      <c r="I3150" s="3"/>
      <c r="J3150" s="26">
        <f t="shared" si="226"/>
        <v>0</v>
      </c>
    </row>
    <row r="3151" spans="1:10" x14ac:dyDescent="0.25">
      <c r="A3151" s="36"/>
      <c r="B3151" s="32" t="s">
        <v>76</v>
      </c>
      <c r="C3151" s="32" t="str">
        <f t="shared" si="225"/>
        <v>189-437</v>
      </c>
      <c r="D3151" s="32" t="s">
        <v>110</v>
      </c>
      <c r="E3151" s="32" t="s">
        <v>25</v>
      </c>
      <c r="F3151" s="32">
        <v>4371890210043</v>
      </c>
      <c r="G3151" s="32">
        <v>7</v>
      </c>
      <c r="H3151" s="34">
        <v>1571.0625</v>
      </c>
      <c r="I3151" s="3"/>
      <c r="J3151" s="26">
        <f t="shared" si="226"/>
        <v>0</v>
      </c>
    </row>
    <row r="3152" spans="1:10" x14ac:dyDescent="0.25">
      <c r="A3152" s="36"/>
      <c r="B3152" s="32" t="s">
        <v>76</v>
      </c>
      <c r="C3152" s="32" t="str">
        <f t="shared" si="225"/>
        <v>189-437</v>
      </c>
      <c r="D3152" s="32" t="s">
        <v>110</v>
      </c>
      <c r="E3152" s="32" t="s">
        <v>12</v>
      </c>
      <c r="F3152" s="32">
        <v>4371890220042</v>
      </c>
      <c r="G3152" s="32">
        <v>2</v>
      </c>
      <c r="H3152" s="34">
        <v>1571.0625</v>
      </c>
      <c r="I3152" s="3"/>
      <c r="J3152" s="26">
        <f t="shared" si="226"/>
        <v>0</v>
      </c>
    </row>
    <row r="3153" spans="1:10" x14ac:dyDescent="0.25">
      <c r="A3153" s="36"/>
      <c r="B3153" s="32" t="s">
        <v>76</v>
      </c>
      <c r="C3153" s="32" t="str">
        <f t="shared" si="225"/>
        <v>189-437</v>
      </c>
      <c r="D3153" s="32" t="s">
        <v>110</v>
      </c>
      <c r="E3153" s="32" t="s">
        <v>14</v>
      </c>
      <c r="F3153" s="32">
        <v>4371890260048</v>
      </c>
      <c r="G3153" s="32">
        <v>4</v>
      </c>
      <c r="H3153" s="34">
        <v>1571.0625</v>
      </c>
      <c r="I3153" s="3"/>
      <c r="J3153" s="26">
        <f t="shared" si="226"/>
        <v>0</v>
      </c>
    </row>
    <row r="3154" spans="1:10" x14ac:dyDescent="0.25">
      <c r="A3154" s="36"/>
      <c r="B3154" s="32" t="s">
        <v>76</v>
      </c>
      <c r="C3154" s="32" t="str">
        <f t="shared" si="225"/>
        <v>189-437</v>
      </c>
      <c r="D3154" s="32" t="s">
        <v>110</v>
      </c>
      <c r="E3154" s="32" t="s">
        <v>15</v>
      </c>
      <c r="F3154" s="32">
        <v>4371890270047</v>
      </c>
      <c r="G3154" s="32">
        <v>4</v>
      </c>
      <c r="H3154" s="34">
        <v>1571.0625</v>
      </c>
      <c r="I3154" s="3"/>
      <c r="J3154" s="26">
        <f t="shared" si="226"/>
        <v>0</v>
      </c>
    </row>
    <row r="3155" spans="1:10" x14ac:dyDescent="0.25">
      <c r="A3155" s="36"/>
      <c r="B3155" s="32" t="s">
        <v>76</v>
      </c>
      <c r="C3155" s="32" t="str">
        <f t="shared" si="225"/>
        <v>189-437</v>
      </c>
      <c r="D3155" s="32" t="s">
        <v>110</v>
      </c>
      <c r="E3155" s="32" t="s">
        <v>16</v>
      </c>
      <c r="F3155" s="32">
        <v>4371890280046</v>
      </c>
      <c r="G3155" s="32">
        <v>5</v>
      </c>
      <c r="H3155" s="34">
        <v>1571.0625</v>
      </c>
      <c r="I3155" s="3"/>
      <c r="J3155" s="26">
        <f t="shared" si="226"/>
        <v>0</v>
      </c>
    </row>
    <row r="3156" spans="1:10" x14ac:dyDescent="0.25">
      <c r="A3156" s="36"/>
      <c r="B3156" s="32" t="s">
        <v>76</v>
      </c>
      <c r="C3156" s="32" t="str">
        <f t="shared" si="225"/>
        <v>189-437</v>
      </c>
      <c r="D3156" s="32" t="s">
        <v>110</v>
      </c>
      <c r="E3156" s="32" t="s">
        <v>79</v>
      </c>
      <c r="F3156" s="32">
        <v>4371890330048</v>
      </c>
      <c r="G3156" s="32">
        <v>2</v>
      </c>
      <c r="H3156" s="34">
        <v>1571.0625</v>
      </c>
      <c r="I3156" s="3"/>
      <c r="J3156" s="26">
        <f t="shared" si="226"/>
        <v>0</v>
      </c>
    </row>
    <row r="3157" spans="1:10" x14ac:dyDescent="0.25">
      <c r="A3157" s="36"/>
      <c r="B3157" s="32" t="s">
        <v>76</v>
      </c>
      <c r="C3157" s="32" t="str">
        <f t="shared" si="225"/>
        <v>189-437</v>
      </c>
      <c r="D3157" s="32" t="s">
        <v>110</v>
      </c>
      <c r="E3157" s="32" t="s">
        <v>19</v>
      </c>
      <c r="F3157" s="32">
        <v>4371890340047</v>
      </c>
      <c r="G3157" s="32">
        <v>6</v>
      </c>
      <c r="H3157" s="34">
        <v>1571.0625</v>
      </c>
      <c r="I3157" s="3"/>
      <c r="J3157" s="26">
        <f t="shared" si="226"/>
        <v>0</v>
      </c>
    </row>
    <row r="3158" spans="1:10" x14ac:dyDescent="0.25">
      <c r="A3158" s="36"/>
      <c r="B3158" s="32" t="s">
        <v>76</v>
      </c>
      <c r="C3158" s="32" t="str">
        <f t="shared" si="225"/>
        <v>189-437</v>
      </c>
      <c r="D3158" s="32" t="s">
        <v>110</v>
      </c>
      <c r="E3158" s="32" t="s">
        <v>20</v>
      </c>
      <c r="F3158" s="32">
        <v>4371890350046</v>
      </c>
      <c r="G3158" s="32">
        <v>12</v>
      </c>
      <c r="H3158" s="34">
        <v>1571.0625</v>
      </c>
      <c r="I3158" s="3"/>
      <c r="J3158" s="26">
        <f t="shared" si="226"/>
        <v>0</v>
      </c>
    </row>
    <row r="3159" spans="1:10" x14ac:dyDescent="0.25">
      <c r="A3159" s="37"/>
      <c r="B3159" s="32" t="s">
        <v>76</v>
      </c>
      <c r="C3159" s="32" t="str">
        <f t="shared" si="225"/>
        <v>189-437</v>
      </c>
      <c r="D3159" s="32" t="s">
        <v>110</v>
      </c>
      <c r="E3159" s="32" t="s">
        <v>21</v>
      </c>
      <c r="F3159" s="32">
        <v>4371890360045</v>
      </c>
      <c r="G3159" s="32">
        <v>12</v>
      </c>
      <c r="H3159" s="34">
        <v>1571.0625</v>
      </c>
      <c r="I3159" s="3"/>
      <c r="J3159" s="26">
        <f t="shared" si="226"/>
        <v>0</v>
      </c>
    </row>
    <row r="3160" spans="1:10" ht="31.5" customHeight="1" x14ac:dyDescent="0.25">
      <c r="A3160" s="35"/>
      <c r="B3160" s="32" t="s">
        <v>5</v>
      </c>
      <c r="C3160" s="32" t="str">
        <f t="shared" ref="C3160:C3166" si="227">HYPERLINK("http://warehouse.orhideja.net//images/products/535-437 ivory.jpg","535-437")</f>
        <v>535-437</v>
      </c>
      <c r="D3160" s="32" t="s">
        <v>110</v>
      </c>
      <c r="E3160" s="32" t="s">
        <v>43</v>
      </c>
      <c r="F3160" s="32">
        <v>4375350240045</v>
      </c>
      <c r="G3160" s="32">
        <v>1</v>
      </c>
      <c r="H3160" s="34">
        <v>1472.31</v>
      </c>
      <c r="I3160" s="3"/>
      <c r="J3160" s="26">
        <f t="shared" si="226"/>
        <v>0</v>
      </c>
    </row>
    <row r="3161" spans="1:10" ht="31.5" customHeight="1" x14ac:dyDescent="0.25">
      <c r="A3161" s="36"/>
      <c r="B3161" s="32" t="s">
        <v>5</v>
      </c>
      <c r="C3161" s="32" t="str">
        <f t="shared" si="227"/>
        <v>535-437</v>
      </c>
      <c r="D3161" s="32" t="s">
        <v>110</v>
      </c>
      <c r="E3161" s="32" t="s">
        <v>44</v>
      </c>
      <c r="F3161" s="32">
        <v>4375350970041</v>
      </c>
      <c r="G3161" s="32">
        <v>2</v>
      </c>
      <c r="H3161" s="34">
        <v>1472.31</v>
      </c>
      <c r="I3161" s="3"/>
      <c r="J3161" s="26">
        <f t="shared" si="226"/>
        <v>0</v>
      </c>
    </row>
    <row r="3162" spans="1:10" ht="31.5" customHeight="1" x14ac:dyDescent="0.25">
      <c r="A3162" s="36"/>
      <c r="B3162" s="32" t="s">
        <v>5</v>
      </c>
      <c r="C3162" s="32" t="str">
        <f t="shared" si="227"/>
        <v>535-437</v>
      </c>
      <c r="D3162" s="32" t="s">
        <v>110</v>
      </c>
      <c r="E3162" s="32" t="s">
        <v>45</v>
      </c>
      <c r="F3162" s="32">
        <v>4375350980040</v>
      </c>
      <c r="G3162" s="32">
        <v>2</v>
      </c>
      <c r="H3162" s="34">
        <v>1472.31</v>
      </c>
      <c r="I3162" s="3"/>
      <c r="J3162" s="26">
        <f t="shared" si="226"/>
        <v>0</v>
      </c>
    </row>
    <row r="3163" spans="1:10" ht="31.5" customHeight="1" x14ac:dyDescent="0.25">
      <c r="A3163" s="36"/>
      <c r="B3163" s="32" t="s">
        <v>5</v>
      </c>
      <c r="C3163" s="32" t="str">
        <f t="shared" si="227"/>
        <v>535-437</v>
      </c>
      <c r="D3163" s="32" t="s">
        <v>110</v>
      </c>
      <c r="E3163" s="32" t="s">
        <v>111</v>
      </c>
      <c r="F3163" s="32">
        <v>4375352040049</v>
      </c>
      <c r="G3163" s="32">
        <v>3</v>
      </c>
      <c r="H3163" s="34">
        <v>1472.31</v>
      </c>
      <c r="I3163" s="3"/>
      <c r="J3163" s="26">
        <f t="shared" si="226"/>
        <v>0</v>
      </c>
    </row>
    <row r="3164" spans="1:10" ht="31.5" customHeight="1" x14ac:dyDescent="0.25">
      <c r="A3164" s="36"/>
      <c r="B3164" s="32" t="s">
        <v>5</v>
      </c>
      <c r="C3164" s="32" t="str">
        <f t="shared" si="227"/>
        <v>535-437</v>
      </c>
      <c r="D3164" s="32" t="s">
        <v>110</v>
      </c>
      <c r="E3164" s="32" t="s">
        <v>47</v>
      </c>
      <c r="F3164" s="32">
        <v>4375350990049</v>
      </c>
      <c r="G3164" s="32">
        <v>1</v>
      </c>
      <c r="H3164" s="34">
        <v>1472.31</v>
      </c>
      <c r="I3164" s="3"/>
      <c r="J3164" s="26">
        <f t="shared" si="226"/>
        <v>0</v>
      </c>
    </row>
    <row r="3165" spans="1:10" ht="31.5" customHeight="1" x14ac:dyDescent="0.25">
      <c r="A3165" s="36"/>
      <c r="B3165" s="32" t="s">
        <v>5</v>
      </c>
      <c r="C3165" s="32" t="str">
        <f t="shared" si="227"/>
        <v>535-437</v>
      </c>
      <c r="D3165" s="32" t="s">
        <v>110</v>
      </c>
      <c r="E3165" s="32" t="s">
        <v>112</v>
      </c>
      <c r="F3165" s="32">
        <v>4375352060047</v>
      </c>
      <c r="G3165" s="32">
        <v>3</v>
      </c>
      <c r="H3165" s="34">
        <v>1472.31</v>
      </c>
      <c r="I3165" s="3"/>
      <c r="J3165" s="26">
        <f t="shared" si="226"/>
        <v>0</v>
      </c>
    </row>
    <row r="3166" spans="1:10" ht="31.5" customHeight="1" x14ac:dyDescent="0.25">
      <c r="A3166" s="37"/>
      <c r="B3166" s="32" t="s">
        <v>5</v>
      </c>
      <c r="C3166" s="32" t="str">
        <f t="shared" si="227"/>
        <v>535-437</v>
      </c>
      <c r="D3166" s="32" t="s">
        <v>110</v>
      </c>
      <c r="E3166" s="32" t="s">
        <v>74</v>
      </c>
      <c r="F3166" s="32">
        <v>4375350500040</v>
      </c>
      <c r="G3166" s="32">
        <v>3</v>
      </c>
      <c r="H3166" s="34">
        <v>1472.31</v>
      </c>
      <c r="I3166" s="3"/>
      <c r="J3166" s="26">
        <f t="shared" si="226"/>
        <v>0</v>
      </c>
    </row>
    <row r="3167" spans="1:10" ht="18.75" customHeight="1" x14ac:dyDescent="0.25">
      <c r="A3167" s="35"/>
      <c r="B3167" s="32" t="s">
        <v>76</v>
      </c>
      <c r="C3167" s="32" t="str">
        <f t="shared" ref="C3167:C3179" si="228">HYPERLINK("http://warehouse.orhideja.net//images/products/581-437, 299-437.jpg","581-437")</f>
        <v>581-437</v>
      </c>
      <c r="D3167" s="32" t="s">
        <v>110</v>
      </c>
      <c r="E3167" s="32" t="s">
        <v>70</v>
      </c>
      <c r="F3167" s="32">
        <v>4375810110048</v>
      </c>
      <c r="G3167" s="32">
        <v>1</v>
      </c>
      <c r="H3167" s="34">
        <v>1813.4550000000002</v>
      </c>
      <c r="I3167" s="3"/>
      <c r="J3167" s="26">
        <f t="shared" si="226"/>
        <v>0</v>
      </c>
    </row>
    <row r="3168" spans="1:10" ht="18.75" customHeight="1" x14ac:dyDescent="0.25">
      <c r="A3168" s="36"/>
      <c r="B3168" s="32" t="s">
        <v>76</v>
      </c>
      <c r="C3168" s="32" t="str">
        <f t="shared" si="228"/>
        <v>581-437</v>
      </c>
      <c r="D3168" s="32" t="s">
        <v>110</v>
      </c>
      <c r="E3168" s="32" t="s">
        <v>13</v>
      </c>
      <c r="F3168" s="32">
        <v>4375810230043</v>
      </c>
      <c r="G3168" s="32">
        <v>1</v>
      </c>
      <c r="H3168" s="34">
        <v>1813.4550000000002</v>
      </c>
      <c r="I3168" s="3"/>
      <c r="J3168" s="26">
        <f t="shared" si="226"/>
        <v>0</v>
      </c>
    </row>
    <row r="3169" spans="1:10" ht="18.75" customHeight="1" x14ac:dyDescent="0.25">
      <c r="A3169" s="36"/>
      <c r="B3169" s="32" t="s">
        <v>76</v>
      </c>
      <c r="C3169" s="32" t="str">
        <f t="shared" si="228"/>
        <v>581-437</v>
      </c>
      <c r="D3169" s="32" t="s">
        <v>110</v>
      </c>
      <c r="E3169" s="32" t="s">
        <v>79</v>
      </c>
      <c r="F3169" s="32">
        <v>4375810330040</v>
      </c>
      <c r="G3169" s="32">
        <v>5</v>
      </c>
      <c r="H3169" s="34">
        <v>1813.4550000000002</v>
      </c>
      <c r="I3169" s="3"/>
      <c r="J3169" s="26">
        <f t="shared" si="226"/>
        <v>0</v>
      </c>
    </row>
    <row r="3170" spans="1:10" ht="18.75" customHeight="1" x14ac:dyDescent="0.25">
      <c r="A3170" s="36"/>
      <c r="B3170" s="32" t="s">
        <v>76</v>
      </c>
      <c r="C3170" s="32" t="str">
        <f t="shared" si="228"/>
        <v>581-437</v>
      </c>
      <c r="D3170" s="32" t="s">
        <v>110</v>
      </c>
      <c r="E3170" s="32" t="s">
        <v>22</v>
      </c>
      <c r="F3170" s="32">
        <v>4375810370046</v>
      </c>
      <c r="G3170" s="32">
        <v>11</v>
      </c>
      <c r="H3170" s="34">
        <v>1813.4550000000002</v>
      </c>
      <c r="I3170" s="3"/>
      <c r="J3170" s="26">
        <f t="shared" si="226"/>
        <v>0</v>
      </c>
    </row>
    <row r="3171" spans="1:10" ht="18.75" customHeight="1" x14ac:dyDescent="0.25">
      <c r="A3171" s="36"/>
      <c r="B3171" s="32" t="s">
        <v>76</v>
      </c>
      <c r="C3171" s="32" t="str">
        <f t="shared" si="228"/>
        <v>581-437</v>
      </c>
      <c r="D3171" s="32" t="s">
        <v>110</v>
      </c>
      <c r="E3171" s="32" t="s">
        <v>23</v>
      </c>
      <c r="F3171" s="32">
        <v>4375810380045</v>
      </c>
      <c r="G3171" s="32">
        <v>11</v>
      </c>
      <c r="H3171" s="34">
        <v>1813.4550000000002</v>
      </c>
      <c r="I3171" s="3"/>
      <c r="J3171" s="26">
        <f t="shared" si="226"/>
        <v>0</v>
      </c>
    </row>
    <row r="3172" spans="1:10" ht="18.75" customHeight="1" x14ac:dyDescent="0.25">
      <c r="A3172" s="36"/>
      <c r="B3172" s="32" t="s">
        <v>76</v>
      </c>
      <c r="C3172" s="32" t="str">
        <f t="shared" si="228"/>
        <v>581-437</v>
      </c>
      <c r="D3172" s="32" t="s">
        <v>110</v>
      </c>
      <c r="E3172" s="32" t="s">
        <v>81</v>
      </c>
      <c r="F3172" s="32">
        <v>4375810410049</v>
      </c>
      <c r="G3172" s="32">
        <v>4</v>
      </c>
      <c r="H3172" s="34">
        <v>1813.4550000000002</v>
      </c>
      <c r="I3172" s="3"/>
      <c r="J3172" s="26">
        <f t="shared" si="226"/>
        <v>0</v>
      </c>
    </row>
    <row r="3173" spans="1:10" ht="18.75" customHeight="1" x14ac:dyDescent="0.25">
      <c r="A3173" s="36"/>
      <c r="B3173" s="32" t="s">
        <v>76</v>
      </c>
      <c r="C3173" s="32" t="str">
        <f t="shared" si="228"/>
        <v>581-437</v>
      </c>
      <c r="D3173" s="32" t="s">
        <v>110</v>
      </c>
      <c r="E3173" s="32" t="s">
        <v>29</v>
      </c>
      <c r="F3173" s="32">
        <v>4375810440046</v>
      </c>
      <c r="G3173" s="32">
        <v>3</v>
      </c>
      <c r="H3173" s="34">
        <v>1813.4550000000002</v>
      </c>
      <c r="I3173" s="3"/>
      <c r="J3173" s="26">
        <f t="shared" si="226"/>
        <v>0</v>
      </c>
    </row>
    <row r="3174" spans="1:10" ht="18.75" customHeight="1" x14ac:dyDescent="0.25">
      <c r="A3174" s="36"/>
      <c r="B3174" s="32" t="s">
        <v>76</v>
      </c>
      <c r="C3174" s="32" t="str">
        <f t="shared" si="228"/>
        <v>581-437</v>
      </c>
      <c r="D3174" s="32" t="s">
        <v>110</v>
      </c>
      <c r="E3174" s="32" t="s">
        <v>30</v>
      </c>
      <c r="F3174" s="32">
        <v>4375810450045</v>
      </c>
      <c r="G3174" s="32">
        <v>7</v>
      </c>
      <c r="H3174" s="34">
        <v>1813.4550000000002</v>
      </c>
      <c r="I3174" s="3"/>
      <c r="J3174" s="26">
        <f t="shared" si="226"/>
        <v>0</v>
      </c>
    </row>
    <row r="3175" spans="1:10" ht="18.75" customHeight="1" x14ac:dyDescent="0.25">
      <c r="A3175" s="36"/>
      <c r="B3175" s="32" t="s">
        <v>76</v>
      </c>
      <c r="C3175" s="32" t="str">
        <f t="shared" si="228"/>
        <v>581-437</v>
      </c>
      <c r="D3175" s="32" t="s">
        <v>110</v>
      </c>
      <c r="E3175" s="32" t="s">
        <v>82</v>
      </c>
      <c r="F3175" s="32">
        <v>4375810490041</v>
      </c>
      <c r="G3175" s="32">
        <v>6</v>
      </c>
      <c r="H3175" s="34">
        <v>1813.4550000000002</v>
      </c>
      <c r="I3175" s="3"/>
      <c r="J3175" s="26">
        <f t="shared" si="226"/>
        <v>0</v>
      </c>
    </row>
    <row r="3176" spans="1:10" ht="18.75" customHeight="1" x14ac:dyDescent="0.25">
      <c r="A3176" s="36"/>
      <c r="B3176" s="32" t="s">
        <v>76</v>
      </c>
      <c r="C3176" s="32" t="str">
        <f t="shared" si="228"/>
        <v>581-437</v>
      </c>
      <c r="D3176" s="32" t="s">
        <v>110</v>
      </c>
      <c r="E3176" s="32" t="s">
        <v>74</v>
      </c>
      <c r="F3176" s="32">
        <v>4375810500047</v>
      </c>
      <c r="G3176" s="32">
        <v>4</v>
      </c>
      <c r="H3176" s="34">
        <v>1813.4550000000002</v>
      </c>
      <c r="I3176" s="3"/>
      <c r="J3176" s="26">
        <f t="shared" si="226"/>
        <v>0</v>
      </c>
    </row>
    <row r="3177" spans="1:10" ht="18.75" customHeight="1" x14ac:dyDescent="0.25">
      <c r="A3177" s="36"/>
      <c r="B3177" s="32" t="s">
        <v>76</v>
      </c>
      <c r="C3177" s="32" t="str">
        <f t="shared" si="228"/>
        <v>581-437</v>
      </c>
      <c r="D3177" s="32" t="s">
        <v>110</v>
      </c>
      <c r="E3177" s="32" t="s">
        <v>36</v>
      </c>
      <c r="F3177" s="32">
        <v>4375810510046</v>
      </c>
      <c r="G3177" s="32">
        <v>7</v>
      </c>
      <c r="H3177" s="34">
        <v>1813.4550000000002</v>
      </c>
      <c r="I3177" s="3"/>
      <c r="J3177" s="26">
        <f t="shared" si="226"/>
        <v>0</v>
      </c>
    </row>
    <row r="3178" spans="1:10" ht="18.75" customHeight="1" x14ac:dyDescent="0.25">
      <c r="A3178" s="36"/>
      <c r="B3178" s="32" t="s">
        <v>76</v>
      </c>
      <c r="C3178" s="32" t="str">
        <f t="shared" si="228"/>
        <v>581-437</v>
      </c>
      <c r="D3178" s="32" t="s">
        <v>110</v>
      </c>
      <c r="E3178" s="32" t="s">
        <v>37</v>
      </c>
      <c r="F3178" s="32">
        <v>4375810520045</v>
      </c>
      <c r="G3178" s="32">
        <v>7</v>
      </c>
      <c r="H3178" s="34">
        <v>1813.4550000000002</v>
      </c>
      <c r="I3178" s="3"/>
      <c r="J3178" s="26">
        <f t="shared" si="226"/>
        <v>0</v>
      </c>
    </row>
    <row r="3179" spans="1:10" ht="18.75" customHeight="1" x14ac:dyDescent="0.25">
      <c r="A3179" s="37"/>
      <c r="B3179" s="32" t="s">
        <v>76</v>
      </c>
      <c r="C3179" s="32" t="str">
        <f t="shared" si="228"/>
        <v>581-437</v>
      </c>
      <c r="D3179" s="32" t="s">
        <v>110</v>
      </c>
      <c r="E3179" s="32" t="s">
        <v>160</v>
      </c>
      <c r="F3179" s="32">
        <v>4375810570040</v>
      </c>
      <c r="G3179" s="32">
        <v>1</v>
      </c>
      <c r="H3179" s="34">
        <v>1813.4550000000002</v>
      </c>
      <c r="I3179" s="3"/>
      <c r="J3179" s="26">
        <f t="shared" si="226"/>
        <v>0</v>
      </c>
    </row>
    <row r="3180" spans="1:10" x14ac:dyDescent="0.25">
      <c r="A3180" s="35"/>
      <c r="B3180" s="32" t="s">
        <v>72</v>
      </c>
      <c r="C3180" s="32" t="str">
        <f t="shared" ref="C3180:C3201" si="229">HYPERLINK("http://warehouse.orhideja.net//images/products/587-437, 201-437.jpg","587-437")</f>
        <v>587-437</v>
      </c>
      <c r="D3180" s="32" t="s">
        <v>110</v>
      </c>
      <c r="E3180" s="32" t="s">
        <v>70</v>
      </c>
      <c r="F3180" s="32">
        <v>4375870110040</v>
      </c>
      <c r="G3180" s="32">
        <v>4</v>
      </c>
      <c r="H3180" s="34">
        <v>1705.7250000000001</v>
      </c>
      <c r="I3180" s="3"/>
      <c r="J3180" s="26">
        <f t="shared" si="226"/>
        <v>0</v>
      </c>
    </row>
    <row r="3181" spans="1:10" x14ac:dyDescent="0.25">
      <c r="A3181" s="36"/>
      <c r="B3181" s="32" t="s">
        <v>72</v>
      </c>
      <c r="C3181" s="32" t="str">
        <f t="shared" si="229"/>
        <v>587-437</v>
      </c>
      <c r="D3181" s="32" t="s">
        <v>110</v>
      </c>
      <c r="E3181" s="32" t="s">
        <v>7</v>
      </c>
      <c r="F3181" s="32">
        <v>4375870120049</v>
      </c>
      <c r="G3181" s="32">
        <v>1</v>
      </c>
      <c r="H3181" s="34">
        <v>1705.7250000000001</v>
      </c>
      <c r="I3181" s="3"/>
      <c r="J3181" s="26">
        <f t="shared" si="226"/>
        <v>0</v>
      </c>
    </row>
    <row r="3182" spans="1:10" x14ac:dyDescent="0.25">
      <c r="A3182" s="36"/>
      <c r="B3182" s="32" t="s">
        <v>72</v>
      </c>
      <c r="C3182" s="32" t="str">
        <f t="shared" si="229"/>
        <v>587-437</v>
      </c>
      <c r="D3182" s="32" t="s">
        <v>110</v>
      </c>
      <c r="E3182" s="32" t="s">
        <v>24</v>
      </c>
      <c r="F3182" s="32">
        <v>4375870150046</v>
      </c>
      <c r="G3182" s="32">
        <v>3</v>
      </c>
      <c r="H3182" s="34">
        <v>1705.7250000000001</v>
      </c>
      <c r="I3182" s="3"/>
      <c r="J3182" s="26">
        <f t="shared" si="226"/>
        <v>0</v>
      </c>
    </row>
    <row r="3183" spans="1:10" x14ac:dyDescent="0.25">
      <c r="A3183" s="36"/>
      <c r="B3183" s="32" t="s">
        <v>72</v>
      </c>
      <c r="C3183" s="32" t="str">
        <f t="shared" si="229"/>
        <v>587-437</v>
      </c>
      <c r="D3183" s="32" t="s">
        <v>110</v>
      </c>
      <c r="E3183" s="32" t="s">
        <v>9</v>
      </c>
      <c r="F3183" s="32">
        <v>4375870180043</v>
      </c>
      <c r="G3183" s="32">
        <v>2</v>
      </c>
      <c r="H3183" s="34">
        <v>1705.7250000000001</v>
      </c>
      <c r="I3183" s="3"/>
      <c r="J3183" s="26">
        <f t="shared" si="226"/>
        <v>0</v>
      </c>
    </row>
    <row r="3184" spans="1:10" x14ac:dyDescent="0.25">
      <c r="A3184" s="36"/>
      <c r="B3184" s="32" t="s">
        <v>72</v>
      </c>
      <c r="C3184" s="32" t="str">
        <f t="shared" si="229"/>
        <v>587-437</v>
      </c>
      <c r="D3184" s="32" t="s">
        <v>110</v>
      </c>
      <c r="E3184" s="32" t="s">
        <v>11</v>
      </c>
      <c r="F3184" s="32">
        <v>4375870200048</v>
      </c>
      <c r="G3184" s="32">
        <v>3</v>
      </c>
      <c r="H3184" s="34">
        <v>1705.7250000000001</v>
      </c>
      <c r="I3184" s="3"/>
      <c r="J3184" s="26">
        <f t="shared" si="226"/>
        <v>0</v>
      </c>
    </row>
    <row r="3185" spans="1:10" x14ac:dyDescent="0.25">
      <c r="A3185" s="36"/>
      <c r="B3185" s="32" t="s">
        <v>72</v>
      </c>
      <c r="C3185" s="32" t="str">
        <f t="shared" si="229"/>
        <v>587-437</v>
      </c>
      <c r="D3185" s="32" t="s">
        <v>110</v>
      </c>
      <c r="E3185" s="32" t="s">
        <v>71</v>
      </c>
      <c r="F3185" s="32">
        <v>4375870250043</v>
      </c>
      <c r="G3185" s="32">
        <v>18</v>
      </c>
      <c r="H3185" s="34">
        <v>1705.7250000000001</v>
      </c>
      <c r="I3185" s="3"/>
      <c r="J3185" s="26">
        <f t="shared" si="226"/>
        <v>0</v>
      </c>
    </row>
    <row r="3186" spans="1:10" x14ac:dyDescent="0.25">
      <c r="A3186" s="36"/>
      <c r="B3186" s="32" t="s">
        <v>72</v>
      </c>
      <c r="C3186" s="32" t="str">
        <f t="shared" si="229"/>
        <v>587-437</v>
      </c>
      <c r="D3186" s="32" t="s">
        <v>110</v>
      </c>
      <c r="E3186" s="32" t="s">
        <v>14</v>
      </c>
      <c r="F3186" s="32">
        <v>4375870260042</v>
      </c>
      <c r="G3186" s="32">
        <v>6</v>
      </c>
      <c r="H3186" s="34">
        <v>1705.7250000000001</v>
      </c>
      <c r="I3186" s="3"/>
      <c r="J3186" s="26">
        <f t="shared" si="226"/>
        <v>0</v>
      </c>
    </row>
    <row r="3187" spans="1:10" x14ac:dyDescent="0.25">
      <c r="A3187" s="36"/>
      <c r="B3187" s="32" t="s">
        <v>72</v>
      </c>
      <c r="C3187" s="32" t="str">
        <f t="shared" si="229"/>
        <v>587-437</v>
      </c>
      <c r="D3187" s="32" t="s">
        <v>110</v>
      </c>
      <c r="E3187" s="32" t="s">
        <v>15</v>
      </c>
      <c r="F3187" s="32">
        <v>4375870270041</v>
      </c>
      <c r="G3187" s="32">
        <v>13</v>
      </c>
      <c r="H3187" s="34">
        <v>1705.7250000000001</v>
      </c>
      <c r="I3187" s="3"/>
      <c r="J3187" s="26">
        <f t="shared" si="226"/>
        <v>0</v>
      </c>
    </row>
    <row r="3188" spans="1:10" x14ac:dyDescent="0.25">
      <c r="A3188" s="36"/>
      <c r="B3188" s="32" t="s">
        <v>72</v>
      </c>
      <c r="C3188" s="32" t="str">
        <f t="shared" si="229"/>
        <v>587-437</v>
      </c>
      <c r="D3188" s="32" t="s">
        <v>110</v>
      </c>
      <c r="E3188" s="32" t="s">
        <v>16</v>
      </c>
      <c r="F3188" s="32">
        <v>4375870280040</v>
      </c>
      <c r="G3188" s="32">
        <v>16</v>
      </c>
      <c r="H3188" s="34">
        <v>1705.7250000000001</v>
      </c>
      <c r="I3188" s="3"/>
      <c r="J3188" s="26">
        <f t="shared" si="226"/>
        <v>0</v>
      </c>
    </row>
    <row r="3189" spans="1:10" x14ac:dyDescent="0.25">
      <c r="A3189" s="36"/>
      <c r="B3189" s="32" t="s">
        <v>72</v>
      </c>
      <c r="C3189" s="32" t="str">
        <f t="shared" si="229"/>
        <v>587-437</v>
      </c>
      <c r="D3189" s="32" t="s">
        <v>110</v>
      </c>
      <c r="E3189" s="32" t="s">
        <v>17</v>
      </c>
      <c r="F3189" s="32">
        <v>4375870290049</v>
      </c>
      <c r="G3189" s="32">
        <v>9</v>
      </c>
      <c r="H3189" s="34">
        <v>1705.7250000000001</v>
      </c>
      <c r="I3189" s="3"/>
      <c r="J3189" s="26">
        <f t="shared" si="226"/>
        <v>0</v>
      </c>
    </row>
    <row r="3190" spans="1:10" x14ac:dyDescent="0.25">
      <c r="A3190" s="36"/>
      <c r="B3190" s="32" t="s">
        <v>72</v>
      </c>
      <c r="C3190" s="32" t="str">
        <f t="shared" si="229"/>
        <v>587-437</v>
      </c>
      <c r="D3190" s="32" t="s">
        <v>110</v>
      </c>
      <c r="E3190" s="32" t="s">
        <v>18</v>
      </c>
      <c r="F3190" s="32">
        <v>4375870300045</v>
      </c>
      <c r="G3190" s="32">
        <v>2</v>
      </c>
      <c r="H3190" s="34">
        <v>1705.7250000000001</v>
      </c>
      <c r="I3190" s="3"/>
      <c r="J3190" s="26">
        <f t="shared" si="226"/>
        <v>0</v>
      </c>
    </row>
    <row r="3191" spans="1:10" x14ac:dyDescent="0.25">
      <c r="A3191" s="36"/>
      <c r="B3191" s="32" t="s">
        <v>72</v>
      </c>
      <c r="C3191" s="32" t="str">
        <f t="shared" si="229"/>
        <v>587-437</v>
      </c>
      <c r="D3191" s="32" t="s">
        <v>110</v>
      </c>
      <c r="E3191" s="32" t="s">
        <v>79</v>
      </c>
      <c r="F3191" s="32">
        <v>4375870330042</v>
      </c>
      <c r="G3191" s="32">
        <v>9</v>
      </c>
      <c r="H3191" s="34">
        <v>1705.7250000000001</v>
      </c>
      <c r="I3191" s="3"/>
      <c r="J3191" s="26">
        <f t="shared" si="226"/>
        <v>0</v>
      </c>
    </row>
    <row r="3192" spans="1:10" x14ac:dyDescent="0.25">
      <c r="A3192" s="36"/>
      <c r="B3192" s="32" t="s">
        <v>72</v>
      </c>
      <c r="C3192" s="32" t="str">
        <f t="shared" si="229"/>
        <v>587-437</v>
      </c>
      <c r="D3192" s="32" t="s">
        <v>110</v>
      </c>
      <c r="E3192" s="32" t="s">
        <v>19</v>
      </c>
      <c r="F3192" s="32">
        <v>4375870340041</v>
      </c>
      <c r="G3192" s="32">
        <v>13</v>
      </c>
      <c r="H3192" s="34">
        <v>1705.7250000000001</v>
      </c>
      <c r="I3192" s="3"/>
      <c r="J3192" s="26">
        <f t="shared" si="226"/>
        <v>0</v>
      </c>
    </row>
    <row r="3193" spans="1:10" x14ac:dyDescent="0.25">
      <c r="A3193" s="36"/>
      <c r="B3193" s="32" t="s">
        <v>72</v>
      </c>
      <c r="C3193" s="32" t="str">
        <f t="shared" si="229"/>
        <v>587-437</v>
      </c>
      <c r="D3193" s="32" t="s">
        <v>110</v>
      </c>
      <c r="E3193" s="32" t="s">
        <v>21</v>
      </c>
      <c r="F3193" s="32">
        <v>4375870360049</v>
      </c>
      <c r="G3193" s="32">
        <v>20</v>
      </c>
      <c r="H3193" s="34">
        <v>1705.7250000000001</v>
      </c>
      <c r="I3193" s="3"/>
      <c r="J3193" s="26">
        <f t="shared" si="226"/>
        <v>0</v>
      </c>
    </row>
    <row r="3194" spans="1:10" x14ac:dyDescent="0.25">
      <c r="A3194" s="36"/>
      <c r="B3194" s="32" t="s">
        <v>72</v>
      </c>
      <c r="C3194" s="32" t="str">
        <f t="shared" si="229"/>
        <v>587-437</v>
      </c>
      <c r="D3194" s="32" t="s">
        <v>110</v>
      </c>
      <c r="E3194" s="32" t="s">
        <v>22</v>
      </c>
      <c r="F3194" s="32">
        <v>4375870370048</v>
      </c>
      <c r="G3194" s="32">
        <v>13</v>
      </c>
      <c r="H3194" s="34">
        <v>1705.7250000000001</v>
      </c>
      <c r="I3194" s="3"/>
      <c r="J3194" s="26">
        <f t="shared" si="226"/>
        <v>0</v>
      </c>
    </row>
    <row r="3195" spans="1:10" x14ac:dyDescent="0.25">
      <c r="A3195" s="36"/>
      <c r="B3195" s="32" t="s">
        <v>72</v>
      </c>
      <c r="C3195" s="32" t="str">
        <f t="shared" si="229"/>
        <v>587-437</v>
      </c>
      <c r="D3195" s="32" t="s">
        <v>110</v>
      </c>
      <c r="E3195" s="32" t="s">
        <v>81</v>
      </c>
      <c r="F3195" s="32">
        <v>4375870410041</v>
      </c>
      <c r="G3195" s="32">
        <v>11</v>
      </c>
      <c r="H3195" s="34">
        <v>1705.7250000000001</v>
      </c>
      <c r="I3195" s="3"/>
      <c r="J3195" s="26">
        <f t="shared" si="226"/>
        <v>0</v>
      </c>
    </row>
    <row r="3196" spans="1:10" x14ac:dyDescent="0.25">
      <c r="A3196" s="36"/>
      <c r="B3196" s="32" t="s">
        <v>72</v>
      </c>
      <c r="C3196" s="32" t="str">
        <f t="shared" si="229"/>
        <v>587-437</v>
      </c>
      <c r="D3196" s="32" t="s">
        <v>110</v>
      </c>
      <c r="E3196" s="32" t="s">
        <v>73</v>
      </c>
      <c r="F3196" s="32">
        <v>4375870420040</v>
      </c>
      <c r="G3196" s="32">
        <v>8</v>
      </c>
      <c r="H3196" s="34">
        <v>1705.7250000000001</v>
      </c>
      <c r="I3196" s="3"/>
      <c r="J3196" s="26">
        <f t="shared" si="226"/>
        <v>0</v>
      </c>
    </row>
    <row r="3197" spans="1:10" x14ac:dyDescent="0.25">
      <c r="A3197" s="36"/>
      <c r="B3197" s="32" t="s">
        <v>72</v>
      </c>
      <c r="C3197" s="32" t="str">
        <f t="shared" si="229"/>
        <v>587-437</v>
      </c>
      <c r="D3197" s="32" t="s">
        <v>110</v>
      </c>
      <c r="E3197" s="32" t="s">
        <v>28</v>
      </c>
      <c r="F3197" s="32">
        <v>4375870430049</v>
      </c>
      <c r="G3197" s="32">
        <v>2</v>
      </c>
      <c r="H3197" s="34">
        <v>1705.7250000000001</v>
      </c>
      <c r="I3197" s="3"/>
      <c r="J3197" s="26">
        <f t="shared" si="226"/>
        <v>0</v>
      </c>
    </row>
    <row r="3198" spans="1:10" x14ac:dyDescent="0.25">
      <c r="A3198" s="36"/>
      <c r="B3198" s="32" t="s">
        <v>72</v>
      </c>
      <c r="C3198" s="32" t="str">
        <f t="shared" si="229"/>
        <v>587-437</v>
      </c>
      <c r="D3198" s="32" t="s">
        <v>110</v>
      </c>
      <c r="E3198" s="32" t="s">
        <v>29</v>
      </c>
      <c r="F3198" s="32">
        <v>4375870440048</v>
      </c>
      <c r="G3198" s="32">
        <v>15</v>
      </c>
      <c r="H3198" s="34">
        <v>1705.7250000000001</v>
      </c>
      <c r="I3198" s="3"/>
      <c r="J3198" s="26">
        <f t="shared" si="226"/>
        <v>0</v>
      </c>
    </row>
    <row r="3199" spans="1:10" x14ac:dyDescent="0.25">
      <c r="A3199" s="36"/>
      <c r="B3199" s="32" t="s">
        <v>72</v>
      </c>
      <c r="C3199" s="32" t="str">
        <f t="shared" si="229"/>
        <v>587-437</v>
      </c>
      <c r="D3199" s="32" t="s">
        <v>110</v>
      </c>
      <c r="E3199" s="32" t="s">
        <v>82</v>
      </c>
      <c r="F3199" s="32">
        <v>4375870490043</v>
      </c>
      <c r="G3199" s="32">
        <v>11</v>
      </c>
      <c r="H3199" s="34">
        <v>1705.7250000000001</v>
      </c>
      <c r="I3199" s="3"/>
      <c r="J3199" s="26">
        <f t="shared" si="226"/>
        <v>0</v>
      </c>
    </row>
    <row r="3200" spans="1:10" x14ac:dyDescent="0.25">
      <c r="A3200" s="36"/>
      <c r="B3200" s="32" t="s">
        <v>72</v>
      </c>
      <c r="C3200" s="32" t="str">
        <f t="shared" si="229"/>
        <v>587-437</v>
      </c>
      <c r="D3200" s="32" t="s">
        <v>110</v>
      </c>
      <c r="E3200" s="32" t="s">
        <v>74</v>
      </c>
      <c r="F3200" s="32">
        <v>4375870500049</v>
      </c>
      <c r="G3200" s="32">
        <v>15</v>
      </c>
      <c r="H3200" s="34">
        <v>1705.7250000000001</v>
      </c>
      <c r="I3200" s="3"/>
      <c r="J3200" s="26">
        <f t="shared" si="226"/>
        <v>0</v>
      </c>
    </row>
    <row r="3201" spans="1:10" x14ac:dyDescent="0.25">
      <c r="A3201" s="37"/>
      <c r="B3201" s="32" t="s">
        <v>72</v>
      </c>
      <c r="C3201" s="32" t="str">
        <f t="shared" si="229"/>
        <v>587-437</v>
      </c>
      <c r="D3201" s="32" t="s">
        <v>110</v>
      </c>
      <c r="E3201" s="32" t="s">
        <v>36</v>
      </c>
      <c r="F3201" s="32">
        <v>4375870510048</v>
      </c>
      <c r="G3201" s="32">
        <v>10</v>
      </c>
      <c r="H3201" s="34">
        <v>1705.7250000000001</v>
      </c>
      <c r="I3201" s="3"/>
      <c r="J3201" s="26">
        <f t="shared" si="226"/>
        <v>0</v>
      </c>
    </row>
    <row r="3202" spans="1:10" ht="48.75" customHeight="1" x14ac:dyDescent="0.25">
      <c r="A3202" s="35"/>
      <c r="B3202" s="32" t="s">
        <v>31</v>
      </c>
      <c r="C3202" s="32" t="str">
        <f>HYPERLINK("http://warehouse.orhideja.net//images/products/201-437 ¨Æ´Æ™Æ.jpg","201-437")</f>
        <v>201-437</v>
      </c>
      <c r="D3202" s="32" t="s">
        <v>110</v>
      </c>
      <c r="E3202" s="32">
        <v>38</v>
      </c>
      <c r="F3202" s="32">
        <v>4372011070041</v>
      </c>
      <c r="G3202" s="32">
        <v>29</v>
      </c>
      <c r="H3202" s="34">
        <v>807.97500000000002</v>
      </c>
      <c r="I3202" s="3"/>
      <c r="J3202" s="26">
        <f t="shared" si="226"/>
        <v>0</v>
      </c>
    </row>
    <row r="3203" spans="1:10" ht="48.75" customHeight="1" x14ac:dyDescent="0.25">
      <c r="A3203" s="36"/>
      <c r="B3203" s="32" t="s">
        <v>31</v>
      </c>
      <c r="C3203" s="32" t="str">
        <f>HYPERLINK("http://warehouse.orhideja.net//images/products/201-437 ¨Æ´Æ™Æ.jpg","201-437")</f>
        <v>201-437</v>
      </c>
      <c r="D3203" s="32" t="s">
        <v>110</v>
      </c>
      <c r="E3203" s="32">
        <v>40</v>
      </c>
      <c r="F3203" s="32">
        <v>4372011080040</v>
      </c>
      <c r="G3203" s="32">
        <v>28</v>
      </c>
      <c r="H3203" s="34">
        <v>807.97500000000002</v>
      </c>
      <c r="I3203" s="3"/>
      <c r="J3203" s="26">
        <f t="shared" si="226"/>
        <v>0</v>
      </c>
    </row>
    <row r="3204" spans="1:10" ht="48.75" customHeight="1" x14ac:dyDescent="0.25">
      <c r="A3204" s="36"/>
      <c r="B3204" s="32" t="s">
        <v>31</v>
      </c>
      <c r="C3204" s="32" t="str">
        <f>HYPERLINK("http://warehouse.orhideja.net//images/products/201-437 ¨Æ´Æ™Æ.jpg","201-437")</f>
        <v>201-437</v>
      </c>
      <c r="D3204" s="32" t="s">
        <v>110</v>
      </c>
      <c r="E3204" s="32">
        <v>42</v>
      </c>
      <c r="F3204" s="32">
        <v>4372011090049</v>
      </c>
      <c r="G3204" s="32">
        <v>32</v>
      </c>
      <c r="H3204" s="34">
        <v>807.97500000000002</v>
      </c>
      <c r="I3204" s="3"/>
      <c r="J3204" s="26">
        <f t="shared" si="226"/>
        <v>0</v>
      </c>
    </row>
    <row r="3205" spans="1:10" ht="51" customHeight="1" x14ac:dyDescent="0.25">
      <c r="A3205" s="37"/>
      <c r="B3205" s="32" t="s">
        <v>31</v>
      </c>
      <c r="C3205" s="32" t="str">
        <f>HYPERLINK("http://warehouse.orhideja.net//images/products/201-437 ¨Æ´Æ™Æ.jpg","201-437")</f>
        <v>201-437</v>
      </c>
      <c r="D3205" s="32" t="s">
        <v>110</v>
      </c>
      <c r="E3205" s="32">
        <v>46</v>
      </c>
      <c r="F3205" s="32">
        <v>4372011110044</v>
      </c>
      <c r="G3205" s="32">
        <v>4</v>
      </c>
      <c r="H3205" s="34">
        <v>807.97500000000002</v>
      </c>
      <c r="I3205" s="3"/>
      <c r="J3205" s="26">
        <f t="shared" si="226"/>
        <v>0</v>
      </c>
    </row>
    <row r="3206" spans="1:10" ht="43.5" customHeight="1" x14ac:dyDescent="0.25">
      <c r="A3206" s="35"/>
      <c r="B3206" s="32" t="s">
        <v>31</v>
      </c>
      <c r="C3206" s="32" t="str">
        <f t="shared" ref="C3206:C3211" si="230">HYPERLINK("http://warehouse.orhideja.net//images/products/210-437 ¨Æ´Æ™Æ.jpg","210-437")</f>
        <v>210-437</v>
      </c>
      <c r="D3206" s="32" t="s">
        <v>110</v>
      </c>
      <c r="E3206" s="32">
        <v>36</v>
      </c>
      <c r="F3206" s="32">
        <v>4372101060044</v>
      </c>
      <c r="G3206" s="32">
        <v>17</v>
      </c>
      <c r="H3206" s="34">
        <v>879.79499999999996</v>
      </c>
      <c r="I3206" s="3"/>
      <c r="J3206" s="26">
        <f t="shared" si="226"/>
        <v>0</v>
      </c>
    </row>
    <row r="3207" spans="1:10" ht="43.5" customHeight="1" x14ac:dyDescent="0.25">
      <c r="A3207" s="36"/>
      <c r="B3207" s="32" t="s">
        <v>31</v>
      </c>
      <c r="C3207" s="32" t="str">
        <f t="shared" si="230"/>
        <v>210-437</v>
      </c>
      <c r="D3207" s="32" t="s">
        <v>110</v>
      </c>
      <c r="E3207" s="32">
        <v>38</v>
      </c>
      <c r="F3207" s="32">
        <v>4372101070043</v>
      </c>
      <c r="G3207" s="32">
        <v>12</v>
      </c>
      <c r="H3207" s="34">
        <v>879.79499999999996</v>
      </c>
      <c r="I3207" s="3"/>
      <c r="J3207" s="26">
        <f t="shared" si="226"/>
        <v>0</v>
      </c>
    </row>
    <row r="3208" spans="1:10" ht="43.5" customHeight="1" x14ac:dyDescent="0.25">
      <c r="A3208" s="36"/>
      <c r="B3208" s="32" t="s">
        <v>31</v>
      </c>
      <c r="C3208" s="32" t="str">
        <f t="shared" si="230"/>
        <v>210-437</v>
      </c>
      <c r="D3208" s="32" t="s">
        <v>110</v>
      </c>
      <c r="E3208" s="32">
        <v>40</v>
      </c>
      <c r="F3208" s="32">
        <v>4372101080042</v>
      </c>
      <c r="G3208" s="32">
        <v>34</v>
      </c>
      <c r="H3208" s="34">
        <v>879.79499999999996</v>
      </c>
      <c r="I3208" s="3"/>
      <c r="J3208" s="26">
        <f t="shared" ref="J3208:J3271" si="231">H3208*I3208</f>
        <v>0</v>
      </c>
    </row>
    <row r="3209" spans="1:10" ht="43.5" customHeight="1" x14ac:dyDescent="0.25">
      <c r="A3209" s="36"/>
      <c r="B3209" s="32" t="s">
        <v>31</v>
      </c>
      <c r="C3209" s="32" t="str">
        <f t="shared" si="230"/>
        <v>210-437</v>
      </c>
      <c r="D3209" s="32" t="s">
        <v>110</v>
      </c>
      <c r="E3209" s="32">
        <v>42</v>
      </c>
      <c r="F3209" s="32">
        <v>4372101090041</v>
      </c>
      <c r="G3209" s="32">
        <v>29</v>
      </c>
      <c r="H3209" s="34">
        <v>879.79499999999996</v>
      </c>
      <c r="I3209" s="3"/>
      <c r="J3209" s="26">
        <f t="shared" si="231"/>
        <v>0</v>
      </c>
    </row>
    <row r="3210" spans="1:10" ht="43.5" customHeight="1" x14ac:dyDescent="0.25">
      <c r="A3210" s="36"/>
      <c r="B3210" s="32" t="s">
        <v>31</v>
      </c>
      <c r="C3210" s="32" t="str">
        <f t="shared" si="230"/>
        <v>210-437</v>
      </c>
      <c r="D3210" s="32" t="s">
        <v>110</v>
      </c>
      <c r="E3210" s="32">
        <v>44</v>
      </c>
      <c r="F3210" s="32">
        <v>4372101100047</v>
      </c>
      <c r="G3210" s="32">
        <v>18</v>
      </c>
      <c r="H3210" s="34">
        <v>879.79499999999996</v>
      </c>
      <c r="I3210" s="3"/>
      <c r="J3210" s="26">
        <f t="shared" si="231"/>
        <v>0</v>
      </c>
    </row>
    <row r="3211" spans="1:10" ht="43.5" customHeight="1" x14ac:dyDescent="0.25">
      <c r="A3211" s="37"/>
      <c r="B3211" s="32" t="s">
        <v>31</v>
      </c>
      <c r="C3211" s="32" t="str">
        <f t="shared" si="230"/>
        <v>210-437</v>
      </c>
      <c r="D3211" s="32" t="s">
        <v>110</v>
      </c>
      <c r="E3211" s="32">
        <v>46</v>
      </c>
      <c r="F3211" s="32">
        <v>4372101110046</v>
      </c>
      <c r="G3211" s="32">
        <v>13</v>
      </c>
      <c r="H3211" s="34">
        <v>879.79499999999996</v>
      </c>
      <c r="I3211" s="3"/>
      <c r="J3211" s="26">
        <f t="shared" si="231"/>
        <v>0</v>
      </c>
    </row>
    <row r="3212" spans="1:10" ht="102" customHeight="1" x14ac:dyDescent="0.25">
      <c r="A3212" s="35"/>
      <c r="B3212" s="32" t="s">
        <v>32</v>
      </c>
      <c r="C3212" s="32" t="str">
        <f>HYPERLINK("http://warehouse.orhideja.net//images/products/299-437 ¨Æ´Æ™Æ-29.JPG","299-437")</f>
        <v>299-437</v>
      </c>
      <c r="D3212" s="32" t="s">
        <v>110</v>
      </c>
      <c r="E3212" s="32">
        <v>36</v>
      </c>
      <c r="F3212" s="32">
        <v>4372991060049</v>
      </c>
      <c r="G3212" s="32">
        <v>1</v>
      </c>
      <c r="H3212" s="34">
        <v>834.90750000000003</v>
      </c>
      <c r="I3212" s="3"/>
      <c r="J3212" s="26">
        <f t="shared" si="231"/>
        <v>0</v>
      </c>
    </row>
    <row r="3213" spans="1:10" ht="102" customHeight="1" x14ac:dyDescent="0.25">
      <c r="A3213" s="37"/>
      <c r="B3213" s="32" t="s">
        <v>32</v>
      </c>
      <c r="C3213" s="32" t="str">
        <f>HYPERLINK("http://warehouse.orhideja.net//images/products/299-437 ¨Æ´Æ™Æ-29.JPG","299-437")</f>
        <v>299-437</v>
      </c>
      <c r="D3213" s="32" t="s">
        <v>110</v>
      </c>
      <c r="E3213" s="32">
        <v>38</v>
      </c>
      <c r="F3213" s="32">
        <v>4372991070048</v>
      </c>
      <c r="G3213" s="32">
        <v>16</v>
      </c>
      <c r="H3213" s="34">
        <v>834.90750000000003</v>
      </c>
      <c r="I3213" s="3"/>
      <c r="J3213" s="26">
        <f t="shared" si="231"/>
        <v>0</v>
      </c>
    </row>
    <row r="3214" spans="1:10" ht="168" customHeight="1" x14ac:dyDescent="0.25">
      <c r="A3214" s="27"/>
      <c r="B3214" s="32" t="s">
        <v>51</v>
      </c>
      <c r="C3214" s="32" t="str">
        <f>HYPERLINK("http://warehouse.orhideja.net//images/products/646-437-ivory.jpg","646-437")</f>
        <v>646-437</v>
      </c>
      <c r="D3214" s="32" t="s">
        <v>110</v>
      </c>
      <c r="E3214" s="32">
        <v>40</v>
      </c>
      <c r="F3214" s="32">
        <v>4376461080049</v>
      </c>
      <c r="G3214" s="32">
        <v>14</v>
      </c>
      <c r="H3214" s="34">
        <v>1059.345</v>
      </c>
      <c r="I3214" s="3"/>
      <c r="J3214" s="26">
        <f t="shared" si="231"/>
        <v>0</v>
      </c>
    </row>
    <row r="3215" spans="1:10" ht="29.25" customHeight="1" x14ac:dyDescent="0.25">
      <c r="A3215" s="35"/>
      <c r="B3215" s="32" t="s">
        <v>32</v>
      </c>
      <c r="C3215" s="32" t="str">
        <f t="shared" ref="C3215:C3220" si="232">HYPERLINK("http://warehouse.orhideja.net//images/products/733-437 ivory.jpg","733-437")</f>
        <v>733-437</v>
      </c>
      <c r="D3215" s="32" t="s">
        <v>110</v>
      </c>
      <c r="E3215" s="32">
        <v>36</v>
      </c>
      <c r="F3215" s="32"/>
      <c r="G3215" s="32">
        <v>10</v>
      </c>
      <c r="H3215" s="34">
        <v>1014.4575</v>
      </c>
      <c r="I3215" s="3"/>
      <c r="J3215" s="26">
        <f t="shared" si="231"/>
        <v>0</v>
      </c>
    </row>
    <row r="3216" spans="1:10" ht="29.25" customHeight="1" x14ac:dyDescent="0.25">
      <c r="A3216" s="36"/>
      <c r="B3216" s="32" t="s">
        <v>32</v>
      </c>
      <c r="C3216" s="32" t="str">
        <f t="shared" si="232"/>
        <v>733-437</v>
      </c>
      <c r="D3216" s="32" t="s">
        <v>110</v>
      </c>
      <c r="E3216" s="32">
        <v>38</v>
      </c>
      <c r="F3216" s="32"/>
      <c r="G3216" s="32">
        <v>20</v>
      </c>
      <c r="H3216" s="34">
        <v>1014.4575</v>
      </c>
      <c r="I3216" s="3"/>
      <c r="J3216" s="26">
        <f t="shared" si="231"/>
        <v>0</v>
      </c>
    </row>
    <row r="3217" spans="1:10" ht="29.25" customHeight="1" x14ac:dyDescent="0.25">
      <c r="A3217" s="36"/>
      <c r="B3217" s="32" t="s">
        <v>32</v>
      </c>
      <c r="C3217" s="32" t="str">
        <f t="shared" si="232"/>
        <v>733-437</v>
      </c>
      <c r="D3217" s="32" t="s">
        <v>110</v>
      </c>
      <c r="E3217" s="32">
        <v>40</v>
      </c>
      <c r="F3217" s="32"/>
      <c r="G3217" s="32">
        <v>37</v>
      </c>
      <c r="H3217" s="34">
        <v>1014.4575</v>
      </c>
      <c r="I3217" s="3"/>
      <c r="J3217" s="26">
        <f t="shared" si="231"/>
        <v>0</v>
      </c>
    </row>
    <row r="3218" spans="1:10" ht="29.25" customHeight="1" x14ac:dyDescent="0.25">
      <c r="A3218" s="36"/>
      <c r="B3218" s="32" t="s">
        <v>32</v>
      </c>
      <c r="C3218" s="32" t="str">
        <f t="shared" si="232"/>
        <v>733-437</v>
      </c>
      <c r="D3218" s="32" t="s">
        <v>110</v>
      </c>
      <c r="E3218" s="32">
        <v>42</v>
      </c>
      <c r="F3218" s="32"/>
      <c r="G3218" s="32">
        <v>37</v>
      </c>
      <c r="H3218" s="34">
        <v>1014.4575</v>
      </c>
      <c r="I3218" s="3"/>
      <c r="J3218" s="26">
        <f t="shared" si="231"/>
        <v>0</v>
      </c>
    </row>
    <row r="3219" spans="1:10" ht="29.25" customHeight="1" x14ac:dyDescent="0.25">
      <c r="A3219" s="36"/>
      <c r="B3219" s="32" t="s">
        <v>32</v>
      </c>
      <c r="C3219" s="32" t="str">
        <f t="shared" si="232"/>
        <v>733-437</v>
      </c>
      <c r="D3219" s="32" t="s">
        <v>110</v>
      </c>
      <c r="E3219" s="32">
        <v>44</v>
      </c>
      <c r="F3219" s="32"/>
      <c r="G3219" s="32">
        <v>38</v>
      </c>
      <c r="H3219" s="34">
        <v>1014.4575</v>
      </c>
      <c r="I3219" s="3"/>
      <c r="J3219" s="26">
        <f t="shared" si="231"/>
        <v>0</v>
      </c>
    </row>
    <row r="3220" spans="1:10" ht="29.25" customHeight="1" x14ac:dyDescent="0.25">
      <c r="A3220" s="37"/>
      <c r="B3220" s="32" t="s">
        <v>32</v>
      </c>
      <c r="C3220" s="32" t="str">
        <f t="shared" si="232"/>
        <v>733-437</v>
      </c>
      <c r="D3220" s="32" t="s">
        <v>110</v>
      </c>
      <c r="E3220" s="32">
        <v>46</v>
      </c>
      <c r="F3220" s="32"/>
      <c r="G3220" s="32">
        <v>19</v>
      </c>
      <c r="H3220" s="34">
        <v>1014.4575</v>
      </c>
      <c r="I3220" s="3"/>
      <c r="J3220" s="26">
        <f t="shared" si="231"/>
        <v>0</v>
      </c>
    </row>
    <row r="3221" spans="1:10" x14ac:dyDescent="0.25">
      <c r="A3221" s="35"/>
      <c r="B3221" s="32" t="s">
        <v>76</v>
      </c>
      <c r="C3221" s="32" t="str">
        <f t="shared" ref="C3221:C3242" si="233">HYPERLINK("http://warehouse.orhideja.net//images/products/581-437.jpg","581-437")</f>
        <v>581-437</v>
      </c>
      <c r="D3221" s="32" t="s">
        <v>83</v>
      </c>
      <c r="E3221" s="32" t="s">
        <v>70</v>
      </c>
      <c r="F3221" s="32">
        <v>4375810119126</v>
      </c>
      <c r="G3221" s="32">
        <v>3</v>
      </c>
      <c r="H3221" s="34">
        <v>1813.4550000000002</v>
      </c>
      <c r="I3221" s="3"/>
      <c r="J3221" s="26">
        <f t="shared" si="231"/>
        <v>0</v>
      </c>
    </row>
    <row r="3222" spans="1:10" x14ac:dyDescent="0.25">
      <c r="A3222" s="36"/>
      <c r="B3222" s="32" t="s">
        <v>76</v>
      </c>
      <c r="C3222" s="32" t="str">
        <f t="shared" si="233"/>
        <v>581-437</v>
      </c>
      <c r="D3222" s="32" t="s">
        <v>83</v>
      </c>
      <c r="E3222" s="32" t="s">
        <v>7</v>
      </c>
      <c r="F3222" s="32">
        <v>4375810129125</v>
      </c>
      <c r="G3222" s="32">
        <v>1</v>
      </c>
      <c r="H3222" s="34">
        <v>1813.4550000000002</v>
      </c>
      <c r="I3222" s="3"/>
      <c r="J3222" s="26">
        <f t="shared" si="231"/>
        <v>0</v>
      </c>
    </row>
    <row r="3223" spans="1:10" x14ac:dyDescent="0.25">
      <c r="A3223" s="36"/>
      <c r="B3223" s="32" t="s">
        <v>76</v>
      </c>
      <c r="C3223" s="32" t="str">
        <f t="shared" si="233"/>
        <v>581-437</v>
      </c>
      <c r="D3223" s="32" t="s">
        <v>83</v>
      </c>
      <c r="E3223" s="32" t="s">
        <v>8</v>
      </c>
      <c r="F3223" s="32">
        <v>4375810139124</v>
      </c>
      <c r="G3223" s="32">
        <v>2</v>
      </c>
      <c r="H3223" s="34">
        <v>1813.4550000000002</v>
      </c>
      <c r="I3223" s="3"/>
      <c r="J3223" s="26">
        <f t="shared" si="231"/>
        <v>0</v>
      </c>
    </row>
    <row r="3224" spans="1:10" x14ac:dyDescent="0.25">
      <c r="A3224" s="36"/>
      <c r="B3224" s="32" t="s">
        <v>76</v>
      </c>
      <c r="C3224" s="32" t="str">
        <f t="shared" si="233"/>
        <v>581-437</v>
      </c>
      <c r="D3224" s="32" t="s">
        <v>83</v>
      </c>
      <c r="E3224" s="32" t="s">
        <v>54</v>
      </c>
      <c r="F3224" s="32">
        <v>4375810149123</v>
      </c>
      <c r="G3224" s="32">
        <v>1</v>
      </c>
      <c r="H3224" s="34">
        <v>1813.4550000000002</v>
      </c>
      <c r="I3224" s="3"/>
      <c r="J3224" s="26">
        <f t="shared" si="231"/>
        <v>0</v>
      </c>
    </row>
    <row r="3225" spans="1:10" x14ac:dyDescent="0.25">
      <c r="A3225" s="36"/>
      <c r="B3225" s="32" t="s">
        <v>76</v>
      </c>
      <c r="C3225" s="32" t="str">
        <f t="shared" si="233"/>
        <v>581-437</v>
      </c>
      <c r="D3225" s="32" t="s">
        <v>83</v>
      </c>
      <c r="E3225" s="32" t="s">
        <v>9</v>
      </c>
      <c r="F3225" s="32">
        <v>4375810189129</v>
      </c>
      <c r="G3225" s="32">
        <v>9</v>
      </c>
      <c r="H3225" s="34">
        <v>1813.4550000000002</v>
      </c>
      <c r="I3225" s="3"/>
      <c r="J3225" s="26">
        <f t="shared" si="231"/>
        <v>0</v>
      </c>
    </row>
    <row r="3226" spans="1:10" x14ac:dyDescent="0.25">
      <c r="A3226" s="36"/>
      <c r="B3226" s="32" t="s">
        <v>76</v>
      </c>
      <c r="C3226" s="32" t="str">
        <f t="shared" si="233"/>
        <v>581-437</v>
      </c>
      <c r="D3226" s="32" t="s">
        <v>83</v>
      </c>
      <c r="E3226" s="32" t="s">
        <v>10</v>
      </c>
      <c r="F3226" s="32">
        <v>4375810199128</v>
      </c>
      <c r="G3226" s="32">
        <v>7</v>
      </c>
      <c r="H3226" s="34">
        <v>1813.4550000000002</v>
      </c>
      <c r="I3226" s="3"/>
      <c r="J3226" s="26">
        <f t="shared" si="231"/>
        <v>0</v>
      </c>
    </row>
    <row r="3227" spans="1:10" x14ac:dyDescent="0.25">
      <c r="A3227" s="36"/>
      <c r="B3227" s="32" t="s">
        <v>76</v>
      </c>
      <c r="C3227" s="32" t="str">
        <f t="shared" si="233"/>
        <v>581-437</v>
      </c>
      <c r="D3227" s="32" t="s">
        <v>83</v>
      </c>
      <c r="E3227" s="32" t="s">
        <v>11</v>
      </c>
      <c r="F3227" s="32">
        <v>4375810209124</v>
      </c>
      <c r="G3227" s="32">
        <v>19</v>
      </c>
      <c r="H3227" s="34">
        <v>1813.4550000000002</v>
      </c>
      <c r="I3227" s="3"/>
      <c r="J3227" s="26">
        <f t="shared" si="231"/>
        <v>0</v>
      </c>
    </row>
    <row r="3228" spans="1:10" x14ac:dyDescent="0.25">
      <c r="A3228" s="36"/>
      <c r="B3228" s="32" t="s">
        <v>76</v>
      </c>
      <c r="C3228" s="32" t="str">
        <f t="shared" si="233"/>
        <v>581-437</v>
      </c>
      <c r="D3228" s="32" t="s">
        <v>83</v>
      </c>
      <c r="E3228" s="32" t="s">
        <v>25</v>
      </c>
      <c r="F3228" s="32">
        <v>4375810219123</v>
      </c>
      <c r="G3228" s="32">
        <v>15</v>
      </c>
      <c r="H3228" s="34">
        <v>1813.4550000000002</v>
      </c>
      <c r="I3228" s="3"/>
      <c r="J3228" s="26">
        <f t="shared" si="231"/>
        <v>0</v>
      </c>
    </row>
    <row r="3229" spans="1:10" x14ac:dyDescent="0.25">
      <c r="A3229" s="36"/>
      <c r="B3229" s="32" t="s">
        <v>76</v>
      </c>
      <c r="C3229" s="32" t="str">
        <f t="shared" si="233"/>
        <v>581-437</v>
      </c>
      <c r="D3229" s="32" t="s">
        <v>83</v>
      </c>
      <c r="E3229" s="32" t="s">
        <v>12</v>
      </c>
      <c r="F3229" s="32">
        <v>4375810229122</v>
      </c>
      <c r="G3229" s="32">
        <v>9</v>
      </c>
      <c r="H3229" s="34">
        <v>1813.4550000000002</v>
      </c>
      <c r="I3229" s="3"/>
      <c r="J3229" s="26">
        <f t="shared" si="231"/>
        <v>0</v>
      </c>
    </row>
    <row r="3230" spans="1:10" x14ac:dyDescent="0.25">
      <c r="A3230" s="36"/>
      <c r="B3230" s="32" t="s">
        <v>76</v>
      </c>
      <c r="C3230" s="32" t="str">
        <f t="shared" si="233"/>
        <v>581-437</v>
      </c>
      <c r="D3230" s="32" t="s">
        <v>83</v>
      </c>
      <c r="E3230" s="32" t="s">
        <v>13</v>
      </c>
      <c r="F3230" s="32">
        <v>4375810239121</v>
      </c>
      <c r="G3230" s="32">
        <v>10</v>
      </c>
      <c r="H3230" s="34">
        <v>1813.4550000000002</v>
      </c>
      <c r="I3230" s="3"/>
      <c r="J3230" s="26">
        <f t="shared" si="231"/>
        <v>0</v>
      </c>
    </row>
    <row r="3231" spans="1:10" x14ac:dyDescent="0.25">
      <c r="A3231" s="36"/>
      <c r="B3231" s="32" t="s">
        <v>76</v>
      </c>
      <c r="C3231" s="32" t="str">
        <f t="shared" si="233"/>
        <v>581-437</v>
      </c>
      <c r="D3231" s="32" t="s">
        <v>83</v>
      </c>
      <c r="E3231" s="32" t="s">
        <v>71</v>
      </c>
      <c r="F3231" s="32">
        <v>4375810259129</v>
      </c>
      <c r="G3231" s="32">
        <v>1</v>
      </c>
      <c r="H3231" s="34">
        <v>1813.4550000000002</v>
      </c>
      <c r="I3231" s="3"/>
      <c r="J3231" s="26">
        <f t="shared" si="231"/>
        <v>0</v>
      </c>
    </row>
    <row r="3232" spans="1:10" x14ac:dyDescent="0.25">
      <c r="A3232" s="36"/>
      <c r="B3232" s="32" t="s">
        <v>76</v>
      </c>
      <c r="C3232" s="32" t="str">
        <f t="shared" si="233"/>
        <v>581-437</v>
      </c>
      <c r="D3232" s="32" t="s">
        <v>83</v>
      </c>
      <c r="E3232" s="32" t="s">
        <v>14</v>
      </c>
      <c r="F3232" s="32">
        <v>4375810269128</v>
      </c>
      <c r="G3232" s="32">
        <v>2</v>
      </c>
      <c r="H3232" s="34">
        <v>1813.4550000000002</v>
      </c>
      <c r="I3232" s="3"/>
      <c r="J3232" s="26">
        <f t="shared" si="231"/>
        <v>0</v>
      </c>
    </row>
    <row r="3233" spans="1:10" x14ac:dyDescent="0.25">
      <c r="A3233" s="36"/>
      <c r="B3233" s="32" t="s">
        <v>76</v>
      </c>
      <c r="C3233" s="32" t="str">
        <f t="shared" si="233"/>
        <v>581-437</v>
      </c>
      <c r="D3233" s="32" t="s">
        <v>83</v>
      </c>
      <c r="E3233" s="32" t="s">
        <v>15</v>
      </c>
      <c r="F3233" s="32">
        <v>4375810279127</v>
      </c>
      <c r="G3233" s="32">
        <v>17</v>
      </c>
      <c r="H3233" s="34">
        <v>1813.4550000000002</v>
      </c>
      <c r="I3233" s="3"/>
      <c r="J3233" s="26">
        <f t="shared" si="231"/>
        <v>0</v>
      </c>
    </row>
    <row r="3234" spans="1:10" x14ac:dyDescent="0.25">
      <c r="A3234" s="36"/>
      <c r="B3234" s="32" t="s">
        <v>76</v>
      </c>
      <c r="C3234" s="32" t="str">
        <f t="shared" si="233"/>
        <v>581-437</v>
      </c>
      <c r="D3234" s="32" t="s">
        <v>83</v>
      </c>
      <c r="E3234" s="32" t="s">
        <v>16</v>
      </c>
      <c r="F3234" s="32">
        <v>4375810289126</v>
      </c>
      <c r="G3234" s="32">
        <v>17</v>
      </c>
      <c r="H3234" s="34">
        <v>1813.4550000000002</v>
      </c>
      <c r="I3234" s="3"/>
      <c r="J3234" s="26">
        <f t="shared" si="231"/>
        <v>0</v>
      </c>
    </row>
    <row r="3235" spans="1:10" x14ac:dyDescent="0.25">
      <c r="A3235" s="36"/>
      <c r="B3235" s="32" t="s">
        <v>76</v>
      </c>
      <c r="C3235" s="32" t="str">
        <f t="shared" si="233"/>
        <v>581-437</v>
      </c>
      <c r="D3235" s="32" t="s">
        <v>83</v>
      </c>
      <c r="E3235" s="32" t="s">
        <v>17</v>
      </c>
      <c r="F3235" s="32">
        <v>4375810299125</v>
      </c>
      <c r="G3235" s="32">
        <v>15</v>
      </c>
      <c r="H3235" s="34">
        <v>1813.4550000000002</v>
      </c>
      <c r="I3235" s="3"/>
      <c r="J3235" s="26">
        <f t="shared" si="231"/>
        <v>0</v>
      </c>
    </row>
    <row r="3236" spans="1:10" x14ac:dyDescent="0.25">
      <c r="A3236" s="36"/>
      <c r="B3236" s="32" t="s">
        <v>76</v>
      </c>
      <c r="C3236" s="32" t="str">
        <f t="shared" si="233"/>
        <v>581-437</v>
      </c>
      <c r="D3236" s="32" t="s">
        <v>83</v>
      </c>
      <c r="E3236" s="32" t="s">
        <v>18</v>
      </c>
      <c r="F3236" s="32">
        <v>4375810309121</v>
      </c>
      <c r="G3236" s="32">
        <v>6</v>
      </c>
      <c r="H3236" s="34">
        <v>1813.4550000000002</v>
      </c>
      <c r="I3236" s="3"/>
      <c r="J3236" s="26">
        <f t="shared" si="231"/>
        <v>0</v>
      </c>
    </row>
    <row r="3237" spans="1:10" x14ac:dyDescent="0.25">
      <c r="A3237" s="36"/>
      <c r="B3237" s="32" t="s">
        <v>76</v>
      </c>
      <c r="C3237" s="32" t="str">
        <f t="shared" si="233"/>
        <v>581-437</v>
      </c>
      <c r="D3237" s="32" t="s">
        <v>83</v>
      </c>
      <c r="E3237" s="32" t="s">
        <v>21</v>
      </c>
      <c r="F3237" s="32">
        <v>4375810369125</v>
      </c>
      <c r="G3237" s="32">
        <v>1</v>
      </c>
      <c r="H3237" s="34">
        <v>1813.4550000000002</v>
      </c>
      <c r="I3237" s="3"/>
      <c r="J3237" s="26">
        <f t="shared" si="231"/>
        <v>0</v>
      </c>
    </row>
    <row r="3238" spans="1:10" x14ac:dyDescent="0.25">
      <c r="A3238" s="36"/>
      <c r="B3238" s="32" t="s">
        <v>76</v>
      </c>
      <c r="C3238" s="32" t="str">
        <f t="shared" si="233"/>
        <v>581-437</v>
      </c>
      <c r="D3238" s="32" t="s">
        <v>83</v>
      </c>
      <c r="E3238" s="32" t="s">
        <v>22</v>
      </c>
      <c r="F3238" s="32">
        <v>4375810379124</v>
      </c>
      <c r="G3238" s="32">
        <v>4</v>
      </c>
      <c r="H3238" s="34">
        <v>1813.4550000000002</v>
      </c>
      <c r="I3238" s="3"/>
      <c r="J3238" s="26">
        <f t="shared" si="231"/>
        <v>0</v>
      </c>
    </row>
    <row r="3239" spans="1:10" x14ac:dyDescent="0.25">
      <c r="A3239" s="36"/>
      <c r="B3239" s="32" t="s">
        <v>76</v>
      </c>
      <c r="C3239" s="32" t="str">
        <f t="shared" si="233"/>
        <v>581-437</v>
      </c>
      <c r="D3239" s="32" t="s">
        <v>83</v>
      </c>
      <c r="E3239" s="32" t="s">
        <v>23</v>
      </c>
      <c r="F3239" s="32">
        <v>4375810389123</v>
      </c>
      <c r="G3239" s="32">
        <v>4</v>
      </c>
      <c r="H3239" s="34">
        <v>1813.4550000000002</v>
      </c>
      <c r="I3239" s="3"/>
      <c r="J3239" s="26">
        <f t="shared" si="231"/>
        <v>0</v>
      </c>
    </row>
    <row r="3240" spans="1:10" x14ac:dyDescent="0.25">
      <c r="A3240" s="36"/>
      <c r="B3240" s="32" t="s">
        <v>76</v>
      </c>
      <c r="C3240" s="32" t="str">
        <f t="shared" si="233"/>
        <v>581-437</v>
      </c>
      <c r="D3240" s="32" t="s">
        <v>83</v>
      </c>
      <c r="E3240" s="32" t="s">
        <v>29</v>
      </c>
      <c r="F3240" s="32">
        <v>4375810449124</v>
      </c>
      <c r="G3240" s="32">
        <v>3</v>
      </c>
      <c r="H3240" s="34">
        <v>1813.4550000000002</v>
      </c>
      <c r="I3240" s="3"/>
      <c r="J3240" s="26">
        <f t="shared" si="231"/>
        <v>0</v>
      </c>
    </row>
    <row r="3241" spans="1:10" x14ac:dyDescent="0.25">
      <c r="A3241" s="36"/>
      <c r="B3241" s="32" t="s">
        <v>76</v>
      </c>
      <c r="C3241" s="32" t="str">
        <f t="shared" si="233"/>
        <v>581-437</v>
      </c>
      <c r="D3241" s="32" t="s">
        <v>83</v>
      </c>
      <c r="E3241" s="32" t="s">
        <v>85</v>
      </c>
      <c r="F3241" s="32">
        <v>4375810589127</v>
      </c>
      <c r="G3241" s="32">
        <v>2</v>
      </c>
      <c r="H3241" s="34">
        <v>1813.4550000000002</v>
      </c>
      <c r="I3241" s="3"/>
      <c r="J3241" s="26">
        <f t="shared" si="231"/>
        <v>0</v>
      </c>
    </row>
    <row r="3242" spans="1:10" x14ac:dyDescent="0.25">
      <c r="A3242" s="37"/>
      <c r="B3242" s="32" t="s">
        <v>76</v>
      </c>
      <c r="C3242" s="32" t="str">
        <f t="shared" si="233"/>
        <v>581-437</v>
      </c>
      <c r="D3242" s="32" t="s">
        <v>83</v>
      </c>
      <c r="E3242" s="32" t="s">
        <v>39</v>
      </c>
      <c r="F3242" s="32">
        <v>4375810599126</v>
      </c>
      <c r="G3242" s="32">
        <v>3</v>
      </c>
      <c r="H3242" s="34">
        <v>1813.4550000000002</v>
      </c>
      <c r="I3242" s="3"/>
      <c r="J3242" s="26">
        <f t="shared" si="231"/>
        <v>0</v>
      </c>
    </row>
    <row r="3243" spans="1:10" x14ac:dyDescent="0.25">
      <c r="A3243" s="35"/>
      <c r="B3243" s="32" t="s">
        <v>76</v>
      </c>
      <c r="C3243" s="32" t="str">
        <f t="shared" ref="C3243:C3274" si="234">HYPERLINK("http://warehouse.orhideja.net//images/products/182-437,-733-437-black_1.jpg","182-437")</f>
        <v>182-437</v>
      </c>
      <c r="D3243" s="32" t="s">
        <v>67</v>
      </c>
      <c r="E3243" s="32" t="s">
        <v>70</v>
      </c>
      <c r="F3243" s="32"/>
      <c r="G3243" s="32">
        <v>7</v>
      </c>
      <c r="H3243" s="34">
        <v>1714.7025000000001</v>
      </c>
      <c r="I3243" s="3"/>
      <c r="J3243" s="26">
        <f t="shared" si="231"/>
        <v>0</v>
      </c>
    </row>
    <row r="3244" spans="1:10" x14ac:dyDescent="0.25">
      <c r="A3244" s="36"/>
      <c r="B3244" s="32" t="s">
        <v>76</v>
      </c>
      <c r="C3244" s="32" t="str">
        <f t="shared" si="234"/>
        <v>182-437</v>
      </c>
      <c r="D3244" s="32" t="s">
        <v>67</v>
      </c>
      <c r="E3244" s="32" t="s">
        <v>7</v>
      </c>
      <c r="F3244" s="32">
        <v>4371820121708</v>
      </c>
      <c r="G3244" s="32">
        <v>5</v>
      </c>
      <c r="H3244" s="34">
        <v>1714.7025000000001</v>
      </c>
      <c r="I3244" s="3"/>
      <c r="J3244" s="26">
        <f t="shared" si="231"/>
        <v>0</v>
      </c>
    </row>
    <row r="3245" spans="1:10" x14ac:dyDescent="0.25">
      <c r="A3245" s="36"/>
      <c r="B3245" s="32" t="s">
        <v>76</v>
      </c>
      <c r="C3245" s="32" t="str">
        <f t="shared" si="234"/>
        <v>182-437</v>
      </c>
      <c r="D3245" s="32" t="s">
        <v>67</v>
      </c>
      <c r="E3245" s="32" t="s">
        <v>8</v>
      </c>
      <c r="F3245" s="32">
        <v>4371820131707</v>
      </c>
      <c r="G3245" s="32">
        <v>5</v>
      </c>
      <c r="H3245" s="34">
        <v>1714.7025000000001</v>
      </c>
      <c r="I3245" s="3"/>
      <c r="J3245" s="26">
        <f t="shared" si="231"/>
        <v>0</v>
      </c>
    </row>
    <row r="3246" spans="1:10" x14ac:dyDescent="0.25">
      <c r="A3246" s="36"/>
      <c r="B3246" s="32" t="s">
        <v>76</v>
      </c>
      <c r="C3246" s="32" t="str">
        <f t="shared" si="234"/>
        <v>182-437</v>
      </c>
      <c r="D3246" s="32" t="s">
        <v>67</v>
      </c>
      <c r="E3246" s="32" t="s">
        <v>54</v>
      </c>
      <c r="F3246" s="32">
        <v>4371820141706</v>
      </c>
      <c r="G3246" s="32">
        <v>5</v>
      </c>
      <c r="H3246" s="34">
        <v>1714.7025000000001</v>
      </c>
      <c r="I3246" s="3"/>
      <c r="J3246" s="26">
        <f t="shared" si="231"/>
        <v>0</v>
      </c>
    </row>
    <row r="3247" spans="1:10" x14ac:dyDescent="0.25">
      <c r="A3247" s="36"/>
      <c r="B3247" s="32" t="s">
        <v>76</v>
      </c>
      <c r="C3247" s="32" t="str">
        <f t="shared" si="234"/>
        <v>182-437</v>
      </c>
      <c r="D3247" s="32" t="s">
        <v>67</v>
      </c>
      <c r="E3247" s="32" t="s">
        <v>24</v>
      </c>
      <c r="F3247" s="32">
        <v>4371820151705</v>
      </c>
      <c r="G3247" s="32">
        <v>8</v>
      </c>
      <c r="H3247" s="34">
        <v>1714.7025000000001</v>
      </c>
      <c r="I3247" s="3"/>
      <c r="J3247" s="26">
        <f t="shared" si="231"/>
        <v>0</v>
      </c>
    </row>
    <row r="3248" spans="1:10" x14ac:dyDescent="0.25">
      <c r="A3248" s="36"/>
      <c r="B3248" s="32" t="s">
        <v>76</v>
      </c>
      <c r="C3248" s="32" t="str">
        <f t="shared" si="234"/>
        <v>182-437</v>
      </c>
      <c r="D3248" s="32" t="s">
        <v>67</v>
      </c>
      <c r="E3248" s="32" t="s">
        <v>9</v>
      </c>
      <c r="F3248" s="32">
        <v>4371820181702</v>
      </c>
      <c r="G3248" s="32">
        <v>7</v>
      </c>
      <c r="H3248" s="34">
        <v>1714.7025000000001</v>
      </c>
      <c r="I3248" s="3"/>
      <c r="J3248" s="26">
        <f t="shared" si="231"/>
        <v>0</v>
      </c>
    </row>
    <row r="3249" spans="1:10" x14ac:dyDescent="0.25">
      <c r="A3249" s="36"/>
      <c r="B3249" s="32" t="s">
        <v>76</v>
      </c>
      <c r="C3249" s="32" t="str">
        <f t="shared" si="234"/>
        <v>182-437</v>
      </c>
      <c r="D3249" s="32" t="s">
        <v>67</v>
      </c>
      <c r="E3249" s="32" t="s">
        <v>10</v>
      </c>
      <c r="F3249" s="32">
        <v>4371820191701</v>
      </c>
      <c r="G3249" s="32">
        <v>6</v>
      </c>
      <c r="H3249" s="34">
        <v>1714.7025000000001</v>
      </c>
      <c r="I3249" s="3"/>
      <c r="J3249" s="26">
        <f t="shared" si="231"/>
        <v>0</v>
      </c>
    </row>
    <row r="3250" spans="1:10" x14ac:dyDescent="0.25">
      <c r="A3250" s="36"/>
      <c r="B3250" s="32" t="s">
        <v>76</v>
      </c>
      <c r="C3250" s="32" t="str">
        <f t="shared" si="234"/>
        <v>182-437</v>
      </c>
      <c r="D3250" s="32" t="s">
        <v>67</v>
      </c>
      <c r="E3250" s="32" t="s">
        <v>11</v>
      </c>
      <c r="F3250" s="32">
        <v>4371820201707</v>
      </c>
      <c r="G3250" s="32">
        <v>4</v>
      </c>
      <c r="H3250" s="34">
        <v>1714.7025000000001</v>
      </c>
      <c r="I3250" s="3"/>
      <c r="J3250" s="26">
        <f t="shared" si="231"/>
        <v>0</v>
      </c>
    </row>
    <row r="3251" spans="1:10" x14ac:dyDescent="0.25">
      <c r="A3251" s="36"/>
      <c r="B3251" s="32" t="s">
        <v>76</v>
      </c>
      <c r="C3251" s="32" t="str">
        <f t="shared" si="234"/>
        <v>182-437</v>
      </c>
      <c r="D3251" s="32" t="s">
        <v>67</v>
      </c>
      <c r="E3251" s="32" t="s">
        <v>25</v>
      </c>
      <c r="F3251" s="32">
        <v>4371820211706</v>
      </c>
      <c r="G3251" s="32">
        <v>2</v>
      </c>
      <c r="H3251" s="34">
        <v>1714.7025000000001</v>
      </c>
      <c r="I3251" s="3"/>
      <c r="J3251" s="26">
        <f t="shared" si="231"/>
        <v>0</v>
      </c>
    </row>
    <row r="3252" spans="1:10" x14ac:dyDescent="0.25">
      <c r="A3252" s="36"/>
      <c r="B3252" s="32" t="s">
        <v>76</v>
      </c>
      <c r="C3252" s="32" t="str">
        <f t="shared" si="234"/>
        <v>182-437</v>
      </c>
      <c r="D3252" s="32" t="s">
        <v>67</v>
      </c>
      <c r="E3252" s="32" t="s">
        <v>12</v>
      </c>
      <c r="F3252" s="32">
        <v>4371820221705</v>
      </c>
      <c r="G3252" s="32">
        <v>2</v>
      </c>
      <c r="H3252" s="34">
        <v>1714.7025000000001</v>
      </c>
      <c r="I3252" s="3"/>
      <c r="J3252" s="26">
        <f t="shared" si="231"/>
        <v>0</v>
      </c>
    </row>
    <row r="3253" spans="1:10" x14ac:dyDescent="0.25">
      <c r="A3253" s="36"/>
      <c r="B3253" s="32" t="s">
        <v>76</v>
      </c>
      <c r="C3253" s="32" t="str">
        <f t="shared" si="234"/>
        <v>182-437</v>
      </c>
      <c r="D3253" s="32" t="s">
        <v>67</v>
      </c>
      <c r="E3253" s="32" t="s">
        <v>13</v>
      </c>
      <c r="F3253" s="32">
        <v>4371820231704</v>
      </c>
      <c r="G3253" s="32">
        <v>8</v>
      </c>
      <c r="H3253" s="34">
        <v>1714.7025000000001</v>
      </c>
      <c r="I3253" s="3"/>
      <c r="J3253" s="26">
        <f t="shared" si="231"/>
        <v>0</v>
      </c>
    </row>
    <row r="3254" spans="1:10" x14ac:dyDescent="0.25">
      <c r="A3254" s="36"/>
      <c r="B3254" s="32" t="s">
        <v>76</v>
      </c>
      <c r="C3254" s="32" t="str">
        <f t="shared" si="234"/>
        <v>182-437</v>
      </c>
      <c r="D3254" s="32" t="s">
        <v>67</v>
      </c>
      <c r="E3254" s="32" t="s">
        <v>71</v>
      </c>
      <c r="F3254" s="32"/>
      <c r="G3254" s="32">
        <v>8</v>
      </c>
      <c r="H3254" s="34">
        <v>1714.7025000000001</v>
      </c>
      <c r="I3254" s="3"/>
      <c r="J3254" s="26">
        <f t="shared" si="231"/>
        <v>0</v>
      </c>
    </row>
    <row r="3255" spans="1:10" x14ac:dyDescent="0.25">
      <c r="A3255" s="36"/>
      <c r="B3255" s="32" t="s">
        <v>76</v>
      </c>
      <c r="C3255" s="32" t="str">
        <f t="shared" si="234"/>
        <v>182-437</v>
      </c>
      <c r="D3255" s="32" t="s">
        <v>67</v>
      </c>
      <c r="E3255" s="32" t="s">
        <v>14</v>
      </c>
      <c r="F3255" s="32">
        <v>4371820261701</v>
      </c>
      <c r="G3255" s="32">
        <v>5</v>
      </c>
      <c r="H3255" s="34">
        <v>1714.7025000000001</v>
      </c>
      <c r="I3255" s="3"/>
      <c r="J3255" s="26">
        <f t="shared" si="231"/>
        <v>0</v>
      </c>
    </row>
    <row r="3256" spans="1:10" x14ac:dyDescent="0.25">
      <c r="A3256" s="36"/>
      <c r="B3256" s="32" t="s">
        <v>76</v>
      </c>
      <c r="C3256" s="32" t="str">
        <f t="shared" si="234"/>
        <v>182-437</v>
      </c>
      <c r="D3256" s="32" t="s">
        <v>67</v>
      </c>
      <c r="E3256" s="32" t="s">
        <v>15</v>
      </c>
      <c r="F3256" s="32">
        <v>4371820271700</v>
      </c>
      <c r="G3256" s="32">
        <v>10</v>
      </c>
      <c r="H3256" s="34">
        <v>1714.7025000000001</v>
      </c>
      <c r="I3256" s="3"/>
      <c r="J3256" s="26">
        <f t="shared" si="231"/>
        <v>0</v>
      </c>
    </row>
    <row r="3257" spans="1:10" x14ac:dyDescent="0.25">
      <c r="A3257" s="36"/>
      <c r="B3257" s="32" t="s">
        <v>76</v>
      </c>
      <c r="C3257" s="32" t="str">
        <f t="shared" si="234"/>
        <v>182-437</v>
      </c>
      <c r="D3257" s="32" t="s">
        <v>67</v>
      </c>
      <c r="E3257" s="32" t="s">
        <v>16</v>
      </c>
      <c r="F3257" s="32">
        <v>4371820281709</v>
      </c>
      <c r="G3257" s="32">
        <v>3</v>
      </c>
      <c r="H3257" s="34">
        <v>1714.7025000000001</v>
      </c>
      <c r="I3257" s="3"/>
      <c r="J3257" s="26">
        <f t="shared" si="231"/>
        <v>0</v>
      </c>
    </row>
    <row r="3258" spans="1:10" x14ac:dyDescent="0.25">
      <c r="A3258" s="36"/>
      <c r="B3258" s="32" t="s">
        <v>76</v>
      </c>
      <c r="C3258" s="32" t="str">
        <f t="shared" si="234"/>
        <v>182-437</v>
      </c>
      <c r="D3258" s="32" t="s">
        <v>67</v>
      </c>
      <c r="E3258" s="32" t="s">
        <v>17</v>
      </c>
      <c r="F3258" s="32">
        <v>4371820291708</v>
      </c>
      <c r="G3258" s="32">
        <v>5</v>
      </c>
      <c r="H3258" s="34">
        <v>1714.7025000000001</v>
      </c>
      <c r="I3258" s="3"/>
      <c r="J3258" s="26">
        <f t="shared" si="231"/>
        <v>0</v>
      </c>
    </row>
    <row r="3259" spans="1:10" x14ac:dyDescent="0.25">
      <c r="A3259" s="36"/>
      <c r="B3259" s="32" t="s">
        <v>76</v>
      </c>
      <c r="C3259" s="32" t="str">
        <f t="shared" si="234"/>
        <v>182-437</v>
      </c>
      <c r="D3259" s="32" t="s">
        <v>67</v>
      </c>
      <c r="E3259" s="32" t="s">
        <v>18</v>
      </c>
      <c r="F3259" s="32">
        <v>4371820301704</v>
      </c>
      <c r="G3259" s="32">
        <v>2</v>
      </c>
      <c r="H3259" s="34">
        <v>1714.7025000000001</v>
      </c>
      <c r="I3259" s="3"/>
      <c r="J3259" s="26">
        <f t="shared" si="231"/>
        <v>0</v>
      </c>
    </row>
    <row r="3260" spans="1:10" x14ac:dyDescent="0.25">
      <c r="A3260" s="36"/>
      <c r="B3260" s="32" t="s">
        <v>76</v>
      </c>
      <c r="C3260" s="32" t="str">
        <f t="shared" si="234"/>
        <v>182-437</v>
      </c>
      <c r="D3260" s="32" t="s">
        <v>67</v>
      </c>
      <c r="E3260" s="32" t="s">
        <v>26</v>
      </c>
      <c r="F3260" s="32">
        <v>4371820311703</v>
      </c>
      <c r="G3260" s="32">
        <v>4</v>
      </c>
      <c r="H3260" s="34">
        <v>1714.7025000000001</v>
      </c>
      <c r="I3260" s="3"/>
      <c r="J3260" s="26">
        <f t="shared" si="231"/>
        <v>0</v>
      </c>
    </row>
    <row r="3261" spans="1:10" x14ac:dyDescent="0.25">
      <c r="A3261" s="36"/>
      <c r="B3261" s="32" t="s">
        <v>76</v>
      </c>
      <c r="C3261" s="32" t="str">
        <f t="shared" si="234"/>
        <v>182-437</v>
      </c>
      <c r="D3261" s="32" t="s">
        <v>67</v>
      </c>
      <c r="E3261" s="32" t="s">
        <v>79</v>
      </c>
      <c r="F3261" s="32">
        <v>4371820331701</v>
      </c>
      <c r="G3261" s="32">
        <v>10</v>
      </c>
      <c r="H3261" s="34">
        <v>1714.7025000000001</v>
      </c>
      <c r="I3261" s="3"/>
      <c r="J3261" s="26">
        <f t="shared" si="231"/>
        <v>0</v>
      </c>
    </row>
    <row r="3262" spans="1:10" x14ac:dyDescent="0.25">
      <c r="A3262" s="36"/>
      <c r="B3262" s="32" t="s">
        <v>76</v>
      </c>
      <c r="C3262" s="32" t="str">
        <f t="shared" si="234"/>
        <v>182-437</v>
      </c>
      <c r="D3262" s="32" t="s">
        <v>67</v>
      </c>
      <c r="E3262" s="32" t="s">
        <v>22</v>
      </c>
      <c r="F3262" s="32">
        <v>4371820371707</v>
      </c>
      <c r="G3262" s="32">
        <v>3</v>
      </c>
      <c r="H3262" s="34">
        <v>1714.7025000000001</v>
      </c>
      <c r="I3262" s="3"/>
      <c r="J3262" s="26">
        <f t="shared" si="231"/>
        <v>0</v>
      </c>
    </row>
    <row r="3263" spans="1:10" x14ac:dyDescent="0.25">
      <c r="A3263" s="36"/>
      <c r="B3263" s="32" t="s">
        <v>76</v>
      </c>
      <c r="C3263" s="32" t="str">
        <f t="shared" si="234"/>
        <v>182-437</v>
      </c>
      <c r="D3263" s="32" t="s">
        <v>67</v>
      </c>
      <c r="E3263" s="32" t="s">
        <v>23</v>
      </c>
      <c r="F3263" s="32">
        <v>4371820381706</v>
      </c>
      <c r="G3263" s="32">
        <v>4</v>
      </c>
      <c r="H3263" s="34">
        <v>1714.7025000000001</v>
      </c>
      <c r="I3263" s="3"/>
      <c r="J3263" s="26">
        <f t="shared" si="231"/>
        <v>0</v>
      </c>
    </row>
    <row r="3264" spans="1:10" x14ac:dyDescent="0.25">
      <c r="A3264" s="36"/>
      <c r="B3264" s="32" t="s">
        <v>76</v>
      </c>
      <c r="C3264" s="32" t="str">
        <f t="shared" si="234"/>
        <v>182-437</v>
      </c>
      <c r="D3264" s="32" t="s">
        <v>67</v>
      </c>
      <c r="E3264" s="32" t="s">
        <v>81</v>
      </c>
      <c r="F3264" s="32">
        <v>4371820411700</v>
      </c>
      <c r="G3264" s="32">
        <v>9</v>
      </c>
      <c r="H3264" s="34">
        <v>1714.7025000000001</v>
      </c>
      <c r="I3264" s="3"/>
      <c r="J3264" s="26">
        <f t="shared" si="231"/>
        <v>0</v>
      </c>
    </row>
    <row r="3265" spans="1:10" x14ac:dyDescent="0.25">
      <c r="A3265" s="36"/>
      <c r="B3265" s="32" t="s">
        <v>76</v>
      </c>
      <c r="C3265" s="32" t="str">
        <f t="shared" si="234"/>
        <v>182-437</v>
      </c>
      <c r="D3265" s="32" t="s">
        <v>67</v>
      </c>
      <c r="E3265" s="32" t="s">
        <v>73</v>
      </c>
      <c r="F3265" s="32">
        <v>4371820421709</v>
      </c>
      <c r="G3265" s="32">
        <v>8</v>
      </c>
      <c r="H3265" s="34">
        <v>1714.7025000000001</v>
      </c>
      <c r="I3265" s="3"/>
      <c r="J3265" s="26">
        <f t="shared" si="231"/>
        <v>0</v>
      </c>
    </row>
    <row r="3266" spans="1:10" x14ac:dyDescent="0.25">
      <c r="A3266" s="36"/>
      <c r="B3266" s="32" t="s">
        <v>76</v>
      </c>
      <c r="C3266" s="32" t="str">
        <f t="shared" si="234"/>
        <v>182-437</v>
      </c>
      <c r="D3266" s="32" t="s">
        <v>67</v>
      </c>
      <c r="E3266" s="32" t="s">
        <v>28</v>
      </c>
      <c r="F3266" s="32">
        <v>4371820431708</v>
      </c>
      <c r="G3266" s="32">
        <v>6</v>
      </c>
      <c r="H3266" s="34">
        <v>1714.7025000000001</v>
      </c>
      <c r="I3266" s="3"/>
      <c r="J3266" s="26">
        <f t="shared" si="231"/>
        <v>0</v>
      </c>
    </row>
    <row r="3267" spans="1:10" x14ac:dyDescent="0.25">
      <c r="A3267" s="36"/>
      <c r="B3267" s="32" t="s">
        <v>76</v>
      </c>
      <c r="C3267" s="32" t="str">
        <f t="shared" si="234"/>
        <v>182-437</v>
      </c>
      <c r="D3267" s="32" t="s">
        <v>67</v>
      </c>
      <c r="E3267" s="32" t="s">
        <v>29</v>
      </c>
      <c r="F3267" s="32">
        <v>4371820441707</v>
      </c>
      <c r="G3267" s="32">
        <v>5</v>
      </c>
      <c r="H3267" s="34">
        <v>1714.7025000000001</v>
      </c>
      <c r="I3267" s="3"/>
      <c r="J3267" s="26">
        <f t="shared" si="231"/>
        <v>0</v>
      </c>
    </row>
    <row r="3268" spans="1:10" x14ac:dyDescent="0.25">
      <c r="A3268" s="36"/>
      <c r="B3268" s="32" t="s">
        <v>76</v>
      </c>
      <c r="C3268" s="32" t="str">
        <f t="shared" si="234"/>
        <v>182-437</v>
      </c>
      <c r="D3268" s="32" t="s">
        <v>67</v>
      </c>
      <c r="E3268" s="32" t="s">
        <v>30</v>
      </c>
      <c r="F3268" s="32">
        <v>4371820451706</v>
      </c>
      <c r="G3268" s="32">
        <v>9</v>
      </c>
      <c r="H3268" s="34">
        <v>1714.7025000000001</v>
      </c>
      <c r="I3268" s="3"/>
      <c r="J3268" s="26">
        <f t="shared" si="231"/>
        <v>0</v>
      </c>
    </row>
    <row r="3269" spans="1:10" x14ac:dyDescent="0.25">
      <c r="A3269" s="36"/>
      <c r="B3269" s="32" t="s">
        <v>76</v>
      </c>
      <c r="C3269" s="32" t="str">
        <f t="shared" si="234"/>
        <v>182-437</v>
      </c>
      <c r="D3269" s="32" t="s">
        <v>67</v>
      </c>
      <c r="E3269" s="32" t="s">
        <v>82</v>
      </c>
      <c r="F3269" s="32">
        <v>4371820491702</v>
      </c>
      <c r="G3269" s="32">
        <v>9</v>
      </c>
      <c r="H3269" s="34">
        <v>1714.7025000000001</v>
      </c>
      <c r="I3269" s="3"/>
      <c r="J3269" s="26">
        <f t="shared" si="231"/>
        <v>0</v>
      </c>
    </row>
    <row r="3270" spans="1:10" x14ac:dyDescent="0.25">
      <c r="A3270" s="36"/>
      <c r="B3270" s="32" t="s">
        <v>76</v>
      </c>
      <c r="C3270" s="32" t="str">
        <f t="shared" si="234"/>
        <v>182-437</v>
      </c>
      <c r="D3270" s="32" t="s">
        <v>67</v>
      </c>
      <c r="E3270" s="32" t="s">
        <v>74</v>
      </c>
      <c r="F3270" s="32">
        <v>4371820501708</v>
      </c>
      <c r="G3270" s="32">
        <v>15</v>
      </c>
      <c r="H3270" s="34">
        <v>1714.7025000000001</v>
      </c>
      <c r="I3270" s="3"/>
      <c r="J3270" s="26">
        <f t="shared" si="231"/>
        <v>0</v>
      </c>
    </row>
    <row r="3271" spans="1:10" x14ac:dyDescent="0.25">
      <c r="A3271" s="36"/>
      <c r="B3271" s="32" t="s">
        <v>76</v>
      </c>
      <c r="C3271" s="32" t="str">
        <f t="shared" si="234"/>
        <v>182-437</v>
      </c>
      <c r="D3271" s="32" t="s">
        <v>67</v>
      </c>
      <c r="E3271" s="32" t="s">
        <v>36</v>
      </c>
      <c r="F3271" s="32">
        <v>4371820511707</v>
      </c>
      <c r="G3271" s="32">
        <v>8</v>
      </c>
      <c r="H3271" s="34">
        <v>1714.7025000000001</v>
      </c>
      <c r="I3271" s="3"/>
      <c r="J3271" s="26">
        <f t="shared" si="231"/>
        <v>0</v>
      </c>
    </row>
    <row r="3272" spans="1:10" x14ac:dyDescent="0.25">
      <c r="A3272" s="36"/>
      <c r="B3272" s="32" t="s">
        <v>76</v>
      </c>
      <c r="C3272" s="32" t="str">
        <f t="shared" si="234"/>
        <v>182-437</v>
      </c>
      <c r="D3272" s="32" t="s">
        <v>67</v>
      </c>
      <c r="E3272" s="32" t="s">
        <v>160</v>
      </c>
      <c r="F3272" s="32">
        <v>4371820571701</v>
      </c>
      <c r="G3272" s="32">
        <v>4</v>
      </c>
      <c r="H3272" s="34">
        <v>1714.7025000000001</v>
      </c>
      <c r="I3272" s="3"/>
      <c r="J3272" s="26">
        <f t="shared" ref="J3272:J3335" si="235">H3272*I3272</f>
        <v>0</v>
      </c>
    </row>
    <row r="3273" spans="1:10" x14ac:dyDescent="0.25">
      <c r="A3273" s="36"/>
      <c r="B3273" s="32" t="s">
        <v>76</v>
      </c>
      <c r="C3273" s="32" t="str">
        <f t="shared" si="234"/>
        <v>182-437</v>
      </c>
      <c r="D3273" s="32" t="s">
        <v>67</v>
      </c>
      <c r="E3273" s="32" t="s">
        <v>85</v>
      </c>
      <c r="F3273" s="32">
        <v>4371820581700</v>
      </c>
      <c r="G3273" s="32">
        <v>10</v>
      </c>
      <c r="H3273" s="34">
        <v>1714.7025000000001</v>
      </c>
      <c r="I3273" s="3"/>
      <c r="J3273" s="26">
        <f t="shared" si="235"/>
        <v>0</v>
      </c>
    </row>
    <row r="3274" spans="1:10" x14ac:dyDescent="0.25">
      <c r="A3274" s="37"/>
      <c r="B3274" s="32" t="s">
        <v>76</v>
      </c>
      <c r="C3274" s="32" t="str">
        <f t="shared" si="234"/>
        <v>182-437</v>
      </c>
      <c r="D3274" s="32" t="s">
        <v>67</v>
      </c>
      <c r="E3274" s="32" t="s">
        <v>39</v>
      </c>
      <c r="F3274" s="32">
        <v>4371820591709</v>
      </c>
      <c r="G3274" s="32">
        <v>8</v>
      </c>
      <c r="H3274" s="34">
        <v>1714.7025000000001</v>
      </c>
      <c r="I3274" s="3"/>
      <c r="J3274" s="26">
        <f t="shared" si="235"/>
        <v>0</v>
      </c>
    </row>
    <row r="3275" spans="1:10" x14ac:dyDescent="0.25">
      <c r="A3275" s="35"/>
      <c r="B3275" s="32" t="s">
        <v>76</v>
      </c>
      <c r="C3275" s="32" t="str">
        <f t="shared" ref="C3275:C3295" si="236">HYPERLINK("http://warehouse.orhideja.net//images/products/189-437,-210-437-black_1.jpg","189-437")</f>
        <v>189-437</v>
      </c>
      <c r="D3275" s="32" t="s">
        <v>67</v>
      </c>
      <c r="E3275" s="32" t="s">
        <v>70</v>
      </c>
      <c r="F3275" s="32">
        <v>4371890111708</v>
      </c>
      <c r="G3275" s="32">
        <v>5</v>
      </c>
      <c r="H3275" s="34">
        <v>1571.0625</v>
      </c>
      <c r="I3275" s="3"/>
      <c r="J3275" s="26">
        <f t="shared" si="235"/>
        <v>0</v>
      </c>
    </row>
    <row r="3276" spans="1:10" x14ac:dyDescent="0.25">
      <c r="A3276" s="36"/>
      <c r="B3276" s="32" t="s">
        <v>76</v>
      </c>
      <c r="C3276" s="32" t="str">
        <f t="shared" si="236"/>
        <v>189-437</v>
      </c>
      <c r="D3276" s="32" t="s">
        <v>67</v>
      </c>
      <c r="E3276" s="32" t="s">
        <v>7</v>
      </c>
      <c r="F3276" s="32">
        <v>4371890121707</v>
      </c>
      <c r="G3276" s="32">
        <v>4</v>
      </c>
      <c r="H3276" s="34">
        <v>1571.0625</v>
      </c>
      <c r="I3276" s="3"/>
      <c r="J3276" s="26">
        <f t="shared" si="235"/>
        <v>0</v>
      </c>
    </row>
    <row r="3277" spans="1:10" x14ac:dyDescent="0.25">
      <c r="A3277" s="36"/>
      <c r="B3277" s="32" t="s">
        <v>76</v>
      </c>
      <c r="C3277" s="32" t="str">
        <f t="shared" si="236"/>
        <v>189-437</v>
      </c>
      <c r="D3277" s="32" t="s">
        <v>67</v>
      </c>
      <c r="E3277" s="32" t="s">
        <v>8</v>
      </c>
      <c r="F3277" s="32">
        <v>4371890131706</v>
      </c>
      <c r="G3277" s="32">
        <v>4</v>
      </c>
      <c r="H3277" s="34">
        <v>1571.0625</v>
      </c>
      <c r="I3277" s="3"/>
      <c r="J3277" s="26">
        <f t="shared" si="235"/>
        <v>0</v>
      </c>
    </row>
    <row r="3278" spans="1:10" x14ac:dyDescent="0.25">
      <c r="A3278" s="36"/>
      <c r="B3278" s="32" t="s">
        <v>76</v>
      </c>
      <c r="C3278" s="32" t="str">
        <f t="shared" si="236"/>
        <v>189-437</v>
      </c>
      <c r="D3278" s="32" t="s">
        <v>67</v>
      </c>
      <c r="E3278" s="32" t="s">
        <v>54</v>
      </c>
      <c r="F3278" s="32">
        <v>4371890141705</v>
      </c>
      <c r="G3278" s="32">
        <v>4</v>
      </c>
      <c r="H3278" s="34">
        <v>1571.0625</v>
      </c>
      <c r="I3278" s="3"/>
      <c r="J3278" s="26">
        <f t="shared" si="235"/>
        <v>0</v>
      </c>
    </row>
    <row r="3279" spans="1:10" x14ac:dyDescent="0.25">
      <c r="A3279" s="36"/>
      <c r="B3279" s="32" t="s">
        <v>76</v>
      </c>
      <c r="C3279" s="32" t="str">
        <f t="shared" si="236"/>
        <v>189-437</v>
      </c>
      <c r="D3279" s="32" t="s">
        <v>67</v>
      </c>
      <c r="E3279" s="32" t="s">
        <v>24</v>
      </c>
      <c r="F3279" s="32">
        <v>4371890151704</v>
      </c>
      <c r="G3279" s="32">
        <v>2</v>
      </c>
      <c r="H3279" s="34">
        <v>1571.0625</v>
      </c>
      <c r="I3279" s="3"/>
      <c r="J3279" s="26">
        <f t="shared" si="235"/>
        <v>0</v>
      </c>
    </row>
    <row r="3280" spans="1:10" x14ac:dyDescent="0.25">
      <c r="A3280" s="36"/>
      <c r="B3280" s="32" t="s">
        <v>76</v>
      </c>
      <c r="C3280" s="32" t="str">
        <f t="shared" si="236"/>
        <v>189-437</v>
      </c>
      <c r="D3280" s="32" t="s">
        <v>67</v>
      </c>
      <c r="E3280" s="32" t="s">
        <v>11</v>
      </c>
      <c r="F3280" s="32">
        <v>4371890201706</v>
      </c>
      <c r="G3280" s="32">
        <v>10</v>
      </c>
      <c r="H3280" s="34">
        <v>1571.0625</v>
      </c>
      <c r="I3280" s="3"/>
      <c r="J3280" s="26">
        <f t="shared" si="235"/>
        <v>0</v>
      </c>
    </row>
    <row r="3281" spans="1:10" x14ac:dyDescent="0.25">
      <c r="A3281" s="36"/>
      <c r="B3281" s="32" t="s">
        <v>76</v>
      </c>
      <c r="C3281" s="32" t="str">
        <f t="shared" si="236"/>
        <v>189-437</v>
      </c>
      <c r="D3281" s="32" t="s">
        <v>67</v>
      </c>
      <c r="E3281" s="32" t="s">
        <v>25</v>
      </c>
      <c r="F3281" s="32">
        <v>4371890211705</v>
      </c>
      <c r="G3281" s="32">
        <v>12</v>
      </c>
      <c r="H3281" s="34">
        <v>1571.0625</v>
      </c>
      <c r="I3281" s="3"/>
      <c r="J3281" s="26">
        <f t="shared" si="235"/>
        <v>0</v>
      </c>
    </row>
    <row r="3282" spans="1:10" x14ac:dyDescent="0.25">
      <c r="A3282" s="36"/>
      <c r="B3282" s="32" t="s">
        <v>76</v>
      </c>
      <c r="C3282" s="32" t="str">
        <f t="shared" si="236"/>
        <v>189-437</v>
      </c>
      <c r="D3282" s="32" t="s">
        <v>67</v>
      </c>
      <c r="E3282" s="32" t="s">
        <v>12</v>
      </c>
      <c r="F3282" s="32">
        <v>4371890221704</v>
      </c>
      <c r="G3282" s="32">
        <v>8</v>
      </c>
      <c r="H3282" s="34">
        <v>1571.0625</v>
      </c>
      <c r="I3282" s="3"/>
      <c r="J3282" s="26">
        <f t="shared" si="235"/>
        <v>0</v>
      </c>
    </row>
    <row r="3283" spans="1:10" x14ac:dyDescent="0.25">
      <c r="A3283" s="36"/>
      <c r="B3283" s="32" t="s">
        <v>76</v>
      </c>
      <c r="C3283" s="32" t="str">
        <f t="shared" si="236"/>
        <v>189-437</v>
      </c>
      <c r="D3283" s="32" t="s">
        <v>67</v>
      </c>
      <c r="E3283" s="32" t="s">
        <v>71</v>
      </c>
      <c r="F3283" s="32">
        <v>4371890251701</v>
      </c>
      <c r="G3283" s="32">
        <v>8</v>
      </c>
      <c r="H3283" s="34">
        <v>1571.0625</v>
      </c>
      <c r="I3283" s="3"/>
      <c r="J3283" s="26">
        <f t="shared" si="235"/>
        <v>0</v>
      </c>
    </row>
    <row r="3284" spans="1:10" x14ac:dyDescent="0.25">
      <c r="A3284" s="36"/>
      <c r="B3284" s="32" t="s">
        <v>76</v>
      </c>
      <c r="C3284" s="32" t="str">
        <f t="shared" si="236"/>
        <v>189-437</v>
      </c>
      <c r="D3284" s="32" t="s">
        <v>67</v>
      </c>
      <c r="E3284" s="32" t="s">
        <v>14</v>
      </c>
      <c r="F3284" s="32">
        <v>4371890261700</v>
      </c>
      <c r="G3284" s="32">
        <v>22</v>
      </c>
      <c r="H3284" s="34">
        <v>1571.0625</v>
      </c>
      <c r="I3284" s="3"/>
      <c r="J3284" s="26">
        <f t="shared" si="235"/>
        <v>0</v>
      </c>
    </row>
    <row r="3285" spans="1:10" x14ac:dyDescent="0.25">
      <c r="A3285" s="36"/>
      <c r="B3285" s="32" t="s">
        <v>76</v>
      </c>
      <c r="C3285" s="32" t="str">
        <f t="shared" si="236"/>
        <v>189-437</v>
      </c>
      <c r="D3285" s="32" t="s">
        <v>67</v>
      </c>
      <c r="E3285" s="32" t="s">
        <v>15</v>
      </c>
      <c r="F3285" s="32">
        <v>4371890271709</v>
      </c>
      <c r="G3285" s="32">
        <v>2</v>
      </c>
      <c r="H3285" s="34">
        <v>1571.0625</v>
      </c>
      <c r="I3285" s="3"/>
      <c r="J3285" s="26">
        <f t="shared" si="235"/>
        <v>0</v>
      </c>
    </row>
    <row r="3286" spans="1:10" x14ac:dyDescent="0.25">
      <c r="A3286" s="36"/>
      <c r="B3286" s="32" t="s">
        <v>76</v>
      </c>
      <c r="C3286" s="32" t="str">
        <f t="shared" si="236"/>
        <v>189-437</v>
      </c>
      <c r="D3286" s="32" t="s">
        <v>67</v>
      </c>
      <c r="E3286" s="32" t="s">
        <v>16</v>
      </c>
      <c r="F3286" s="32">
        <v>4371890281708</v>
      </c>
      <c r="G3286" s="32">
        <v>6</v>
      </c>
      <c r="H3286" s="34">
        <v>1571.0625</v>
      </c>
      <c r="I3286" s="3"/>
      <c r="J3286" s="26">
        <f t="shared" si="235"/>
        <v>0</v>
      </c>
    </row>
    <row r="3287" spans="1:10" x14ac:dyDescent="0.25">
      <c r="A3287" s="36"/>
      <c r="B3287" s="32" t="s">
        <v>76</v>
      </c>
      <c r="C3287" s="32" t="str">
        <f t="shared" si="236"/>
        <v>189-437</v>
      </c>
      <c r="D3287" s="32" t="s">
        <v>67</v>
      </c>
      <c r="E3287" s="32" t="s">
        <v>17</v>
      </c>
      <c r="F3287" s="32">
        <v>4371890291707</v>
      </c>
      <c r="G3287" s="32">
        <v>4</v>
      </c>
      <c r="H3287" s="34">
        <v>1571.0625</v>
      </c>
      <c r="I3287" s="3"/>
      <c r="J3287" s="26">
        <f t="shared" si="235"/>
        <v>0</v>
      </c>
    </row>
    <row r="3288" spans="1:10" x14ac:dyDescent="0.25">
      <c r="A3288" s="36"/>
      <c r="B3288" s="32" t="s">
        <v>76</v>
      </c>
      <c r="C3288" s="32" t="str">
        <f t="shared" si="236"/>
        <v>189-437</v>
      </c>
      <c r="D3288" s="32" t="s">
        <v>67</v>
      </c>
      <c r="E3288" s="32" t="s">
        <v>79</v>
      </c>
      <c r="F3288" s="32">
        <v>4371890331700</v>
      </c>
      <c r="G3288" s="32">
        <v>9</v>
      </c>
      <c r="H3288" s="34">
        <v>1571.0625</v>
      </c>
      <c r="I3288" s="3"/>
      <c r="J3288" s="26">
        <f t="shared" si="235"/>
        <v>0</v>
      </c>
    </row>
    <row r="3289" spans="1:10" x14ac:dyDescent="0.25">
      <c r="A3289" s="36"/>
      <c r="B3289" s="32" t="s">
        <v>76</v>
      </c>
      <c r="C3289" s="32" t="str">
        <f t="shared" si="236"/>
        <v>189-437</v>
      </c>
      <c r="D3289" s="32" t="s">
        <v>67</v>
      </c>
      <c r="E3289" s="32" t="s">
        <v>19</v>
      </c>
      <c r="F3289" s="32">
        <v>4371890341709</v>
      </c>
      <c r="G3289" s="32">
        <v>6</v>
      </c>
      <c r="H3289" s="34">
        <v>1571.0625</v>
      </c>
      <c r="I3289" s="3"/>
      <c r="J3289" s="26">
        <f t="shared" si="235"/>
        <v>0</v>
      </c>
    </row>
    <row r="3290" spans="1:10" x14ac:dyDescent="0.25">
      <c r="A3290" s="36"/>
      <c r="B3290" s="32" t="s">
        <v>76</v>
      </c>
      <c r="C3290" s="32" t="str">
        <f t="shared" si="236"/>
        <v>189-437</v>
      </c>
      <c r="D3290" s="32" t="s">
        <v>67</v>
      </c>
      <c r="E3290" s="32" t="s">
        <v>21</v>
      </c>
      <c r="F3290" s="32">
        <v>4371890361707</v>
      </c>
      <c r="G3290" s="32">
        <v>6</v>
      </c>
      <c r="H3290" s="34">
        <v>1571.0625</v>
      </c>
      <c r="I3290" s="3"/>
      <c r="J3290" s="26">
        <f t="shared" si="235"/>
        <v>0</v>
      </c>
    </row>
    <row r="3291" spans="1:10" x14ac:dyDescent="0.25">
      <c r="A3291" s="36"/>
      <c r="B3291" s="32" t="s">
        <v>76</v>
      </c>
      <c r="C3291" s="32" t="str">
        <f t="shared" si="236"/>
        <v>189-437</v>
      </c>
      <c r="D3291" s="32" t="s">
        <v>67</v>
      </c>
      <c r="E3291" s="32" t="s">
        <v>81</v>
      </c>
      <c r="F3291" s="32">
        <v>4371890411709</v>
      </c>
      <c r="G3291" s="32">
        <v>3</v>
      </c>
      <c r="H3291" s="34">
        <v>1571.0625</v>
      </c>
      <c r="I3291" s="3"/>
      <c r="J3291" s="26">
        <f t="shared" si="235"/>
        <v>0</v>
      </c>
    </row>
    <row r="3292" spans="1:10" x14ac:dyDescent="0.25">
      <c r="A3292" s="36"/>
      <c r="B3292" s="32" t="s">
        <v>76</v>
      </c>
      <c r="C3292" s="32" t="str">
        <f t="shared" si="236"/>
        <v>189-437</v>
      </c>
      <c r="D3292" s="32" t="s">
        <v>67</v>
      </c>
      <c r="E3292" s="32" t="s">
        <v>73</v>
      </c>
      <c r="F3292" s="32">
        <v>4371890421708</v>
      </c>
      <c r="G3292" s="32">
        <v>4</v>
      </c>
      <c r="H3292" s="34">
        <v>1571.0625</v>
      </c>
      <c r="I3292" s="3"/>
      <c r="J3292" s="26">
        <f t="shared" si="235"/>
        <v>0</v>
      </c>
    </row>
    <row r="3293" spans="1:10" x14ac:dyDescent="0.25">
      <c r="A3293" s="36"/>
      <c r="B3293" s="32" t="s">
        <v>76</v>
      </c>
      <c r="C3293" s="32" t="str">
        <f t="shared" si="236"/>
        <v>189-437</v>
      </c>
      <c r="D3293" s="32" t="s">
        <v>67</v>
      </c>
      <c r="E3293" s="32" t="s">
        <v>28</v>
      </c>
      <c r="F3293" s="32">
        <v>4371890431707</v>
      </c>
      <c r="G3293" s="32">
        <v>2</v>
      </c>
      <c r="H3293" s="34">
        <v>1571.0625</v>
      </c>
      <c r="I3293" s="3"/>
      <c r="J3293" s="26">
        <f t="shared" si="235"/>
        <v>0</v>
      </c>
    </row>
    <row r="3294" spans="1:10" x14ac:dyDescent="0.25">
      <c r="A3294" s="36"/>
      <c r="B3294" s="32" t="s">
        <v>76</v>
      </c>
      <c r="C3294" s="32" t="str">
        <f t="shared" si="236"/>
        <v>189-437</v>
      </c>
      <c r="D3294" s="32" t="s">
        <v>67</v>
      </c>
      <c r="E3294" s="32" t="s">
        <v>82</v>
      </c>
      <c r="F3294" s="32">
        <v>4371890491701</v>
      </c>
      <c r="G3294" s="32">
        <v>4</v>
      </c>
      <c r="H3294" s="34">
        <v>1571.0625</v>
      </c>
      <c r="I3294" s="3"/>
      <c r="J3294" s="26">
        <f t="shared" si="235"/>
        <v>0</v>
      </c>
    </row>
    <row r="3295" spans="1:10" x14ac:dyDescent="0.25">
      <c r="A3295" s="37"/>
      <c r="B3295" s="32" t="s">
        <v>76</v>
      </c>
      <c r="C3295" s="32" t="str">
        <f t="shared" si="236"/>
        <v>189-437</v>
      </c>
      <c r="D3295" s="32" t="s">
        <v>67</v>
      </c>
      <c r="E3295" s="32" t="s">
        <v>74</v>
      </c>
      <c r="F3295" s="32">
        <v>4371890501707</v>
      </c>
      <c r="G3295" s="32">
        <v>4</v>
      </c>
      <c r="H3295" s="34">
        <v>1571.0625</v>
      </c>
      <c r="I3295" s="3"/>
      <c r="J3295" s="26">
        <f t="shared" si="235"/>
        <v>0</v>
      </c>
    </row>
    <row r="3296" spans="1:10" x14ac:dyDescent="0.25">
      <c r="A3296" s="35"/>
      <c r="B3296" s="32" t="s">
        <v>76</v>
      </c>
      <c r="C3296" s="32" t="str">
        <f t="shared" ref="C3296:C3314" si="237">HYPERLINK("http://warehouse.orhideja.net//images/products/581-347-black.jpg","581-437")</f>
        <v>581-437</v>
      </c>
      <c r="D3296" s="32" t="s">
        <v>67</v>
      </c>
      <c r="E3296" s="32" t="s">
        <v>70</v>
      </c>
      <c r="F3296" s="32">
        <v>4375810111700</v>
      </c>
      <c r="G3296" s="32">
        <v>4</v>
      </c>
      <c r="H3296" s="34">
        <v>1813.4550000000002</v>
      </c>
      <c r="I3296" s="3"/>
      <c r="J3296" s="26">
        <f t="shared" si="235"/>
        <v>0</v>
      </c>
    </row>
    <row r="3297" spans="1:10" x14ac:dyDescent="0.25">
      <c r="A3297" s="36"/>
      <c r="B3297" s="32" t="s">
        <v>76</v>
      </c>
      <c r="C3297" s="32" t="str">
        <f t="shared" si="237"/>
        <v>581-437</v>
      </c>
      <c r="D3297" s="32" t="s">
        <v>67</v>
      </c>
      <c r="E3297" s="32" t="s">
        <v>7</v>
      </c>
      <c r="F3297" s="32">
        <v>4375810121709</v>
      </c>
      <c r="G3297" s="32">
        <v>4</v>
      </c>
      <c r="H3297" s="34">
        <v>1813.4550000000002</v>
      </c>
      <c r="I3297" s="3"/>
      <c r="J3297" s="26">
        <f t="shared" si="235"/>
        <v>0</v>
      </c>
    </row>
    <row r="3298" spans="1:10" x14ac:dyDescent="0.25">
      <c r="A3298" s="36"/>
      <c r="B3298" s="32" t="s">
        <v>76</v>
      </c>
      <c r="C3298" s="32" t="str">
        <f t="shared" si="237"/>
        <v>581-437</v>
      </c>
      <c r="D3298" s="32" t="s">
        <v>67</v>
      </c>
      <c r="E3298" s="32" t="s">
        <v>8</v>
      </c>
      <c r="F3298" s="32">
        <v>4375810131708</v>
      </c>
      <c r="G3298" s="32">
        <v>2</v>
      </c>
      <c r="H3298" s="34">
        <v>1813.4550000000002</v>
      </c>
      <c r="I3298" s="3"/>
      <c r="J3298" s="26">
        <f t="shared" si="235"/>
        <v>0</v>
      </c>
    </row>
    <row r="3299" spans="1:10" x14ac:dyDescent="0.25">
      <c r="A3299" s="36"/>
      <c r="B3299" s="32" t="s">
        <v>76</v>
      </c>
      <c r="C3299" s="32" t="str">
        <f t="shared" si="237"/>
        <v>581-437</v>
      </c>
      <c r="D3299" s="32" t="s">
        <v>67</v>
      </c>
      <c r="E3299" s="32" t="s">
        <v>54</v>
      </c>
      <c r="F3299" s="32">
        <v>4375810141707</v>
      </c>
      <c r="G3299" s="32">
        <v>2</v>
      </c>
      <c r="H3299" s="34">
        <v>1813.4550000000002</v>
      </c>
      <c r="I3299" s="3"/>
      <c r="J3299" s="26">
        <f t="shared" si="235"/>
        <v>0</v>
      </c>
    </row>
    <row r="3300" spans="1:10" x14ac:dyDescent="0.25">
      <c r="A3300" s="36"/>
      <c r="B3300" s="32" t="s">
        <v>76</v>
      </c>
      <c r="C3300" s="32" t="str">
        <f t="shared" si="237"/>
        <v>581-437</v>
      </c>
      <c r="D3300" s="32" t="s">
        <v>67</v>
      </c>
      <c r="E3300" s="32" t="s">
        <v>24</v>
      </c>
      <c r="F3300" s="32">
        <v>4375810151706</v>
      </c>
      <c r="G3300" s="32">
        <v>1</v>
      </c>
      <c r="H3300" s="34">
        <v>1813.4550000000002</v>
      </c>
      <c r="I3300" s="3"/>
      <c r="J3300" s="26">
        <f t="shared" si="235"/>
        <v>0</v>
      </c>
    </row>
    <row r="3301" spans="1:10" x14ac:dyDescent="0.25">
      <c r="A3301" s="36"/>
      <c r="B3301" s="32" t="s">
        <v>76</v>
      </c>
      <c r="C3301" s="32" t="str">
        <f t="shared" si="237"/>
        <v>581-437</v>
      </c>
      <c r="D3301" s="32" t="s">
        <v>67</v>
      </c>
      <c r="E3301" s="32" t="s">
        <v>9</v>
      </c>
      <c r="F3301" s="32">
        <v>4375810181703</v>
      </c>
      <c r="G3301" s="32">
        <v>2</v>
      </c>
      <c r="H3301" s="34">
        <v>1813.4550000000002</v>
      </c>
      <c r="I3301" s="3"/>
      <c r="J3301" s="26">
        <f t="shared" si="235"/>
        <v>0</v>
      </c>
    </row>
    <row r="3302" spans="1:10" x14ac:dyDescent="0.25">
      <c r="A3302" s="36"/>
      <c r="B3302" s="32" t="s">
        <v>76</v>
      </c>
      <c r="C3302" s="32" t="str">
        <f t="shared" si="237"/>
        <v>581-437</v>
      </c>
      <c r="D3302" s="32" t="s">
        <v>67</v>
      </c>
      <c r="E3302" s="32" t="s">
        <v>10</v>
      </c>
      <c r="F3302" s="32">
        <v>4375810191702</v>
      </c>
      <c r="G3302" s="32">
        <v>2</v>
      </c>
      <c r="H3302" s="34">
        <v>1813.4550000000002</v>
      </c>
      <c r="I3302" s="3"/>
      <c r="J3302" s="26">
        <f t="shared" si="235"/>
        <v>0</v>
      </c>
    </row>
    <row r="3303" spans="1:10" x14ac:dyDescent="0.25">
      <c r="A3303" s="36"/>
      <c r="B3303" s="32" t="s">
        <v>76</v>
      </c>
      <c r="C3303" s="32" t="str">
        <f t="shared" si="237"/>
        <v>581-437</v>
      </c>
      <c r="D3303" s="32" t="s">
        <v>67</v>
      </c>
      <c r="E3303" s="32" t="s">
        <v>25</v>
      </c>
      <c r="F3303" s="32">
        <v>4375810211707</v>
      </c>
      <c r="G3303" s="32">
        <v>3</v>
      </c>
      <c r="H3303" s="34">
        <v>1813.4550000000002</v>
      </c>
      <c r="I3303" s="3"/>
      <c r="J3303" s="26">
        <f t="shared" si="235"/>
        <v>0</v>
      </c>
    </row>
    <row r="3304" spans="1:10" x14ac:dyDescent="0.25">
      <c r="A3304" s="36"/>
      <c r="B3304" s="32" t="s">
        <v>76</v>
      </c>
      <c r="C3304" s="32" t="str">
        <f t="shared" si="237"/>
        <v>581-437</v>
      </c>
      <c r="D3304" s="32" t="s">
        <v>67</v>
      </c>
      <c r="E3304" s="32" t="s">
        <v>12</v>
      </c>
      <c r="F3304" s="32">
        <v>4375810221706</v>
      </c>
      <c r="G3304" s="32">
        <v>1</v>
      </c>
      <c r="H3304" s="34">
        <v>1813.4550000000002</v>
      </c>
      <c r="I3304" s="3"/>
      <c r="J3304" s="26">
        <f t="shared" si="235"/>
        <v>0</v>
      </c>
    </row>
    <row r="3305" spans="1:10" x14ac:dyDescent="0.25">
      <c r="A3305" s="36"/>
      <c r="B3305" s="32" t="s">
        <v>76</v>
      </c>
      <c r="C3305" s="32" t="str">
        <f t="shared" si="237"/>
        <v>581-437</v>
      </c>
      <c r="D3305" s="32" t="s">
        <v>67</v>
      </c>
      <c r="E3305" s="32" t="s">
        <v>13</v>
      </c>
      <c r="F3305" s="32">
        <v>4375810231705</v>
      </c>
      <c r="G3305" s="32">
        <v>1</v>
      </c>
      <c r="H3305" s="34">
        <v>1813.4550000000002</v>
      </c>
      <c r="I3305" s="3"/>
      <c r="J3305" s="26">
        <f t="shared" si="235"/>
        <v>0</v>
      </c>
    </row>
    <row r="3306" spans="1:10" x14ac:dyDescent="0.25">
      <c r="A3306" s="36"/>
      <c r="B3306" s="32" t="s">
        <v>76</v>
      </c>
      <c r="C3306" s="32" t="str">
        <f t="shared" si="237"/>
        <v>581-437</v>
      </c>
      <c r="D3306" s="32" t="s">
        <v>67</v>
      </c>
      <c r="E3306" s="32" t="s">
        <v>15</v>
      </c>
      <c r="F3306" s="32">
        <v>4375810271701</v>
      </c>
      <c r="G3306" s="32">
        <v>2</v>
      </c>
      <c r="H3306" s="34">
        <v>1813.4550000000002</v>
      </c>
      <c r="I3306" s="3"/>
      <c r="J3306" s="26">
        <f t="shared" si="235"/>
        <v>0</v>
      </c>
    </row>
    <row r="3307" spans="1:10" x14ac:dyDescent="0.25">
      <c r="A3307" s="36"/>
      <c r="B3307" s="32" t="s">
        <v>76</v>
      </c>
      <c r="C3307" s="32" t="str">
        <f t="shared" si="237"/>
        <v>581-437</v>
      </c>
      <c r="D3307" s="32" t="s">
        <v>67</v>
      </c>
      <c r="E3307" s="32" t="s">
        <v>17</v>
      </c>
      <c r="F3307" s="32">
        <v>4375810291709</v>
      </c>
      <c r="G3307" s="32">
        <v>3</v>
      </c>
      <c r="H3307" s="34">
        <v>1813.4550000000002</v>
      </c>
      <c r="I3307" s="3"/>
      <c r="J3307" s="26">
        <f t="shared" si="235"/>
        <v>0</v>
      </c>
    </row>
    <row r="3308" spans="1:10" x14ac:dyDescent="0.25">
      <c r="A3308" s="36"/>
      <c r="B3308" s="32" t="s">
        <v>76</v>
      </c>
      <c r="C3308" s="32" t="str">
        <f t="shared" si="237"/>
        <v>581-437</v>
      </c>
      <c r="D3308" s="32" t="s">
        <v>67</v>
      </c>
      <c r="E3308" s="32" t="s">
        <v>18</v>
      </c>
      <c r="F3308" s="32">
        <v>4375810301705</v>
      </c>
      <c r="G3308" s="32">
        <v>4</v>
      </c>
      <c r="H3308" s="34">
        <v>1813.4550000000002</v>
      </c>
      <c r="I3308" s="3"/>
      <c r="J3308" s="26">
        <f t="shared" si="235"/>
        <v>0</v>
      </c>
    </row>
    <row r="3309" spans="1:10" x14ac:dyDescent="0.25">
      <c r="A3309" s="36"/>
      <c r="B3309" s="32" t="s">
        <v>76</v>
      </c>
      <c r="C3309" s="32" t="str">
        <f t="shared" si="237"/>
        <v>581-437</v>
      </c>
      <c r="D3309" s="32" t="s">
        <v>67</v>
      </c>
      <c r="E3309" s="32" t="s">
        <v>26</v>
      </c>
      <c r="F3309" s="32">
        <v>4375810311704</v>
      </c>
      <c r="G3309" s="32">
        <v>1</v>
      </c>
      <c r="H3309" s="34">
        <v>1813.4550000000002</v>
      </c>
      <c r="I3309" s="3"/>
      <c r="J3309" s="26">
        <f t="shared" si="235"/>
        <v>0</v>
      </c>
    </row>
    <row r="3310" spans="1:10" x14ac:dyDescent="0.25">
      <c r="A3310" s="36"/>
      <c r="B3310" s="32" t="s">
        <v>76</v>
      </c>
      <c r="C3310" s="32" t="str">
        <f t="shared" si="237"/>
        <v>581-437</v>
      </c>
      <c r="D3310" s="32" t="s">
        <v>67</v>
      </c>
      <c r="E3310" s="32" t="s">
        <v>23</v>
      </c>
      <c r="F3310" s="32">
        <v>4375810381707</v>
      </c>
      <c r="G3310" s="32">
        <v>3</v>
      </c>
      <c r="H3310" s="34">
        <v>1813.4550000000002</v>
      </c>
      <c r="I3310" s="3"/>
      <c r="J3310" s="26">
        <f t="shared" si="235"/>
        <v>0</v>
      </c>
    </row>
    <row r="3311" spans="1:10" x14ac:dyDescent="0.25">
      <c r="A3311" s="36"/>
      <c r="B3311" s="32" t="s">
        <v>76</v>
      </c>
      <c r="C3311" s="32" t="str">
        <f t="shared" si="237"/>
        <v>581-437</v>
      </c>
      <c r="D3311" s="32" t="s">
        <v>67</v>
      </c>
      <c r="E3311" s="32" t="s">
        <v>30</v>
      </c>
      <c r="F3311" s="32">
        <v>4375810451707</v>
      </c>
      <c r="G3311" s="32">
        <v>2</v>
      </c>
      <c r="H3311" s="34">
        <v>1813.4550000000002</v>
      </c>
      <c r="I3311" s="3"/>
      <c r="J3311" s="26">
        <f t="shared" si="235"/>
        <v>0</v>
      </c>
    </row>
    <row r="3312" spans="1:10" x14ac:dyDescent="0.25">
      <c r="A3312" s="36"/>
      <c r="B3312" s="32" t="s">
        <v>76</v>
      </c>
      <c r="C3312" s="32" t="str">
        <f t="shared" si="237"/>
        <v>581-437</v>
      </c>
      <c r="D3312" s="32" t="s">
        <v>67</v>
      </c>
      <c r="E3312" s="32" t="s">
        <v>74</v>
      </c>
      <c r="F3312" s="32">
        <v>4375810501709</v>
      </c>
      <c r="G3312" s="32">
        <v>1</v>
      </c>
      <c r="H3312" s="34">
        <v>1813.4550000000002</v>
      </c>
      <c r="I3312" s="3"/>
      <c r="J3312" s="26">
        <f t="shared" si="235"/>
        <v>0</v>
      </c>
    </row>
    <row r="3313" spans="1:10" x14ac:dyDescent="0.25">
      <c r="A3313" s="36"/>
      <c r="B3313" s="32" t="s">
        <v>76</v>
      </c>
      <c r="C3313" s="32" t="str">
        <f t="shared" si="237"/>
        <v>581-437</v>
      </c>
      <c r="D3313" s="32" t="s">
        <v>67</v>
      </c>
      <c r="E3313" s="32" t="s">
        <v>36</v>
      </c>
      <c r="F3313" s="32">
        <v>4375810511708</v>
      </c>
      <c r="G3313" s="32">
        <v>1</v>
      </c>
      <c r="H3313" s="34">
        <v>1813.4550000000002</v>
      </c>
      <c r="I3313" s="3"/>
      <c r="J3313" s="26">
        <f t="shared" si="235"/>
        <v>0</v>
      </c>
    </row>
    <row r="3314" spans="1:10" x14ac:dyDescent="0.25">
      <c r="A3314" s="37"/>
      <c r="B3314" s="32" t="s">
        <v>76</v>
      </c>
      <c r="C3314" s="32" t="str">
        <f t="shared" si="237"/>
        <v>581-437</v>
      </c>
      <c r="D3314" s="32" t="s">
        <v>67</v>
      </c>
      <c r="E3314" s="32" t="s">
        <v>37</v>
      </c>
      <c r="F3314" s="32">
        <v>4375810521707</v>
      </c>
      <c r="G3314" s="32">
        <v>1</v>
      </c>
      <c r="H3314" s="34">
        <v>1813.4550000000002</v>
      </c>
      <c r="I3314" s="3"/>
      <c r="J3314" s="26">
        <f t="shared" si="235"/>
        <v>0</v>
      </c>
    </row>
    <row r="3315" spans="1:10" ht="51" customHeight="1" x14ac:dyDescent="0.25">
      <c r="A3315" s="35"/>
      <c r="B3315" s="32" t="s">
        <v>31</v>
      </c>
      <c r="C3315" s="32" t="str">
        <f>HYPERLINK("http://warehouse.orhideja.net//images/products/201-437-black.jpg","201-437")</f>
        <v>201-437</v>
      </c>
      <c r="D3315" s="32" t="s">
        <v>67</v>
      </c>
      <c r="E3315" s="32">
        <v>38</v>
      </c>
      <c r="F3315" s="32">
        <v>4372011071703</v>
      </c>
      <c r="G3315" s="32">
        <v>5</v>
      </c>
      <c r="H3315" s="34">
        <v>807.97500000000002</v>
      </c>
      <c r="I3315" s="3"/>
      <c r="J3315" s="26">
        <f t="shared" si="235"/>
        <v>0</v>
      </c>
    </row>
    <row r="3316" spans="1:10" ht="51" customHeight="1" x14ac:dyDescent="0.25">
      <c r="A3316" s="36"/>
      <c r="B3316" s="32" t="s">
        <v>31</v>
      </c>
      <c r="C3316" s="32" t="str">
        <f>HYPERLINK("http://warehouse.orhideja.net//images/products/201-437-black.jpg","201-437")</f>
        <v>201-437</v>
      </c>
      <c r="D3316" s="32" t="s">
        <v>67</v>
      </c>
      <c r="E3316" s="32">
        <v>40</v>
      </c>
      <c r="F3316" s="32">
        <v>4372011081702</v>
      </c>
      <c r="G3316" s="32">
        <v>13</v>
      </c>
      <c r="H3316" s="34">
        <v>807.97500000000002</v>
      </c>
      <c r="I3316" s="3"/>
      <c r="J3316" s="26">
        <f t="shared" si="235"/>
        <v>0</v>
      </c>
    </row>
    <row r="3317" spans="1:10" ht="51" customHeight="1" x14ac:dyDescent="0.25">
      <c r="A3317" s="36"/>
      <c r="B3317" s="32" t="s">
        <v>31</v>
      </c>
      <c r="C3317" s="32" t="str">
        <f>HYPERLINK("http://warehouse.orhideja.net//images/products/201-437-black.jpg","201-437")</f>
        <v>201-437</v>
      </c>
      <c r="D3317" s="32" t="s">
        <v>67</v>
      </c>
      <c r="E3317" s="32">
        <v>42</v>
      </c>
      <c r="F3317" s="32">
        <v>4372011091701</v>
      </c>
      <c r="G3317" s="32">
        <v>9</v>
      </c>
      <c r="H3317" s="34">
        <v>807.97500000000002</v>
      </c>
      <c r="I3317" s="3"/>
      <c r="J3317" s="26">
        <f t="shared" si="235"/>
        <v>0</v>
      </c>
    </row>
    <row r="3318" spans="1:10" ht="51" customHeight="1" x14ac:dyDescent="0.25">
      <c r="A3318" s="37"/>
      <c r="B3318" s="32" t="s">
        <v>31</v>
      </c>
      <c r="C3318" s="32" t="str">
        <f>HYPERLINK("http://warehouse.orhideja.net//images/products/201-437-black.jpg","201-437")</f>
        <v>201-437</v>
      </c>
      <c r="D3318" s="32" t="s">
        <v>67</v>
      </c>
      <c r="E3318" s="32">
        <v>44</v>
      </c>
      <c r="F3318" s="32">
        <v>4372011101707</v>
      </c>
      <c r="G3318" s="32">
        <v>3</v>
      </c>
      <c r="H3318" s="34">
        <v>807.97500000000002</v>
      </c>
      <c r="I3318" s="3"/>
      <c r="J3318" s="26">
        <f t="shared" si="235"/>
        <v>0</v>
      </c>
    </row>
    <row r="3319" spans="1:10" ht="47.25" customHeight="1" x14ac:dyDescent="0.25">
      <c r="A3319" s="35"/>
      <c r="B3319" s="32" t="s">
        <v>31</v>
      </c>
      <c r="C3319" s="32" t="str">
        <f>HYPERLINK("http://warehouse.orhideja.net//images/products/189-437,-210-437-black_6.jpg","210-437")</f>
        <v>210-437</v>
      </c>
      <c r="D3319" s="32" t="s">
        <v>67</v>
      </c>
      <c r="E3319" s="32">
        <v>38</v>
      </c>
      <c r="F3319" s="32">
        <v>4372101071705</v>
      </c>
      <c r="G3319" s="32">
        <v>4</v>
      </c>
      <c r="H3319" s="34">
        <v>879.79499999999996</v>
      </c>
      <c r="I3319" s="3"/>
      <c r="J3319" s="26">
        <f t="shared" si="235"/>
        <v>0</v>
      </c>
    </row>
    <row r="3320" spans="1:10" ht="47.25" customHeight="1" x14ac:dyDescent="0.25">
      <c r="A3320" s="36"/>
      <c r="B3320" s="32" t="s">
        <v>31</v>
      </c>
      <c r="C3320" s="32" t="str">
        <f>HYPERLINK("http://warehouse.orhideja.net//images/products/189-437,-210-437-black_6.jpg","210-437")</f>
        <v>210-437</v>
      </c>
      <c r="D3320" s="32" t="s">
        <v>67</v>
      </c>
      <c r="E3320" s="32">
        <v>40</v>
      </c>
      <c r="F3320" s="32">
        <v>4372101081704</v>
      </c>
      <c r="G3320" s="32">
        <v>19</v>
      </c>
      <c r="H3320" s="34">
        <v>879.79499999999996</v>
      </c>
      <c r="I3320" s="3"/>
      <c r="J3320" s="26">
        <f t="shared" si="235"/>
        <v>0</v>
      </c>
    </row>
    <row r="3321" spans="1:10" ht="47.25" customHeight="1" x14ac:dyDescent="0.25">
      <c r="A3321" s="36"/>
      <c r="B3321" s="32" t="s">
        <v>31</v>
      </c>
      <c r="C3321" s="32" t="str">
        <f>HYPERLINK("http://warehouse.orhideja.net//images/products/189-437,-210-437-black_6.jpg","210-437")</f>
        <v>210-437</v>
      </c>
      <c r="D3321" s="32" t="s">
        <v>67</v>
      </c>
      <c r="E3321" s="32">
        <v>42</v>
      </c>
      <c r="F3321" s="32">
        <v>4372101091703</v>
      </c>
      <c r="G3321" s="32">
        <v>18</v>
      </c>
      <c r="H3321" s="34">
        <v>879.79499999999996</v>
      </c>
      <c r="I3321" s="3"/>
      <c r="J3321" s="26">
        <f t="shared" si="235"/>
        <v>0</v>
      </c>
    </row>
    <row r="3322" spans="1:10" ht="47.25" customHeight="1" x14ac:dyDescent="0.25">
      <c r="A3322" s="36"/>
      <c r="B3322" s="32" t="s">
        <v>31</v>
      </c>
      <c r="C3322" s="32" t="str">
        <f>HYPERLINK("http://warehouse.orhideja.net//images/products/189-437,-210-437-black_6.jpg","210-437")</f>
        <v>210-437</v>
      </c>
      <c r="D3322" s="32" t="s">
        <v>67</v>
      </c>
      <c r="E3322" s="32">
        <v>44</v>
      </c>
      <c r="F3322" s="32">
        <v>4372101101709</v>
      </c>
      <c r="G3322" s="32">
        <v>24</v>
      </c>
      <c r="H3322" s="34">
        <v>879.79499999999996</v>
      </c>
      <c r="I3322" s="3"/>
      <c r="J3322" s="26">
        <f t="shared" si="235"/>
        <v>0</v>
      </c>
    </row>
    <row r="3323" spans="1:10" ht="47.25" customHeight="1" x14ac:dyDescent="0.25">
      <c r="A3323" s="37"/>
      <c r="B3323" s="32" t="s">
        <v>31</v>
      </c>
      <c r="C3323" s="32" t="str">
        <f>HYPERLINK("http://warehouse.orhideja.net//images/products/189-437,-210-437-black_6.jpg","210-437")</f>
        <v>210-437</v>
      </c>
      <c r="D3323" s="32" t="s">
        <v>67</v>
      </c>
      <c r="E3323" s="32">
        <v>46</v>
      </c>
      <c r="F3323" s="32">
        <v>4372101111708</v>
      </c>
      <c r="G3323" s="32">
        <v>36</v>
      </c>
      <c r="H3323" s="34">
        <v>879.79499999999996</v>
      </c>
      <c r="I3323" s="3"/>
      <c r="J3323" s="26">
        <f t="shared" si="235"/>
        <v>0</v>
      </c>
    </row>
    <row r="3324" spans="1:10" ht="72.75" customHeight="1" x14ac:dyDescent="0.25">
      <c r="A3324" s="35"/>
      <c r="B3324" s="32" t="s">
        <v>32</v>
      </c>
      <c r="C3324" s="32" t="str">
        <f>HYPERLINK("http://warehouse.orhideja.net//images/products/299-437.jpg","299-437")</f>
        <v>299-437</v>
      </c>
      <c r="D3324" s="32" t="s">
        <v>67</v>
      </c>
      <c r="E3324" s="32">
        <v>38</v>
      </c>
      <c r="F3324" s="32">
        <v>4372991071700</v>
      </c>
      <c r="G3324" s="32">
        <v>16</v>
      </c>
      <c r="H3324" s="34">
        <v>834.90750000000003</v>
      </c>
      <c r="I3324" s="3"/>
      <c r="J3324" s="26">
        <f t="shared" si="235"/>
        <v>0</v>
      </c>
    </row>
    <row r="3325" spans="1:10" ht="72.75" customHeight="1" x14ac:dyDescent="0.25">
      <c r="A3325" s="36"/>
      <c r="B3325" s="32" t="s">
        <v>32</v>
      </c>
      <c r="C3325" s="32" t="str">
        <f>HYPERLINK("http://warehouse.orhideja.net//images/products/299-437.jpg","299-437")</f>
        <v>299-437</v>
      </c>
      <c r="D3325" s="32" t="s">
        <v>67</v>
      </c>
      <c r="E3325" s="32">
        <v>40</v>
      </c>
      <c r="F3325" s="32">
        <v>4372991081709</v>
      </c>
      <c r="G3325" s="32">
        <v>22</v>
      </c>
      <c r="H3325" s="34">
        <v>834.90750000000003</v>
      </c>
      <c r="I3325" s="3"/>
      <c r="J3325" s="26">
        <f t="shared" si="235"/>
        <v>0</v>
      </c>
    </row>
    <row r="3326" spans="1:10" ht="72.75" customHeight="1" x14ac:dyDescent="0.25">
      <c r="A3326" s="37"/>
      <c r="B3326" s="32" t="s">
        <v>32</v>
      </c>
      <c r="C3326" s="32" t="str">
        <f>HYPERLINK("http://warehouse.orhideja.net//images/products/299-437.jpg","299-437")</f>
        <v>299-437</v>
      </c>
      <c r="D3326" s="32" t="s">
        <v>67</v>
      </c>
      <c r="E3326" s="32">
        <v>42</v>
      </c>
      <c r="F3326" s="32">
        <v>4372991091708</v>
      </c>
      <c r="G3326" s="32">
        <v>15</v>
      </c>
      <c r="H3326" s="34">
        <v>834.90750000000003</v>
      </c>
      <c r="I3326" s="3"/>
      <c r="J3326" s="26">
        <f t="shared" si="235"/>
        <v>0</v>
      </c>
    </row>
    <row r="3327" spans="1:10" ht="36.75" customHeight="1" x14ac:dyDescent="0.25">
      <c r="A3327" s="35"/>
      <c r="B3327" s="32" t="s">
        <v>51</v>
      </c>
      <c r="C3327" s="32" t="str">
        <f t="shared" ref="C3327:C3332" si="238">HYPERLINK("http://warehouse.orhideja.net//images/products/535-437, 646-437 black_6.jpg","646-437")</f>
        <v>646-437</v>
      </c>
      <c r="D3327" s="32" t="s">
        <v>67</v>
      </c>
      <c r="E3327" s="32">
        <v>40</v>
      </c>
      <c r="F3327" s="32">
        <v>4376461081701</v>
      </c>
      <c r="G3327" s="32">
        <v>9</v>
      </c>
      <c r="H3327" s="34">
        <v>1059.345</v>
      </c>
      <c r="I3327" s="3"/>
      <c r="J3327" s="26">
        <f t="shared" si="235"/>
        <v>0</v>
      </c>
    </row>
    <row r="3328" spans="1:10" ht="36.75" customHeight="1" x14ac:dyDescent="0.25">
      <c r="A3328" s="36"/>
      <c r="B3328" s="32" t="s">
        <v>51</v>
      </c>
      <c r="C3328" s="32" t="str">
        <f t="shared" si="238"/>
        <v>646-437</v>
      </c>
      <c r="D3328" s="32" t="s">
        <v>67</v>
      </c>
      <c r="E3328" s="32">
        <v>42</v>
      </c>
      <c r="F3328" s="32">
        <v>4376461091700</v>
      </c>
      <c r="G3328" s="32">
        <v>33</v>
      </c>
      <c r="H3328" s="34">
        <v>1059.345</v>
      </c>
      <c r="I3328" s="3"/>
      <c r="J3328" s="26">
        <f t="shared" si="235"/>
        <v>0</v>
      </c>
    </row>
    <row r="3329" spans="1:10" ht="36.75" customHeight="1" x14ac:dyDescent="0.25">
      <c r="A3329" s="36"/>
      <c r="B3329" s="32" t="s">
        <v>51</v>
      </c>
      <c r="C3329" s="32" t="str">
        <f t="shared" si="238"/>
        <v>646-437</v>
      </c>
      <c r="D3329" s="32" t="s">
        <v>67</v>
      </c>
      <c r="E3329" s="32">
        <v>44</v>
      </c>
      <c r="F3329" s="32">
        <v>4376461101706</v>
      </c>
      <c r="G3329" s="32">
        <v>31</v>
      </c>
      <c r="H3329" s="34">
        <v>1059.345</v>
      </c>
      <c r="I3329" s="3"/>
      <c r="J3329" s="26">
        <f t="shared" si="235"/>
        <v>0</v>
      </c>
    </row>
    <row r="3330" spans="1:10" ht="36.75" customHeight="1" x14ac:dyDescent="0.25">
      <c r="A3330" s="36"/>
      <c r="B3330" s="32" t="s">
        <v>51</v>
      </c>
      <c r="C3330" s="32" t="str">
        <f t="shared" si="238"/>
        <v>646-437</v>
      </c>
      <c r="D3330" s="32" t="s">
        <v>67</v>
      </c>
      <c r="E3330" s="32">
        <v>46</v>
      </c>
      <c r="F3330" s="32">
        <v>4376461111705</v>
      </c>
      <c r="G3330" s="32">
        <v>33</v>
      </c>
      <c r="H3330" s="34">
        <v>1059.345</v>
      </c>
      <c r="I3330" s="3"/>
      <c r="J3330" s="26">
        <f t="shared" si="235"/>
        <v>0</v>
      </c>
    </row>
    <row r="3331" spans="1:10" ht="36.75" customHeight="1" x14ac:dyDescent="0.25">
      <c r="A3331" s="36"/>
      <c r="B3331" s="32" t="s">
        <v>51</v>
      </c>
      <c r="C3331" s="32" t="str">
        <f t="shared" si="238"/>
        <v>646-437</v>
      </c>
      <c r="D3331" s="32" t="s">
        <v>67</v>
      </c>
      <c r="E3331" s="32">
        <v>48</v>
      </c>
      <c r="F3331" s="32">
        <v>4376461121704</v>
      </c>
      <c r="G3331" s="32">
        <v>11</v>
      </c>
      <c r="H3331" s="34">
        <v>1059.345</v>
      </c>
      <c r="I3331" s="3"/>
      <c r="J3331" s="26">
        <f t="shared" si="235"/>
        <v>0</v>
      </c>
    </row>
    <row r="3332" spans="1:10" ht="36.75" customHeight="1" x14ac:dyDescent="0.25">
      <c r="A3332" s="37"/>
      <c r="B3332" s="32" t="s">
        <v>51</v>
      </c>
      <c r="C3332" s="32" t="str">
        <f t="shared" si="238"/>
        <v>646-437</v>
      </c>
      <c r="D3332" s="32" t="s">
        <v>67</v>
      </c>
      <c r="E3332" s="32">
        <v>50</v>
      </c>
      <c r="F3332" s="32">
        <v>4376461131703</v>
      </c>
      <c r="G3332" s="32">
        <v>6</v>
      </c>
      <c r="H3332" s="34">
        <v>1059.345</v>
      </c>
      <c r="I3332" s="3"/>
      <c r="J3332" s="26">
        <f t="shared" si="235"/>
        <v>0</v>
      </c>
    </row>
    <row r="3333" spans="1:10" ht="42.75" customHeight="1" x14ac:dyDescent="0.25">
      <c r="A3333" s="35"/>
      <c r="B3333" s="32" t="s">
        <v>32</v>
      </c>
      <c r="C3333" s="32" t="str">
        <f>HYPERLINK("http://warehouse.orhideja.net//images/products/182-437,-733-437-black_6.jpg","733-437")</f>
        <v>733-437</v>
      </c>
      <c r="D3333" s="32" t="s">
        <v>67</v>
      </c>
      <c r="E3333" s="32">
        <v>38</v>
      </c>
      <c r="F3333" s="32">
        <v>4377331071709</v>
      </c>
      <c r="G3333" s="32">
        <v>15</v>
      </c>
      <c r="H3333" s="34">
        <v>1014.4575</v>
      </c>
      <c r="I3333" s="3"/>
      <c r="J3333" s="26">
        <f t="shared" si="235"/>
        <v>0</v>
      </c>
    </row>
    <row r="3334" spans="1:10" ht="42.75" customHeight="1" x14ac:dyDescent="0.25">
      <c r="A3334" s="36"/>
      <c r="B3334" s="32" t="s">
        <v>32</v>
      </c>
      <c r="C3334" s="32" t="str">
        <f>HYPERLINK("http://warehouse.orhideja.net//images/products/182-437,-733-437-black_6.jpg","733-437")</f>
        <v>733-437</v>
      </c>
      <c r="D3334" s="32" t="s">
        <v>67</v>
      </c>
      <c r="E3334" s="32">
        <v>40</v>
      </c>
      <c r="F3334" s="32">
        <v>4377331081708</v>
      </c>
      <c r="G3334" s="32">
        <v>13</v>
      </c>
      <c r="H3334" s="34">
        <v>1014.4575</v>
      </c>
      <c r="I3334" s="3"/>
      <c r="J3334" s="26">
        <f t="shared" si="235"/>
        <v>0</v>
      </c>
    </row>
    <row r="3335" spans="1:10" ht="42.75" customHeight="1" x14ac:dyDescent="0.25">
      <c r="A3335" s="36"/>
      <c r="B3335" s="32" t="s">
        <v>32</v>
      </c>
      <c r="C3335" s="32" t="str">
        <f>HYPERLINK("http://warehouse.orhideja.net//images/products/182-437,-733-437-black_6.jpg","733-437")</f>
        <v>733-437</v>
      </c>
      <c r="D3335" s="32" t="s">
        <v>67</v>
      </c>
      <c r="E3335" s="32">
        <v>42</v>
      </c>
      <c r="F3335" s="32">
        <v>4377331091707</v>
      </c>
      <c r="G3335" s="32">
        <v>11</v>
      </c>
      <c r="H3335" s="34">
        <v>1014.4575</v>
      </c>
      <c r="I3335" s="3"/>
      <c r="J3335" s="26">
        <f t="shared" si="235"/>
        <v>0</v>
      </c>
    </row>
    <row r="3336" spans="1:10" ht="42.75" customHeight="1" x14ac:dyDescent="0.25">
      <c r="A3336" s="36"/>
      <c r="B3336" s="32" t="s">
        <v>32</v>
      </c>
      <c r="C3336" s="32" t="str">
        <f>HYPERLINK("http://warehouse.orhideja.net//images/products/182-437,-733-437-black_6.jpg","733-437")</f>
        <v>733-437</v>
      </c>
      <c r="D3336" s="32" t="s">
        <v>67</v>
      </c>
      <c r="E3336" s="32">
        <v>44</v>
      </c>
      <c r="F3336" s="32">
        <v>4377331101703</v>
      </c>
      <c r="G3336" s="32">
        <v>17</v>
      </c>
      <c r="H3336" s="34">
        <v>1014.4575</v>
      </c>
      <c r="I3336" s="3"/>
      <c r="J3336" s="26">
        <f t="shared" ref="J3336:J3399" si="239">H3336*I3336</f>
        <v>0</v>
      </c>
    </row>
    <row r="3337" spans="1:10" ht="42.75" customHeight="1" x14ac:dyDescent="0.25">
      <c r="A3337" s="37"/>
      <c r="B3337" s="32" t="s">
        <v>32</v>
      </c>
      <c r="C3337" s="32" t="str">
        <f>HYPERLINK("http://warehouse.orhideja.net//images/products/182-437,-733-437-black_6.jpg","733-437")</f>
        <v>733-437</v>
      </c>
      <c r="D3337" s="32" t="s">
        <v>67</v>
      </c>
      <c r="E3337" s="32">
        <v>46</v>
      </c>
      <c r="F3337" s="32">
        <v>4377331111702</v>
      </c>
      <c r="G3337" s="32">
        <v>11</v>
      </c>
      <c r="H3337" s="34">
        <v>1014.4575</v>
      </c>
      <c r="I3337" s="3"/>
      <c r="J3337" s="26">
        <f t="shared" si="239"/>
        <v>0</v>
      </c>
    </row>
    <row r="3338" spans="1:10" ht="59.25" customHeight="1" x14ac:dyDescent="0.25">
      <c r="A3338" s="35"/>
      <c r="B3338" s="32" t="s">
        <v>76</v>
      </c>
      <c r="C3338" s="32" t="str">
        <f>HYPERLINK("http://warehouse.orhideja.net//images/products/581-437 бургунди.jpg","581-437")</f>
        <v>581-437</v>
      </c>
      <c r="D3338" s="32" t="s">
        <v>161</v>
      </c>
      <c r="E3338" s="32" t="s">
        <v>11</v>
      </c>
      <c r="F3338" s="32">
        <v>4375810200060</v>
      </c>
      <c r="G3338" s="32">
        <v>3</v>
      </c>
      <c r="H3338" s="34">
        <v>1813.4550000000002</v>
      </c>
      <c r="I3338" s="3"/>
      <c r="J3338" s="26">
        <f t="shared" si="239"/>
        <v>0</v>
      </c>
    </row>
    <row r="3339" spans="1:10" ht="59.25" customHeight="1" x14ac:dyDescent="0.25">
      <c r="A3339" s="36"/>
      <c r="B3339" s="32" t="s">
        <v>76</v>
      </c>
      <c r="C3339" s="32" t="str">
        <f>HYPERLINK("http://warehouse.orhideja.net//images/products/581-437 бургунди.jpg","581-437")</f>
        <v>581-437</v>
      </c>
      <c r="D3339" s="32" t="s">
        <v>161</v>
      </c>
      <c r="E3339" s="32" t="s">
        <v>25</v>
      </c>
      <c r="F3339" s="32">
        <v>4375810210069</v>
      </c>
      <c r="G3339" s="32">
        <v>8</v>
      </c>
      <c r="H3339" s="34">
        <v>1813.4550000000002</v>
      </c>
      <c r="I3339" s="3"/>
      <c r="J3339" s="26">
        <f t="shared" si="239"/>
        <v>0</v>
      </c>
    </row>
    <row r="3340" spans="1:10" ht="59.25" customHeight="1" x14ac:dyDescent="0.25">
      <c r="A3340" s="36"/>
      <c r="B3340" s="32" t="s">
        <v>76</v>
      </c>
      <c r="C3340" s="32" t="str">
        <f>HYPERLINK("http://warehouse.orhideja.net//images/products/581-437 бургунди.jpg","581-437")</f>
        <v>581-437</v>
      </c>
      <c r="D3340" s="32" t="s">
        <v>161</v>
      </c>
      <c r="E3340" s="32" t="s">
        <v>12</v>
      </c>
      <c r="F3340" s="32">
        <v>4375810220068</v>
      </c>
      <c r="G3340" s="32">
        <v>5</v>
      </c>
      <c r="H3340" s="34">
        <v>1813.4550000000002</v>
      </c>
      <c r="I3340" s="3"/>
      <c r="J3340" s="26">
        <f t="shared" si="239"/>
        <v>0</v>
      </c>
    </row>
    <row r="3341" spans="1:10" ht="59.25" customHeight="1" x14ac:dyDescent="0.25">
      <c r="A3341" s="37"/>
      <c r="B3341" s="32" t="s">
        <v>76</v>
      </c>
      <c r="C3341" s="32" t="str">
        <f>HYPERLINK("http://warehouse.orhideja.net//images/products/581-437 бургунди.jpg","581-437")</f>
        <v>581-437</v>
      </c>
      <c r="D3341" s="32" t="s">
        <v>161</v>
      </c>
      <c r="E3341" s="32" t="s">
        <v>22</v>
      </c>
      <c r="F3341" s="32">
        <v>4375810370060</v>
      </c>
      <c r="G3341" s="32">
        <v>1</v>
      </c>
      <c r="H3341" s="34">
        <v>1813.4550000000002</v>
      </c>
      <c r="I3341" s="3"/>
      <c r="J3341" s="26">
        <f t="shared" si="239"/>
        <v>0</v>
      </c>
    </row>
    <row r="3342" spans="1:10" x14ac:dyDescent="0.25">
      <c r="A3342" s="38"/>
      <c r="B3342" s="32" t="s">
        <v>72</v>
      </c>
      <c r="C3342" s="32" t="str">
        <f t="shared" ref="C3342:C3367" si="240">HYPERLINK("http://warehouse.orhideja.net//images/products/587-437_4.jpg","587-437")</f>
        <v>587-437</v>
      </c>
      <c r="D3342" s="32" t="s">
        <v>161</v>
      </c>
      <c r="E3342" s="32" t="s">
        <v>70</v>
      </c>
      <c r="F3342" s="32">
        <v>4375870110064</v>
      </c>
      <c r="G3342" s="32">
        <v>16</v>
      </c>
      <c r="H3342" s="34">
        <v>1705.7250000000001</v>
      </c>
      <c r="I3342" s="3"/>
      <c r="J3342" s="26">
        <f t="shared" si="239"/>
        <v>0</v>
      </c>
    </row>
    <row r="3343" spans="1:10" x14ac:dyDescent="0.25">
      <c r="A3343" s="39"/>
      <c r="B3343" s="32" t="s">
        <v>72</v>
      </c>
      <c r="C3343" s="32" t="str">
        <f t="shared" si="240"/>
        <v>587-437</v>
      </c>
      <c r="D3343" s="32" t="s">
        <v>161</v>
      </c>
      <c r="E3343" s="32" t="s">
        <v>7</v>
      </c>
      <c r="F3343" s="32">
        <v>4375870120063</v>
      </c>
      <c r="G3343" s="32">
        <v>4</v>
      </c>
      <c r="H3343" s="34">
        <v>1705.7250000000001</v>
      </c>
      <c r="I3343" s="3"/>
      <c r="J3343" s="26">
        <f t="shared" si="239"/>
        <v>0</v>
      </c>
    </row>
    <row r="3344" spans="1:10" x14ac:dyDescent="0.25">
      <c r="A3344" s="39"/>
      <c r="B3344" s="32" t="s">
        <v>72</v>
      </c>
      <c r="C3344" s="32" t="str">
        <f t="shared" si="240"/>
        <v>587-437</v>
      </c>
      <c r="D3344" s="32" t="s">
        <v>161</v>
      </c>
      <c r="E3344" s="32" t="s">
        <v>8</v>
      </c>
      <c r="F3344" s="32">
        <v>4375870130062</v>
      </c>
      <c r="G3344" s="32">
        <v>4</v>
      </c>
      <c r="H3344" s="34">
        <v>1705.7250000000001</v>
      </c>
      <c r="I3344" s="3"/>
      <c r="J3344" s="26">
        <f t="shared" si="239"/>
        <v>0</v>
      </c>
    </row>
    <row r="3345" spans="1:10" x14ac:dyDescent="0.25">
      <c r="A3345" s="39"/>
      <c r="B3345" s="32" t="s">
        <v>72</v>
      </c>
      <c r="C3345" s="32" t="str">
        <f t="shared" si="240"/>
        <v>587-437</v>
      </c>
      <c r="D3345" s="32" t="s">
        <v>161</v>
      </c>
      <c r="E3345" s="32" t="s">
        <v>54</v>
      </c>
      <c r="F3345" s="32">
        <v>4375870140061</v>
      </c>
      <c r="G3345" s="32">
        <v>5</v>
      </c>
      <c r="H3345" s="34">
        <v>1705.7250000000001</v>
      </c>
      <c r="I3345" s="3"/>
      <c r="J3345" s="26">
        <f t="shared" si="239"/>
        <v>0</v>
      </c>
    </row>
    <row r="3346" spans="1:10" x14ac:dyDescent="0.25">
      <c r="A3346" s="39"/>
      <c r="B3346" s="32" t="s">
        <v>72</v>
      </c>
      <c r="C3346" s="32" t="str">
        <f t="shared" si="240"/>
        <v>587-437</v>
      </c>
      <c r="D3346" s="32" t="s">
        <v>161</v>
      </c>
      <c r="E3346" s="32" t="s">
        <v>24</v>
      </c>
      <c r="F3346" s="32">
        <v>4375870150060</v>
      </c>
      <c r="G3346" s="32">
        <v>6</v>
      </c>
      <c r="H3346" s="34">
        <v>1705.7250000000001</v>
      </c>
      <c r="I3346" s="3"/>
      <c r="J3346" s="26">
        <f t="shared" si="239"/>
        <v>0</v>
      </c>
    </row>
    <row r="3347" spans="1:10" x14ac:dyDescent="0.25">
      <c r="A3347" s="39"/>
      <c r="B3347" s="32" t="s">
        <v>72</v>
      </c>
      <c r="C3347" s="32" t="str">
        <f t="shared" si="240"/>
        <v>587-437</v>
      </c>
      <c r="D3347" s="32" t="s">
        <v>161</v>
      </c>
      <c r="E3347" s="32" t="s">
        <v>9</v>
      </c>
      <c r="F3347" s="32">
        <v>4375870180067</v>
      </c>
      <c r="G3347" s="32">
        <v>7</v>
      </c>
      <c r="H3347" s="34">
        <v>1705.7250000000001</v>
      </c>
      <c r="I3347" s="3"/>
      <c r="J3347" s="26">
        <f t="shared" si="239"/>
        <v>0</v>
      </c>
    </row>
    <row r="3348" spans="1:10" x14ac:dyDescent="0.25">
      <c r="A3348" s="39"/>
      <c r="B3348" s="32" t="s">
        <v>72</v>
      </c>
      <c r="C3348" s="32" t="str">
        <f t="shared" si="240"/>
        <v>587-437</v>
      </c>
      <c r="D3348" s="32" t="s">
        <v>161</v>
      </c>
      <c r="E3348" s="32" t="s">
        <v>10</v>
      </c>
      <c r="F3348" s="32">
        <v>4375870190066</v>
      </c>
      <c r="G3348" s="32">
        <v>21</v>
      </c>
      <c r="H3348" s="34">
        <v>1705.7250000000001</v>
      </c>
      <c r="I3348" s="3"/>
      <c r="J3348" s="26">
        <f t="shared" si="239"/>
        <v>0</v>
      </c>
    </row>
    <row r="3349" spans="1:10" x14ac:dyDescent="0.25">
      <c r="A3349" s="39"/>
      <c r="B3349" s="32" t="s">
        <v>72</v>
      </c>
      <c r="C3349" s="32" t="str">
        <f t="shared" si="240"/>
        <v>587-437</v>
      </c>
      <c r="D3349" s="32" t="s">
        <v>161</v>
      </c>
      <c r="E3349" s="32" t="s">
        <v>11</v>
      </c>
      <c r="F3349" s="32">
        <v>4375870200062</v>
      </c>
      <c r="G3349" s="32">
        <v>19</v>
      </c>
      <c r="H3349" s="34">
        <v>1705.7250000000001</v>
      </c>
      <c r="I3349" s="3"/>
      <c r="J3349" s="26">
        <f t="shared" si="239"/>
        <v>0</v>
      </c>
    </row>
    <row r="3350" spans="1:10" x14ac:dyDescent="0.25">
      <c r="A3350" s="39"/>
      <c r="B3350" s="32" t="s">
        <v>72</v>
      </c>
      <c r="C3350" s="32" t="str">
        <f t="shared" si="240"/>
        <v>587-437</v>
      </c>
      <c r="D3350" s="32" t="s">
        <v>161</v>
      </c>
      <c r="E3350" s="32" t="s">
        <v>25</v>
      </c>
      <c r="F3350" s="32">
        <v>4375870210061</v>
      </c>
      <c r="G3350" s="32">
        <v>10</v>
      </c>
      <c r="H3350" s="34">
        <v>1705.7250000000001</v>
      </c>
      <c r="I3350" s="3"/>
      <c r="J3350" s="26">
        <f t="shared" si="239"/>
        <v>0</v>
      </c>
    </row>
    <row r="3351" spans="1:10" x14ac:dyDescent="0.25">
      <c r="A3351" s="39"/>
      <c r="B3351" s="32" t="s">
        <v>72</v>
      </c>
      <c r="C3351" s="32" t="str">
        <f t="shared" si="240"/>
        <v>587-437</v>
      </c>
      <c r="D3351" s="32" t="s">
        <v>161</v>
      </c>
      <c r="E3351" s="32" t="s">
        <v>12</v>
      </c>
      <c r="F3351" s="32">
        <v>4375870220060</v>
      </c>
      <c r="G3351" s="32">
        <v>7</v>
      </c>
      <c r="H3351" s="34">
        <v>1705.7250000000001</v>
      </c>
      <c r="I3351" s="3"/>
      <c r="J3351" s="26">
        <f t="shared" si="239"/>
        <v>0</v>
      </c>
    </row>
    <row r="3352" spans="1:10" x14ac:dyDescent="0.25">
      <c r="A3352" s="39"/>
      <c r="B3352" s="32" t="s">
        <v>72</v>
      </c>
      <c r="C3352" s="32" t="str">
        <f t="shared" si="240"/>
        <v>587-437</v>
      </c>
      <c r="D3352" s="32" t="s">
        <v>161</v>
      </c>
      <c r="E3352" s="32" t="s">
        <v>71</v>
      </c>
      <c r="F3352" s="32">
        <v>4375870250067</v>
      </c>
      <c r="G3352" s="32">
        <v>10</v>
      </c>
      <c r="H3352" s="34">
        <v>1705.7250000000001</v>
      </c>
      <c r="I3352" s="3"/>
      <c r="J3352" s="26">
        <f t="shared" si="239"/>
        <v>0</v>
      </c>
    </row>
    <row r="3353" spans="1:10" x14ac:dyDescent="0.25">
      <c r="A3353" s="39"/>
      <c r="B3353" s="32" t="s">
        <v>72</v>
      </c>
      <c r="C3353" s="32" t="str">
        <f t="shared" si="240"/>
        <v>587-437</v>
      </c>
      <c r="D3353" s="32" t="s">
        <v>161</v>
      </c>
      <c r="E3353" s="32" t="s">
        <v>14</v>
      </c>
      <c r="F3353" s="32">
        <v>4375870260066</v>
      </c>
      <c r="G3353" s="32">
        <v>16</v>
      </c>
      <c r="H3353" s="34">
        <v>1705.7250000000001</v>
      </c>
      <c r="I3353" s="3"/>
      <c r="J3353" s="26">
        <f t="shared" si="239"/>
        <v>0</v>
      </c>
    </row>
    <row r="3354" spans="1:10" x14ac:dyDescent="0.25">
      <c r="A3354" s="39"/>
      <c r="B3354" s="32" t="s">
        <v>72</v>
      </c>
      <c r="C3354" s="32" t="str">
        <f t="shared" si="240"/>
        <v>587-437</v>
      </c>
      <c r="D3354" s="32" t="s">
        <v>161</v>
      </c>
      <c r="E3354" s="32" t="s">
        <v>15</v>
      </c>
      <c r="F3354" s="32">
        <v>4375870270065</v>
      </c>
      <c r="G3354" s="32">
        <v>17</v>
      </c>
      <c r="H3354" s="34">
        <v>1705.7250000000001</v>
      </c>
      <c r="I3354" s="3"/>
      <c r="J3354" s="26">
        <f t="shared" si="239"/>
        <v>0</v>
      </c>
    </row>
    <row r="3355" spans="1:10" x14ac:dyDescent="0.25">
      <c r="A3355" s="39"/>
      <c r="B3355" s="32" t="s">
        <v>72</v>
      </c>
      <c r="C3355" s="32" t="str">
        <f t="shared" si="240"/>
        <v>587-437</v>
      </c>
      <c r="D3355" s="32" t="s">
        <v>161</v>
      </c>
      <c r="E3355" s="32" t="s">
        <v>16</v>
      </c>
      <c r="F3355" s="32">
        <v>4375870280064</v>
      </c>
      <c r="G3355" s="32">
        <v>13</v>
      </c>
      <c r="H3355" s="34">
        <v>1705.7250000000001</v>
      </c>
      <c r="I3355" s="3"/>
      <c r="J3355" s="26">
        <f t="shared" si="239"/>
        <v>0</v>
      </c>
    </row>
    <row r="3356" spans="1:10" x14ac:dyDescent="0.25">
      <c r="A3356" s="39"/>
      <c r="B3356" s="32" t="s">
        <v>72</v>
      </c>
      <c r="C3356" s="32" t="str">
        <f t="shared" si="240"/>
        <v>587-437</v>
      </c>
      <c r="D3356" s="32" t="s">
        <v>161</v>
      </c>
      <c r="E3356" s="32" t="s">
        <v>17</v>
      </c>
      <c r="F3356" s="32">
        <v>4375870290063</v>
      </c>
      <c r="G3356" s="32">
        <v>6</v>
      </c>
      <c r="H3356" s="34">
        <v>1705.7250000000001</v>
      </c>
      <c r="I3356" s="3"/>
      <c r="J3356" s="26">
        <f t="shared" si="239"/>
        <v>0</v>
      </c>
    </row>
    <row r="3357" spans="1:10" x14ac:dyDescent="0.25">
      <c r="A3357" s="39"/>
      <c r="B3357" s="32" t="s">
        <v>72</v>
      </c>
      <c r="C3357" s="32" t="str">
        <f t="shared" si="240"/>
        <v>587-437</v>
      </c>
      <c r="D3357" s="32" t="s">
        <v>161</v>
      </c>
      <c r="E3357" s="32" t="s">
        <v>18</v>
      </c>
      <c r="F3357" s="32">
        <v>4375870300069</v>
      </c>
      <c r="G3357" s="32">
        <v>6</v>
      </c>
      <c r="H3357" s="34">
        <v>1705.7250000000001</v>
      </c>
      <c r="I3357" s="3"/>
      <c r="J3357" s="26">
        <f t="shared" si="239"/>
        <v>0</v>
      </c>
    </row>
    <row r="3358" spans="1:10" x14ac:dyDescent="0.25">
      <c r="A3358" s="39"/>
      <c r="B3358" s="32" t="s">
        <v>72</v>
      </c>
      <c r="C3358" s="32" t="str">
        <f t="shared" si="240"/>
        <v>587-437</v>
      </c>
      <c r="D3358" s="32" t="s">
        <v>161</v>
      </c>
      <c r="E3358" s="32" t="s">
        <v>79</v>
      </c>
      <c r="F3358" s="32">
        <v>4375870330066</v>
      </c>
      <c r="G3358" s="32">
        <v>6</v>
      </c>
      <c r="H3358" s="34">
        <v>1705.7250000000001</v>
      </c>
      <c r="I3358" s="3"/>
      <c r="J3358" s="26">
        <f t="shared" si="239"/>
        <v>0</v>
      </c>
    </row>
    <row r="3359" spans="1:10" x14ac:dyDescent="0.25">
      <c r="A3359" s="39"/>
      <c r="B3359" s="32" t="s">
        <v>72</v>
      </c>
      <c r="C3359" s="32" t="str">
        <f t="shared" si="240"/>
        <v>587-437</v>
      </c>
      <c r="D3359" s="32" t="s">
        <v>161</v>
      </c>
      <c r="E3359" s="32" t="s">
        <v>19</v>
      </c>
      <c r="F3359" s="32">
        <v>4375870340065</v>
      </c>
      <c r="G3359" s="32">
        <v>14</v>
      </c>
      <c r="H3359" s="34">
        <v>1705.7250000000001</v>
      </c>
      <c r="I3359" s="3"/>
      <c r="J3359" s="26">
        <f t="shared" si="239"/>
        <v>0</v>
      </c>
    </row>
    <row r="3360" spans="1:10" x14ac:dyDescent="0.25">
      <c r="A3360" s="39"/>
      <c r="B3360" s="32" t="s">
        <v>72</v>
      </c>
      <c r="C3360" s="32" t="str">
        <f t="shared" si="240"/>
        <v>587-437</v>
      </c>
      <c r="D3360" s="32" t="s">
        <v>161</v>
      </c>
      <c r="E3360" s="32" t="s">
        <v>20</v>
      </c>
      <c r="F3360" s="32">
        <v>4375870350064</v>
      </c>
      <c r="G3360" s="32">
        <v>19</v>
      </c>
      <c r="H3360" s="34">
        <v>1705.7250000000001</v>
      </c>
      <c r="I3360" s="3"/>
      <c r="J3360" s="26">
        <f t="shared" si="239"/>
        <v>0</v>
      </c>
    </row>
    <row r="3361" spans="1:10" x14ac:dyDescent="0.25">
      <c r="A3361" s="39"/>
      <c r="B3361" s="32" t="s">
        <v>72</v>
      </c>
      <c r="C3361" s="32" t="str">
        <f t="shared" si="240"/>
        <v>587-437</v>
      </c>
      <c r="D3361" s="32" t="s">
        <v>161</v>
      </c>
      <c r="E3361" s="32" t="s">
        <v>21</v>
      </c>
      <c r="F3361" s="32">
        <v>4375870360063</v>
      </c>
      <c r="G3361" s="32">
        <v>20</v>
      </c>
      <c r="H3361" s="34">
        <v>1705.7250000000001</v>
      </c>
      <c r="I3361" s="3"/>
      <c r="J3361" s="26">
        <f t="shared" si="239"/>
        <v>0</v>
      </c>
    </row>
    <row r="3362" spans="1:10" x14ac:dyDescent="0.25">
      <c r="A3362" s="39"/>
      <c r="B3362" s="32" t="s">
        <v>72</v>
      </c>
      <c r="C3362" s="32" t="str">
        <f t="shared" si="240"/>
        <v>587-437</v>
      </c>
      <c r="D3362" s="32" t="s">
        <v>161</v>
      </c>
      <c r="E3362" s="32" t="s">
        <v>22</v>
      </c>
      <c r="F3362" s="32">
        <v>4375870370062</v>
      </c>
      <c r="G3362" s="32">
        <v>9</v>
      </c>
      <c r="H3362" s="34">
        <v>1705.7250000000001</v>
      </c>
      <c r="I3362" s="3"/>
      <c r="J3362" s="26">
        <f t="shared" si="239"/>
        <v>0</v>
      </c>
    </row>
    <row r="3363" spans="1:10" x14ac:dyDescent="0.25">
      <c r="A3363" s="39"/>
      <c r="B3363" s="32" t="s">
        <v>72</v>
      </c>
      <c r="C3363" s="32" t="str">
        <f t="shared" si="240"/>
        <v>587-437</v>
      </c>
      <c r="D3363" s="32" t="s">
        <v>161</v>
      </c>
      <c r="E3363" s="32" t="s">
        <v>73</v>
      </c>
      <c r="F3363" s="32">
        <v>4375870420064</v>
      </c>
      <c r="G3363" s="32">
        <v>20</v>
      </c>
      <c r="H3363" s="34">
        <v>1705.7250000000001</v>
      </c>
      <c r="I3363" s="3"/>
      <c r="J3363" s="26">
        <f t="shared" si="239"/>
        <v>0</v>
      </c>
    </row>
    <row r="3364" spans="1:10" x14ac:dyDescent="0.25">
      <c r="A3364" s="39"/>
      <c r="B3364" s="32" t="s">
        <v>72</v>
      </c>
      <c r="C3364" s="32" t="str">
        <f t="shared" si="240"/>
        <v>587-437</v>
      </c>
      <c r="D3364" s="32" t="s">
        <v>161</v>
      </c>
      <c r="E3364" s="32" t="s">
        <v>28</v>
      </c>
      <c r="F3364" s="32">
        <v>4375870430063</v>
      </c>
      <c r="G3364" s="32">
        <v>16</v>
      </c>
      <c r="H3364" s="34">
        <v>1705.7250000000001</v>
      </c>
      <c r="I3364" s="3"/>
      <c r="J3364" s="26">
        <f t="shared" si="239"/>
        <v>0</v>
      </c>
    </row>
    <row r="3365" spans="1:10" x14ac:dyDescent="0.25">
      <c r="A3365" s="39"/>
      <c r="B3365" s="32" t="s">
        <v>72</v>
      </c>
      <c r="C3365" s="32" t="str">
        <f t="shared" si="240"/>
        <v>587-437</v>
      </c>
      <c r="D3365" s="32" t="s">
        <v>161</v>
      </c>
      <c r="E3365" s="32" t="s">
        <v>29</v>
      </c>
      <c r="F3365" s="32">
        <v>4375870440062</v>
      </c>
      <c r="G3365" s="32">
        <v>16</v>
      </c>
      <c r="H3365" s="34">
        <v>1705.7250000000001</v>
      </c>
      <c r="I3365" s="3"/>
      <c r="J3365" s="26">
        <f t="shared" si="239"/>
        <v>0</v>
      </c>
    </row>
    <row r="3366" spans="1:10" x14ac:dyDescent="0.25">
      <c r="A3366" s="39"/>
      <c r="B3366" s="32" t="s">
        <v>72</v>
      </c>
      <c r="C3366" s="32" t="str">
        <f t="shared" si="240"/>
        <v>587-437</v>
      </c>
      <c r="D3366" s="32" t="s">
        <v>161</v>
      </c>
      <c r="E3366" s="32" t="s">
        <v>74</v>
      </c>
      <c r="F3366" s="32">
        <v>4375870500063</v>
      </c>
      <c r="G3366" s="32">
        <v>8</v>
      </c>
      <c r="H3366" s="34">
        <v>1705.7250000000001</v>
      </c>
      <c r="I3366" s="3"/>
      <c r="J3366" s="26">
        <f t="shared" si="239"/>
        <v>0</v>
      </c>
    </row>
    <row r="3367" spans="1:10" x14ac:dyDescent="0.25">
      <c r="A3367" s="39"/>
      <c r="B3367" s="32" t="s">
        <v>72</v>
      </c>
      <c r="C3367" s="32" t="str">
        <f t="shared" si="240"/>
        <v>587-437</v>
      </c>
      <c r="D3367" s="32" t="s">
        <v>161</v>
      </c>
      <c r="E3367" s="32" t="s">
        <v>36</v>
      </c>
      <c r="F3367" s="32">
        <v>4375870510062</v>
      </c>
      <c r="G3367" s="32">
        <v>3</v>
      </c>
      <c r="H3367" s="34">
        <v>1705.7250000000001</v>
      </c>
      <c r="I3367" s="3"/>
      <c r="J3367" s="26">
        <f t="shared" si="239"/>
        <v>0</v>
      </c>
    </row>
    <row r="3368" spans="1:10" ht="39.75" customHeight="1" x14ac:dyDescent="0.25">
      <c r="A3368" s="35"/>
      <c r="B3368" s="32" t="s">
        <v>31</v>
      </c>
      <c r="C3368" s="32" t="str">
        <f>HYPERLINK("http://warehouse.orhideja.net//images/products/210-437 °„‡£„≠§®.jpg","210-437")</f>
        <v>210-437</v>
      </c>
      <c r="D3368" s="32" t="s">
        <v>161</v>
      </c>
      <c r="E3368" s="32">
        <v>38</v>
      </c>
      <c r="F3368" s="32">
        <v>4372101070067</v>
      </c>
      <c r="G3368" s="32">
        <v>5</v>
      </c>
      <c r="H3368" s="34">
        <v>879.79499999999996</v>
      </c>
      <c r="I3368" s="3"/>
      <c r="J3368" s="26">
        <f t="shared" si="239"/>
        <v>0</v>
      </c>
    </row>
    <row r="3369" spans="1:10" ht="39.75" customHeight="1" x14ac:dyDescent="0.25">
      <c r="A3369" s="36"/>
      <c r="B3369" s="32" t="s">
        <v>31</v>
      </c>
      <c r="C3369" s="32" t="str">
        <f>HYPERLINK("http://warehouse.orhideja.net//images/products/210-437 °„‡£„≠§®.jpg","210-437")</f>
        <v>210-437</v>
      </c>
      <c r="D3369" s="32" t="s">
        <v>161</v>
      </c>
      <c r="E3369" s="32">
        <v>40</v>
      </c>
      <c r="F3369" s="32">
        <v>4372101080066</v>
      </c>
      <c r="G3369" s="32">
        <v>22</v>
      </c>
      <c r="H3369" s="34">
        <v>879.79499999999996</v>
      </c>
      <c r="I3369" s="3"/>
      <c r="J3369" s="26">
        <f t="shared" si="239"/>
        <v>0</v>
      </c>
    </row>
    <row r="3370" spans="1:10" ht="39.75" customHeight="1" x14ac:dyDescent="0.25">
      <c r="A3370" s="36"/>
      <c r="B3370" s="32" t="s">
        <v>31</v>
      </c>
      <c r="C3370" s="32" t="str">
        <f>HYPERLINK("http://warehouse.orhideja.net//images/products/210-437 °„‡£„≠§®.jpg","210-437")</f>
        <v>210-437</v>
      </c>
      <c r="D3370" s="32" t="s">
        <v>161</v>
      </c>
      <c r="E3370" s="32">
        <v>42</v>
      </c>
      <c r="F3370" s="32">
        <v>4372101090065</v>
      </c>
      <c r="G3370" s="32">
        <v>14</v>
      </c>
      <c r="H3370" s="34">
        <v>879.79499999999996</v>
      </c>
      <c r="I3370" s="3"/>
      <c r="J3370" s="26">
        <f t="shared" si="239"/>
        <v>0</v>
      </c>
    </row>
    <row r="3371" spans="1:10" ht="39.75" customHeight="1" x14ac:dyDescent="0.25">
      <c r="A3371" s="36"/>
      <c r="B3371" s="32" t="s">
        <v>31</v>
      </c>
      <c r="C3371" s="32" t="str">
        <f>HYPERLINK("http://warehouse.orhideja.net//images/products/210-437 °„‡£„≠§®.jpg","210-437")</f>
        <v>210-437</v>
      </c>
      <c r="D3371" s="32" t="s">
        <v>161</v>
      </c>
      <c r="E3371" s="32">
        <v>44</v>
      </c>
      <c r="F3371" s="32">
        <v>4372101100061</v>
      </c>
      <c r="G3371" s="32">
        <v>11</v>
      </c>
      <c r="H3371" s="34">
        <v>879.79499999999996</v>
      </c>
      <c r="I3371" s="3"/>
      <c r="J3371" s="26">
        <f t="shared" si="239"/>
        <v>0</v>
      </c>
    </row>
    <row r="3372" spans="1:10" ht="39.75" customHeight="1" x14ac:dyDescent="0.25">
      <c r="A3372" s="37"/>
      <c r="B3372" s="32" t="s">
        <v>31</v>
      </c>
      <c r="C3372" s="32" t="str">
        <f>HYPERLINK("http://warehouse.orhideja.net//images/products/210-437 °„‡£„≠§®.jpg","210-437")</f>
        <v>210-437</v>
      </c>
      <c r="D3372" s="32" t="s">
        <v>161</v>
      </c>
      <c r="E3372" s="32">
        <v>46</v>
      </c>
      <c r="F3372" s="32">
        <v>4372101110060</v>
      </c>
      <c r="G3372" s="32">
        <v>6</v>
      </c>
      <c r="H3372" s="34">
        <v>879.79499999999996</v>
      </c>
      <c r="I3372" s="3"/>
      <c r="J3372" s="26">
        <f t="shared" si="239"/>
        <v>0</v>
      </c>
    </row>
    <row r="3373" spans="1:10" ht="41.25" customHeight="1" x14ac:dyDescent="0.25">
      <c r="A3373" s="38"/>
      <c r="B3373" s="32" t="s">
        <v>32</v>
      </c>
      <c r="C3373" s="32" t="str">
        <f>HYPERLINK("http://warehouse.orhideja.net//images/products/299-437 °„‡£„≠§®.jpg","299-437")</f>
        <v>299-437</v>
      </c>
      <c r="D3373" s="32" t="s">
        <v>161</v>
      </c>
      <c r="E3373" s="32">
        <v>36</v>
      </c>
      <c r="F3373" s="32">
        <v>4372991060063</v>
      </c>
      <c r="G3373" s="32">
        <v>2</v>
      </c>
      <c r="H3373" s="34">
        <v>834.90750000000003</v>
      </c>
      <c r="I3373" s="3"/>
      <c r="J3373" s="26">
        <f t="shared" si="239"/>
        <v>0</v>
      </c>
    </row>
    <row r="3374" spans="1:10" ht="41.25" customHeight="1" x14ac:dyDescent="0.25">
      <c r="A3374" s="39"/>
      <c r="B3374" s="32" t="s">
        <v>32</v>
      </c>
      <c r="C3374" s="32" t="str">
        <f>HYPERLINK("http://warehouse.orhideja.net//images/products/299-437 °„‡£„≠§®.jpg","299-437")</f>
        <v>299-437</v>
      </c>
      <c r="D3374" s="32" t="s">
        <v>161</v>
      </c>
      <c r="E3374" s="32">
        <v>38</v>
      </c>
      <c r="F3374" s="32">
        <v>4372991070062</v>
      </c>
      <c r="G3374" s="32">
        <v>18</v>
      </c>
      <c r="H3374" s="34">
        <v>834.90750000000003</v>
      </c>
      <c r="I3374" s="3"/>
      <c r="J3374" s="26">
        <f t="shared" si="239"/>
        <v>0</v>
      </c>
    </row>
    <row r="3375" spans="1:10" ht="41.25" customHeight="1" x14ac:dyDescent="0.25">
      <c r="A3375" s="39"/>
      <c r="B3375" s="32" t="s">
        <v>32</v>
      </c>
      <c r="C3375" s="32" t="str">
        <f>HYPERLINK("http://warehouse.orhideja.net//images/products/299-437 °„‡£„≠§®.jpg","299-437")</f>
        <v>299-437</v>
      </c>
      <c r="D3375" s="32" t="s">
        <v>161</v>
      </c>
      <c r="E3375" s="32">
        <v>40</v>
      </c>
      <c r="F3375" s="32">
        <v>4372991080061</v>
      </c>
      <c r="G3375" s="32">
        <v>29</v>
      </c>
      <c r="H3375" s="34">
        <v>834.90750000000003</v>
      </c>
      <c r="I3375" s="3"/>
      <c r="J3375" s="26">
        <f t="shared" si="239"/>
        <v>0</v>
      </c>
    </row>
    <row r="3376" spans="1:10" ht="41.25" customHeight="1" x14ac:dyDescent="0.25">
      <c r="A3376" s="39"/>
      <c r="B3376" s="32" t="s">
        <v>32</v>
      </c>
      <c r="C3376" s="32" t="str">
        <f>HYPERLINK("http://warehouse.orhideja.net//images/products/299-437 °„‡£„≠§®.jpg","299-437")</f>
        <v>299-437</v>
      </c>
      <c r="D3376" s="32" t="s">
        <v>161</v>
      </c>
      <c r="E3376" s="32">
        <v>42</v>
      </c>
      <c r="F3376" s="32">
        <v>4372991090060</v>
      </c>
      <c r="G3376" s="32">
        <v>28</v>
      </c>
      <c r="H3376" s="34">
        <v>834.90750000000003</v>
      </c>
      <c r="I3376" s="3"/>
      <c r="J3376" s="26">
        <f t="shared" si="239"/>
        <v>0</v>
      </c>
    </row>
    <row r="3377" spans="1:10" ht="41.25" customHeight="1" x14ac:dyDescent="0.25">
      <c r="A3377" s="39"/>
      <c r="B3377" s="32" t="s">
        <v>32</v>
      </c>
      <c r="C3377" s="32" t="str">
        <f>HYPERLINK("http://warehouse.orhideja.net//images/products/299-437 °„‡£„≠§®.jpg","299-437")</f>
        <v>299-437</v>
      </c>
      <c r="D3377" s="32" t="s">
        <v>161</v>
      </c>
      <c r="E3377" s="32">
        <v>44</v>
      </c>
      <c r="F3377" s="32">
        <v>4372991100066</v>
      </c>
      <c r="G3377" s="32">
        <v>13</v>
      </c>
      <c r="H3377" s="34">
        <v>834.90750000000003</v>
      </c>
      <c r="I3377" s="3"/>
      <c r="J3377" s="26">
        <f t="shared" si="239"/>
        <v>0</v>
      </c>
    </row>
    <row r="3378" spans="1:10" ht="40.5" customHeight="1" x14ac:dyDescent="0.25">
      <c r="A3378" s="35"/>
      <c r="B3378" s="32" t="s">
        <v>51</v>
      </c>
      <c r="C3378" s="32" t="str">
        <f>HYPERLINK("http://warehouse.orhideja.net//images/products/646-437-bur.jpg","646-437")</f>
        <v>646-437</v>
      </c>
      <c r="D3378" s="32" t="s">
        <v>161</v>
      </c>
      <c r="E3378" s="32">
        <v>42</v>
      </c>
      <c r="F3378" s="32">
        <v>4376461090062</v>
      </c>
      <c r="G3378" s="32">
        <v>2</v>
      </c>
      <c r="H3378" s="34">
        <v>1059.345</v>
      </c>
      <c r="I3378" s="3"/>
      <c r="J3378" s="26">
        <f t="shared" si="239"/>
        <v>0</v>
      </c>
    </row>
    <row r="3379" spans="1:10" ht="40.5" customHeight="1" x14ac:dyDescent="0.25">
      <c r="A3379" s="36"/>
      <c r="B3379" s="32" t="s">
        <v>51</v>
      </c>
      <c r="C3379" s="32" t="str">
        <f>HYPERLINK("http://warehouse.orhideja.net//images/products/646-437-bur.jpg","646-437")</f>
        <v>646-437</v>
      </c>
      <c r="D3379" s="32" t="s">
        <v>161</v>
      </c>
      <c r="E3379" s="32">
        <v>44</v>
      </c>
      <c r="F3379" s="32">
        <v>4376461100068</v>
      </c>
      <c r="G3379" s="32">
        <v>5</v>
      </c>
      <c r="H3379" s="34">
        <v>1059.345</v>
      </c>
      <c r="I3379" s="3"/>
      <c r="J3379" s="26">
        <f t="shared" si="239"/>
        <v>0</v>
      </c>
    </row>
    <row r="3380" spans="1:10" ht="40.5" customHeight="1" x14ac:dyDescent="0.25">
      <c r="A3380" s="36"/>
      <c r="B3380" s="32" t="s">
        <v>51</v>
      </c>
      <c r="C3380" s="32" t="str">
        <f>HYPERLINK("http://warehouse.orhideja.net//images/products/646-437-bur.jpg","646-437")</f>
        <v>646-437</v>
      </c>
      <c r="D3380" s="32" t="s">
        <v>161</v>
      </c>
      <c r="E3380" s="32">
        <v>46</v>
      </c>
      <c r="F3380" s="32">
        <v>4376461110067</v>
      </c>
      <c r="G3380" s="32">
        <v>7</v>
      </c>
      <c r="H3380" s="34">
        <v>1059.345</v>
      </c>
      <c r="I3380" s="3"/>
      <c r="J3380" s="26">
        <f t="shared" si="239"/>
        <v>0</v>
      </c>
    </row>
    <row r="3381" spans="1:10" ht="40.5" customHeight="1" x14ac:dyDescent="0.25">
      <c r="A3381" s="36"/>
      <c r="B3381" s="32" t="s">
        <v>51</v>
      </c>
      <c r="C3381" s="32" t="str">
        <f>HYPERLINK("http://warehouse.orhideja.net//images/products/646-437-bur.jpg","646-437")</f>
        <v>646-437</v>
      </c>
      <c r="D3381" s="32" t="s">
        <v>161</v>
      </c>
      <c r="E3381" s="32">
        <v>48</v>
      </c>
      <c r="F3381" s="32">
        <v>4376461120066</v>
      </c>
      <c r="G3381" s="32">
        <v>1</v>
      </c>
      <c r="H3381" s="34">
        <v>1059.345</v>
      </c>
      <c r="I3381" s="3"/>
      <c r="J3381" s="26">
        <f t="shared" si="239"/>
        <v>0</v>
      </c>
    </row>
    <row r="3382" spans="1:10" ht="40.5" customHeight="1" x14ac:dyDescent="0.25">
      <c r="A3382" s="37"/>
      <c r="B3382" s="32" t="s">
        <v>51</v>
      </c>
      <c r="C3382" s="32" t="str">
        <f>HYPERLINK("http://warehouse.orhideja.net//images/products/646-437-bur.jpg","646-437")</f>
        <v>646-437</v>
      </c>
      <c r="D3382" s="32" t="s">
        <v>161</v>
      </c>
      <c r="E3382" s="32">
        <v>50</v>
      </c>
      <c r="F3382" s="32">
        <v>4376461130065</v>
      </c>
      <c r="G3382" s="32">
        <v>4</v>
      </c>
      <c r="H3382" s="34">
        <v>1059.345</v>
      </c>
      <c r="I3382" s="3"/>
      <c r="J3382" s="26">
        <f t="shared" si="239"/>
        <v>0</v>
      </c>
    </row>
    <row r="3383" spans="1:10" ht="46.5" customHeight="1" x14ac:dyDescent="0.25">
      <c r="A3383" s="38"/>
      <c r="B3383" s="32" t="s">
        <v>51</v>
      </c>
      <c r="C3383" s="32" t="str">
        <f>HYPERLINK("http://warehouse.orhideja.net//images/products/225-518 white.jpeg","225-518")</f>
        <v>225-518</v>
      </c>
      <c r="D3383" s="32" t="s">
        <v>86</v>
      </c>
      <c r="E3383" s="32">
        <v>38</v>
      </c>
      <c r="F3383" s="32">
        <v>5182251070010</v>
      </c>
      <c r="G3383" s="32">
        <v>5</v>
      </c>
      <c r="H3383" s="34">
        <v>825.93</v>
      </c>
      <c r="I3383" s="3"/>
      <c r="J3383" s="26">
        <f t="shared" si="239"/>
        <v>0</v>
      </c>
    </row>
    <row r="3384" spans="1:10" ht="46.5" customHeight="1" x14ac:dyDescent="0.25">
      <c r="A3384" s="39"/>
      <c r="B3384" s="32" t="s">
        <v>51</v>
      </c>
      <c r="C3384" s="32" t="str">
        <f>HYPERLINK("http://warehouse.orhideja.net//images/products/225-518 white.jpeg","225-518")</f>
        <v>225-518</v>
      </c>
      <c r="D3384" s="32" t="s">
        <v>86</v>
      </c>
      <c r="E3384" s="32">
        <v>40</v>
      </c>
      <c r="F3384" s="32">
        <v>5182251080019</v>
      </c>
      <c r="G3384" s="32">
        <v>12</v>
      </c>
      <c r="H3384" s="34">
        <v>825.93</v>
      </c>
      <c r="I3384" s="3"/>
      <c r="J3384" s="26">
        <f t="shared" si="239"/>
        <v>0</v>
      </c>
    </row>
    <row r="3385" spans="1:10" ht="46.5" customHeight="1" x14ac:dyDescent="0.25">
      <c r="A3385" s="39"/>
      <c r="B3385" s="32" t="s">
        <v>51</v>
      </c>
      <c r="C3385" s="32" t="str">
        <f>HYPERLINK("http://warehouse.orhideja.net//images/products/225-518 white.jpeg","225-518")</f>
        <v>225-518</v>
      </c>
      <c r="D3385" s="32" t="s">
        <v>86</v>
      </c>
      <c r="E3385" s="32">
        <v>42</v>
      </c>
      <c r="F3385" s="32">
        <v>5182251090018</v>
      </c>
      <c r="G3385" s="32">
        <v>10</v>
      </c>
      <c r="H3385" s="34">
        <v>825.93</v>
      </c>
      <c r="I3385" s="3"/>
      <c r="J3385" s="26">
        <f t="shared" si="239"/>
        <v>0</v>
      </c>
    </row>
    <row r="3386" spans="1:10" ht="46.5" customHeight="1" x14ac:dyDescent="0.25">
      <c r="A3386" s="39"/>
      <c r="B3386" s="32" t="s">
        <v>51</v>
      </c>
      <c r="C3386" s="32" t="str">
        <f>HYPERLINK("http://warehouse.orhideja.net//images/products/225-518 white.jpeg","225-518")</f>
        <v>225-518</v>
      </c>
      <c r="D3386" s="32" t="s">
        <v>86</v>
      </c>
      <c r="E3386" s="32">
        <v>44</v>
      </c>
      <c r="F3386" s="32">
        <v>5182251100014</v>
      </c>
      <c r="G3386" s="32">
        <v>1</v>
      </c>
      <c r="H3386" s="34">
        <v>825.93</v>
      </c>
      <c r="I3386" s="3"/>
      <c r="J3386" s="26">
        <f t="shared" si="239"/>
        <v>0</v>
      </c>
    </row>
    <row r="3387" spans="1:10" ht="24.75" customHeight="1" x14ac:dyDescent="0.25">
      <c r="A3387" s="35"/>
      <c r="B3387" s="32" t="s">
        <v>51</v>
      </c>
      <c r="C3387" s="32" t="str">
        <f t="shared" ref="C3387:C3394" si="241">HYPERLINK("http://warehouse.orhideja.net//images/products/535-146,-260-146-black_6.jpg","260-146")</f>
        <v>260-146</v>
      </c>
      <c r="D3387" s="32" t="s">
        <v>67</v>
      </c>
      <c r="E3387" s="32">
        <v>36</v>
      </c>
      <c r="F3387" s="32">
        <v>1462601061702</v>
      </c>
      <c r="G3387" s="32">
        <v>2</v>
      </c>
      <c r="H3387" s="34">
        <v>924.6825</v>
      </c>
      <c r="I3387" s="3"/>
      <c r="J3387" s="26">
        <f t="shared" si="239"/>
        <v>0</v>
      </c>
    </row>
    <row r="3388" spans="1:10" ht="24.75" customHeight="1" x14ac:dyDescent="0.25">
      <c r="A3388" s="36"/>
      <c r="B3388" s="32" t="s">
        <v>51</v>
      </c>
      <c r="C3388" s="32" t="str">
        <f t="shared" si="241"/>
        <v>260-146</v>
      </c>
      <c r="D3388" s="32" t="s">
        <v>67</v>
      </c>
      <c r="E3388" s="32">
        <v>38</v>
      </c>
      <c r="F3388" s="32">
        <v>1462601071701</v>
      </c>
      <c r="G3388" s="32">
        <v>12</v>
      </c>
      <c r="H3388" s="34">
        <v>924.6825</v>
      </c>
      <c r="I3388" s="3"/>
      <c r="J3388" s="26">
        <f t="shared" si="239"/>
        <v>0</v>
      </c>
    </row>
    <row r="3389" spans="1:10" ht="24.75" customHeight="1" x14ac:dyDescent="0.25">
      <c r="A3389" s="36"/>
      <c r="B3389" s="32" t="s">
        <v>51</v>
      </c>
      <c r="C3389" s="32" t="str">
        <f t="shared" si="241"/>
        <v>260-146</v>
      </c>
      <c r="D3389" s="32" t="s">
        <v>67</v>
      </c>
      <c r="E3389" s="32">
        <v>40</v>
      </c>
      <c r="F3389" s="32">
        <v>1462601081700</v>
      </c>
      <c r="G3389" s="32">
        <v>24</v>
      </c>
      <c r="H3389" s="34">
        <v>924.6825</v>
      </c>
      <c r="I3389" s="3"/>
      <c r="J3389" s="26">
        <f t="shared" si="239"/>
        <v>0</v>
      </c>
    </row>
    <row r="3390" spans="1:10" ht="24.75" customHeight="1" x14ac:dyDescent="0.25">
      <c r="A3390" s="36"/>
      <c r="B3390" s="32" t="s">
        <v>51</v>
      </c>
      <c r="C3390" s="32" t="str">
        <f t="shared" si="241"/>
        <v>260-146</v>
      </c>
      <c r="D3390" s="32" t="s">
        <v>67</v>
      </c>
      <c r="E3390" s="32">
        <v>42</v>
      </c>
      <c r="F3390" s="32">
        <v>1462601091709</v>
      </c>
      <c r="G3390" s="32">
        <v>23</v>
      </c>
      <c r="H3390" s="34">
        <v>924.6825</v>
      </c>
      <c r="I3390" s="3"/>
      <c r="J3390" s="26">
        <f t="shared" si="239"/>
        <v>0</v>
      </c>
    </row>
    <row r="3391" spans="1:10" ht="24.75" customHeight="1" x14ac:dyDescent="0.25">
      <c r="A3391" s="36"/>
      <c r="B3391" s="32" t="s">
        <v>51</v>
      </c>
      <c r="C3391" s="32" t="str">
        <f t="shared" si="241"/>
        <v>260-146</v>
      </c>
      <c r="D3391" s="32" t="s">
        <v>67</v>
      </c>
      <c r="E3391" s="32">
        <v>44</v>
      </c>
      <c r="F3391" s="32">
        <v>1462601101705</v>
      </c>
      <c r="G3391" s="32">
        <v>21</v>
      </c>
      <c r="H3391" s="34">
        <v>924.6825</v>
      </c>
      <c r="I3391" s="3"/>
      <c r="J3391" s="26">
        <f t="shared" si="239"/>
        <v>0</v>
      </c>
    </row>
    <row r="3392" spans="1:10" ht="24.75" customHeight="1" x14ac:dyDescent="0.25">
      <c r="A3392" s="36"/>
      <c r="B3392" s="32" t="s">
        <v>51</v>
      </c>
      <c r="C3392" s="32" t="str">
        <f t="shared" si="241"/>
        <v>260-146</v>
      </c>
      <c r="D3392" s="32" t="s">
        <v>67</v>
      </c>
      <c r="E3392" s="32">
        <v>46</v>
      </c>
      <c r="F3392" s="32">
        <v>1462601111704</v>
      </c>
      <c r="G3392" s="32">
        <v>25</v>
      </c>
      <c r="H3392" s="34">
        <v>924.6825</v>
      </c>
      <c r="I3392" s="3"/>
      <c r="J3392" s="26">
        <f t="shared" si="239"/>
        <v>0</v>
      </c>
    </row>
    <row r="3393" spans="1:10" ht="24.75" customHeight="1" x14ac:dyDescent="0.25">
      <c r="A3393" s="36"/>
      <c r="B3393" s="32" t="s">
        <v>51</v>
      </c>
      <c r="C3393" s="32" t="str">
        <f t="shared" si="241"/>
        <v>260-146</v>
      </c>
      <c r="D3393" s="32" t="s">
        <v>67</v>
      </c>
      <c r="E3393" s="32">
        <v>48</v>
      </c>
      <c r="F3393" s="32">
        <v>1462601121703</v>
      </c>
      <c r="G3393" s="32">
        <v>16</v>
      </c>
      <c r="H3393" s="34">
        <v>924.6825</v>
      </c>
      <c r="I3393" s="3"/>
      <c r="J3393" s="26">
        <f t="shared" si="239"/>
        <v>0</v>
      </c>
    </row>
    <row r="3394" spans="1:10" ht="24.75" customHeight="1" x14ac:dyDescent="0.25">
      <c r="A3394" s="37"/>
      <c r="B3394" s="32" t="s">
        <v>51</v>
      </c>
      <c r="C3394" s="32" t="str">
        <f t="shared" si="241"/>
        <v>260-146</v>
      </c>
      <c r="D3394" s="32" t="s">
        <v>67</v>
      </c>
      <c r="E3394" s="32">
        <v>50</v>
      </c>
      <c r="F3394" s="32">
        <v>1462601131702</v>
      </c>
      <c r="G3394" s="32">
        <v>9</v>
      </c>
      <c r="H3394" s="34">
        <v>924.6825</v>
      </c>
      <c r="I3394" s="3"/>
      <c r="J3394" s="26">
        <f t="shared" si="239"/>
        <v>0</v>
      </c>
    </row>
    <row r="3395" spans="1:10" x14ac:dyDescent="0.25">
      <c r="A3395" s="35"/>
      <c r="B3395" s="32" t="s">
        <v>76</v>
      </c>
      <c r="C3395" s="32" t="str">
        <f t="shared" ref="C3395:C3412" si="242">HYPERLINK("http://warehouse.orhideja.net//images/products/180-001_2.jpg","180-001")</f>
        <v>180-001</v>
      </c>
      <c r="D3395" s="32" t="s">
        <v>67</v>
      </c>
      <c r="E3395" s="32" t="s">
        <v>8</v>
      </c>
      <c r="F3395" s="32"/>
      <c r="G3395" s="32">
        <v>3</v>
      </c>
      <c r="H3395" s="34">
        <v>1580.04</v>
      </c>
      <c r="I3395" s="3"/>
      <c r="J3395" s="26">
        <f t="shared" si="239"/>
        <v>0</v>
      </c>
    </row>
    <row r="3396" spans="1:10" x14ac:dyDescent="0.25">
      <c r="A3396" s="36"/>
      <c r="B3396" s="32" t="s">
        <v>76</v>
      </c>
      <c r="C3396" s="32" t="str">
        <f t="shared" si="242"/>
        <v>180-001</v>
      </c>
      <c r="D3396" s="32" t="s">
        <v>67</v>
      </c>
      <c r="E3396" s="32" t="s">
        <v>9</v>
      </c>
      <c r="F3396" s="32"/>
      <c r="G3396" s="32">
        <v>4</v>
      </c>
      <c r="H3396" s="34">
        <v>1580.04</v>
      </c>
      <c r="I3396" s="3"/>
      <c r="J3396" s="26">
        <f t="shared" si="239"/>
        <v>0</v>
      </c>
    </row>
    <row r="3397" spans="1:10" x14ac:dyDescent="0.25">
      <c r="A3397" s="36"/>
      <c r="B3397" s="32" t="s">
        <v>76</v>
      </c>
      <c r="C3397" s="32" t="str">
        <f t="shared" si="242"/>
        <v>180-001</v>
      </c>
      <c r="D3397" s="32" t="s">
        <v>67</v>
      </c>
      <c r="E3397" s="32" t="s">
        <v>10</v>
      </c>
      <c r="F3397" s="32"/>
      <c r="G3397" s="32">
        <v>4</v>
      </c>
      <c r="H3397" s="34">
        <v>1580.04</v>
      </c>
      <c r="I3397" s="3"/>
      <c r="J3397" s="26">
        <f t="shared" si="239"/>
        <v>0</v>
      </c>
    </row>
    <row r="3398" spans="1:10" x14ac:dyDescent="0.25">
      <c r="A3398" s="36"/>
      <c r="B3398" s="32" t="s">
        <v>76</v>
      </c>
      <c r="C3398" s="32" t="str">
        <f t="shared" si="242"/>
        <v>180-001</v>
      </c>
      <c r="D3398" s="32" t="s">
        <v>67</v>
      </c>
      <c r="E3398" s="32" t="s">
        <v>11</v>
      </c>
      <c r="F3398" s="32"/>
      <c r="G3398" s="32">
        <v>4</v>
      </c>
      <c r="H3398" s="34">
        <v>1580.04</v>
      </c>
      <c r="I3398" s="3"/>
      <c r="J3398" s="26">
        <f t="shared" si="239"/>
        <v>0</v>
      </c>
    </row>
    <row r="3399" spans="1:10" x14ac:dyDescent="0.25">
      <c r="A3399" s="36"/>
      <c r="B3399" s="32" t="s">
        <v>76</v>
      </c>
      <c r="C3399" s="32" t="str">
        <f t="shared" si="242"/>
        <v>180-001</v>
      </c>
      <c r="D3399" s="32" t="s">
        <v>67</v>
      </c>
      <c r="E3399" s="32" t="s">
        <v>25</v>
      </c>
      <c r="F3399" s="32"/>
      <c r="G3399" s="32">
        <v>3</v>
      </c>
      <c r="H3399" s="34">
        <v>1580.04</v>
      </c>
      <c r="I3399" s="3"/>
      <c r="J3399" s="26">
        <f t="shared" si="239"/>
        <v>0</v>
      </c>
    </row>
    <row r="3400" spans="1:10" x14ac:dyDescent="0.25">
      <c r="A3400" s="36"/>
      <c r="B3400" s="32" t="s">
        <v>76</v>
      </c>
      <c r="C3400" s="32" t="str">
        <f t="shared" si="242"/>
        <v>180-001</v>
      </c>
      <c r="D3400" s="32" t="s">
        <v>67</v>
      </c>
      <c r="E3400" s="32" t="s">
        <v>14</v>
      </c>
      <c r="F3400" s="32"/>
      <c r="G3400" s="32">
        <v>4</v>
      </c>
      <c r="H3400" s="34">
        <v>1580.04</v>
      </c>
      <c r="I3400" s="3"/>
      <c r="J3400" s="26">
        <f t="shared" ref="J3400:J3463" si="243">H3400*I3400</f>
        <v>0</v>
      </c>
    </row>
    <row r="3401" spans="1:10" x14ac:dyDescent="0.25">
      <c r="A3401" s="36"/>
      <c r="B3401" s="32" t="s">
        <v>76</v>
      </c>
      <c r="C3401" s="32" t="str">
        <f t="shared" si="242"/>
        <v>180-001</v>
      </c>
      <c r="D3401" s="32" t="s">
        <v>67</v>
      </c>
      <c r="E3401" s="32" t="s">
        <v>15</v>
      </c>
      <c r="F3401" s="32"/>
      <c r="G3401" s="32">
        <v>3</v>
      </c>
      <c r="H3401" s="34">
        <v>1580.04</v>
      </c>
      <c r="I3401" s="3"/>
      <c r="J3401" s="26">
        <f t="shared" si="243"/>
        <v>0</v>
      </c>
    </row>
    <row r="3402" spans="1:10" x14ac:dyDescent="0.25">
      <c r="A3402" s="36"/>
      <c r="B3402" s="32" t="s">
        <v>76</v>
      </c>
      <c r="C3402" s="32" t="str">
        <f t="shared" si="242"/>
        <v>180-001</v>
      </c>
      <c r="D3402" s="32" t="s">
        <v>67</v>
      </c>
      <c r="E3402" s="32" t="s">
        <v>16</v>
      </c>
      <c r="F3402" s="32"/>
      <c r="G3402" s="32">
        <v>4</v>
      </c>
      <c r="H3402" s="34">
        <v>1580.04</v>
      </c>
      <c r="I3402" s="3"/>
      <c r="J3402" s="26">
        <f t="shared" si="243"/>
        <v>0</v>
      </c>
    </row>
    <row r="3403" spans="1:10" x14ac:dyDescent="0.25">
      <c r="A3403" s="36"/>
      <c r="B3403" s="32" t="s">
        <v>76</v>
      </c>
      <c r="C3403" s="32" t="str">
        <f t="shared" si="242"/>
        <v>180-001</v>
      </c>
      <c r="D3403" s="32" t="s">
        <v>67</v>
      </c>
      <c r="E3403" s="32" t="s">
        <v>17</v>
      </c>
      <c r="F3403" s="32"/>
      <c r="G3403" s="32">
        <v>3</v>
      </c>
      <c r="H3403" s="34">
        <v>1580.04</v>
      </c>
      <c r="I3403" s="3"/>
      <c r="J3403" s="26">
        <f t="shared" si="243"/>
        <v>0</v>
      </c>
    </row>
    <row r="3404" spans="1:10" x14ac:dyDescent="0.25">
      <c r="A3404" s="36"/>
      <c r="B3404" s="32" t="s">
        <v>76</v>
      </c>
      <c r="C3404" s="32" t="str">
        <f t="shared" si="242"/>
        <v>180-001</v>
      </c>
      <c r="D3404" s="32" t="s">
        <v>67</v>
      </c>
      <c r="E3404" s="32" t="s">
        <v>19</v>
      </c>
      <c r="F3404" s="32"/>
      <c r="G3404" s="32">
        <v>2</v>
      </c>
      <c r="H3404" s="34">
        <v>1580.04</v>
      </c>
      <c r="I3404" s="3"/>
      <c r="J3404" s="26">
        <f t="shared" si="243"/>
        <v>0</v>
      </c>
    </row>
    <row r="3405" spans="1:10" x14ac:dyDescent="0.25">
      <c r="A3405" s="36"/>
      <c r="B3405" s="32" t="s">
        <v>76</v>
      </c>
      <c r="C3405" s="32" t="str">
        <f t="shared" si="242"/>
        <v>180-001</v>
      </c>
      <c r="D3405" s="32" t="s">
        <v>67</v>
      </c>
      <c r="E3405" s="32" t="s">
        <v>20</v>
      </c>
      <c r="F3405" s="32"/>
      <c r="G3405" s="32">
        <v>3</v>
      </c>
      <c r="H3405" s="34">
        <v>1580.04</v>
      </c>
      <c r="I3405" s="3"/>
      <c r="J3405" s="26">
        <f t="shared" si="243"/>
        <v>0</v>
      </c>
    </row>
    <row r="3406" spans="1:10" x14ac:dyDescent="0.25">
      <c r="A3406" s="36"/>
      <c r="B3406" s="32" t="s">
        <v>76</v>
      </c>
      <c r="C3406" s="32" t="str">
        <f t="shared" si="242"/>
        <v>180-001</v>
      </c>
      <c r="D3406" s="32" t="s">
        <v>67</v>
      </c>
      <c r="E3406" s="32" t="s">
        <v>21</v>
      </c>
      <c r="F3406" s="32"/>
      <c r="G3406" s="32">
        <v>2</v>
      </c>
      <c r="H3406" s="34">
        <v>1580.04</v>
      </c>
      <c r="I3406" s="3"/>
      <c r="J3406" s="26">
        <f t="shared" si="243"/>
        <v>0</v>
      </c>
    </row>
    <row r="3407" spans="1:10" x14ac:dyDescent="0.25">
      <c r="A3407" s="36"/>
      <c r="B3407" s="32" t="s">
        <v>76</v>
      </c>
      <c r="C3407" s="32" t="str">
        <f t="shared" si="242"/>
        <v>180-001</v>
      </c>
      <c r="D3407" s="32" t="s">
        <v>67</v>
      </c>
      <c r="E3407" s="32" t="s">
        <v>22</v>
      </c>
      <c r="F3407" s="32"/>
      <c r="G3407" s="32">
        <v>3</v>
      </c>
      <c r="H3407" s="34">
        <v>1580.04</v>
      </c>
      <c r="I3407" s="3"/>
      <c r="J3407" s="26">
        <f t="shared" si="243"/>
        <v>0</v>
      </c>
    </row>
    <row r="3408" spans="1:10" x14ac:dyDescent="0.25">
      <c r="A3408" s="36"/>
      <c r="B3408" s="32" t="s">
        <v>76</v>
      </c>
      <c r="C3408" s="32" t="str">
        <f t="shared" si="242"/>
        <v>180-001</v>
      </c>
      <c r="D3408" s="32" t="s">
        <v>67</v>
      </c>
      <c r="E3408" s="32" t="s">
        <v>73</v>
      </c>
      <c r="F3408" s="32"/>
      <c r="G3408" s="32">
        <v>4</v>
      </c>
      <c r="H3408" s="34">
        <v>1580.04</v>
      </c>
      <c r="I3408" s="3"/>
      <c r="J3408" s="26">
        <f t="shared" si="243"/>
        <v>0</v>
      </c>
    </row>
    <row r="3409" spans="1:10" x14ac:dyDescent="0.25">
      <c r="A3409" s="36"/>
      <c r="B3409" s="32" t="s">
        <v>76</v>
      </c>
      <c r="C3409" s="32" t="str">
        <f t="shared" si="242"/>
        <v>180-001</v>
      </c>
      <c r="D3409" s="32" t="s">
        <v>67</v>
      </c>
      <c r="E3409" s="32" t="s">
        <v>28</v>
      </c>
      <c r="F3409" s="32"/>
      <c r="G3409" s="32">
        <v>4</v>
      </c>
      <c r="H3409" s="34">
        <v>1580.04</v>
      </c>
      <c r="I3409" s="3"/>
      <c r="J3409" s="26">
        <f t="shared" si="243"/>
        <v>0</v>
      </c>
    </row>
    <row r="3410" spans="1:10" x14ac:dyDescent="0.25">
      <c r="A3410" s="36"/>
      <c r="B3410" s="32" t="s">
        <v>76</v>
      </c>
      <c r="C3410" s="32" t="str">
        <f t="shared" si="242"/>
        <v>180-001</v>
      </c>
      <c r="D3410" s="32" t="s">
        <v>67</v>
      </c>
      <c r="E3410" s="32" t="s">
        <v>29</v>
      </c>
      <c r="F3410" s="32"/>
      <c r="G3410" s="32">
        <v>2</v>
      </c>
      <c r="H3410" s="34">
        <v>1580.04</v>
      </c>
      <c r="I3410" s="3"/>
      <c r="J3410" s="26">
        <f t="shared" si="243"/>
        <v>0</v>
      </c>
    </row>
    <row r="3411" spans="1:10" x14ac:dyDescent="0.25">
      <c r="A3411" s="36"/>
      <c r="B3411" s="32" t="s">
        <v>76</v>
      </c>
      <c r="C3411" s="32" t="str">
        <f t="shared" si="242"/>
        <v>180-001</v>
      </c>
      <c r="D3411" s="32" t="s">
        <v>67</v>
      </c>
      <c r="E3411" s="32" t="s">
        <v>74</v>
      </c>
      <c r="F3411" s="32"/>
      <c r="G3411" s="32">
        <v>3</v>
      </c>
      <c r="H3411" s="34">
        <v>1580.04</v>
      </c>
      <c r="I3411" s="3"/>
      <c r="J3411" s="26">
        <f t="shared" si="243"/>
        <v>0</v>
      </c>
    </row>
    <row r="3412" spans="1:10" x14ac:dyDescent="0.25">
      <c r="A3412" s="36"/>
      <c r="B3412" s="32" t="s">
        <v>76</v>
      </c>
      <c r="C3412" s="32" t="str">
        <f t="shared" si="242"/>
        <v>180-001</v>
      </c>
      <c r="D3412" s="32" t="s">
        <v>67</v>
      </c>
      <c r="E3412" s="32" t="s">
        <v>36</v>
      </c>
      <c r="F3412" s="32"/>
      <c r="G3412" s="32">
        <v>3</v>
      </c>
      <c r="H3412" s="34">
        <v>1580.04</v>
      </c>
      <c r="I3412" s="3"/>
      <c r="J3412" s="26">
        <f t="shared" si="243"/>
        <v>0</v>
      </c>
    </row>
    <row r="3413" spans="1:10" x14ac:dyDescent="0.25">
      <c r="A3413" s="36"/>
      <c r="B3413" s="32" t="s">
        <v>76</v>
      </c>
      <c r="C3413" s="32" t="str">
        <f t="shared" ref="C3413:C3430" si="244">HYPERLINK("http://warehouse.orhideja.net//images/products/180-001 ivory.jpg","180-001")</f>
        <v>180-001</v>
      </c>
      <c r="D3413" s="32" t="s">
        <v>110</v>
      </c>
      <c r="E3413" s="32" t="s">
        <v>7</v>
      </c>
      <c r="F3413" s="32"/>
      <c r="G3413" s="32">
        <v>3</v>
      </c>
      <c r="H3413" s="34">
        <v>1580.04</v>
      </c>
      <c r="I3413" s="3"/>
      <c r="J3413" s="26">
        <f t="shared" si="243"/>
        <v>0</v>
      </c>
    </row>
    <row r="3414" spans="1:10" x14ac:dyDescent="0.25">
      <c r="A3414" s="36"/>
      <c r="B3414" s="32" t="s">
        <v>76</v>
      </c>
      <c r="C3414" s="32" t="str">
        <f t="shared" si="244"/>
        <v>180-001</v>
      </c>
      <c r="D3414" s="32" t="s">
        <v>110</v>
      </c>
      <c r="E3414" s="32" t="s">
        <v>8</v>
      </c>
      <c r="F3414" s="32"/>
      <c r="G3414" s="32">
        <v>3</v>
      </c>
      <c r="H3414" s="34">
        <v>1580.04</v>
      </c>
      <c r="I3414" s="3"/>
      <c r="J3414" s="26">
        <f t="shared" si="243"/>
        <v>0</v>
      </c>
    </row>
    <row r="3415" spans="1:10" x14ac:dyDescent="0.25">
      <c r="A3415" s="36"/>
      <c r="B3415" s="32" t="s">
        <v>76</v>
      </c>
      <c r="C3415" s="32" t="str">
        <f t="shared" si="244"/>
        <v>180-001</v>
      </c>
      <c r="D3415" s="32" t="s">
        <v>110</v>
      </c>
      <c r="E3415" s="32" t="s">
        <v>9</v>
      </c>
      <c r="F3415" s="32"/>
      <c r="G3415" s="32">
        <v>4</v>
      </c>
      <c r="H3415" s="34">
        <v>1580.04</v>
      </c>
      <c r="I3415" s="3"/>
      <c r="J3415" s="26">
        <f t="shared" si="243"/>
        <v>0</v>
      </c>
    </row>
    <row r="3416" spans="1:10" x14ac:dyDescent="0.25">
      <c r="A3416" s="36"/>
      <c r="B3416" s="32" t="s">
        <v>76</v>
      </c>
      <c r="C3416" s="32" t="str">
        <f t="shared" si="244"/>
        <v>180-001</v>
      </c>
      <c r="D3416" s="32" t="s">
        <v>110</v>
      </c>
      <c r="E3416" s="32" t="s">
        <v>10</v>
      </c>
      <c r="F3416" s="32"/>
      <c r="G3416" s="32">
        <v>5</v>
      </c>
      <c r="H3416" s="34">
        <v>1580.04</v>
      </c>
      <c r="I3416" s="3"/>
      <c r="J3416" s="26">
        <f t="shared" si="243"/>
        <v>0</v>
      </c>
    </row>
    <row r="3417" spans="1:10" x14ac:dyDescent="0.25">
      <c r="A3417" s="36"/>
      <c r="B3417" s="32" t="s">
        <v>76</v>
      </c>
      <c r="C3417" s="32" t="str">
        <f t="shared" si="244"/>
        <v>180-001</v>
      </c>
      <c r="D3417" s="32" t="s">
        <v>110</v>
      </c>
      <c r="E3417" s="32" t="s">
        <v>11</v>
      </c>
      <c r="F3417" s="32"/>
      <c r="G3417" s="32">
        <v>7</v>
      </c>
      <c r="H3417" s="34">
        <v>1580.04</v>
      </c>
      <c r="I3417" s="3"/>
      <c r="J3417" s="26">
        <f t="shared" si="243"/>
        <v>0</v>
      </c>
    </row>
    <row r="3418" spans="1:10" x14ac:dyDescent="0.25">
      <c r="A3418" s="36"/>
      <c r="B3418" s="32" t="s">
        <v>76</v>
      </c>
      <c r="C3418" s="32" t="str">
        <f t="shared" si="244"/>
        <v>180-001</v>
      </c>
      <c r="D3418" s="32" t="s">
        <v>110</v>
      </c>
      <c r="E3418" s="32" t="s">
        <v>25</v>
      </c>
      <c r="F3418" s="32"/>
      <c r="G3418" s="32">
        <v>2</v>
      </c>
      <c r="H3418" s="34">
        <v>1580.04</v>
      </c>
      <c r="I3418" s="3"/>
      <c r="J3418" s="26">
        <f t="shared" si="243"/>
        <v>0</v>
      </c>
    </row>
    <row r="3419" spans="1:10" x14ac:dyDescent="0.25">
      <c r="A3419" s="36"/>
      <c r="B3419" s="32" t="s">
        <v>76</v>
      </c>
      <c r="C3419" s="32" t="str">
        <f t="shared" si="244"/>
        <v>180-001</v>
      </c>
      <c r="D3419" s="32" t="s">
        <v>110</v>
      </c>
      <c r="E3419" s="32" t="s">
        <v>14</v>
      </c>
      <c r="F3419" s="32"/>
      <c r="G3419" s="32">
        <v>3</v>
      </c>
      <c r="H3419" s="34">
        <v>1580.04</v>
      </c>
      <c r="I3419" s="3"/>
      <c r="J3419" s="26">
        <f t="shared" si="243"/>
        <v>0</v>
      </c>
    </row>
    <row r="3420" spans="1:10" x14ac:dyDescent="0.25">
      <c r="A3420" s="36"/>
      <c r="B3420" s="32" t="s">
        <v>76</v>
      </c>
      <c r="C3420" s="32" t="str">
        <f t="shared" si="244"/>
        <v>180-001</v>
      </c>
      <c r="D3420" s="32" t="s">
        <v>110</v>
      </c>
      <c r="E3420" s="32" t="s">
        <v>15</v>
      </c>
      <c r="F3420" s="32"/>
      <c r="G3420" s="32">
        <v>2</v>
      </c>
      <c r="H3420" s="34">
        <v>1580.04</v>
      </c>
      <c r="I3420" s="3"/>
      <c r="J3420" s="26">
        <f t="shared" si="243"/>
        <v>0</v>
      </c>
    </row>
    <row r="3421" spans="1:10" x14ac:dyDescent="0.25">
      <c r="A3421" s="36"/>
      <c r="B3421" s="32" t="s">
        <v>76</v>
      </c>
      <c r="C3421" s="32" t="str">
        <f t="shared" si="244"/>
        <v>180-001</v>
      </c>
      <c r="D3421" s="32" t="s">
        <v>110</v>
      </c>
      <c r="E3421" s="32" t="s">
        <v>16</v>
      </c>
      <c r="F3421" s="32"/>
      <c r="G3421" s="32">
        <v>3</v>
      </c>
      <c r="H3421" s="34">
        <v>1580.04</v>
      </c>
      <c r="I3421" s="3"/>
      <c r="J3421" s="26">
        <f t="shared" si="243"/>
        <v>0</v>
      </c>
    </row>
    <row r="3422" spans="1:10" x14ac:dyDescent="0.25">
      <c r="A3422" s="36"/>
      <c r="B3422" s="32" t="s">
        <v>76</v>
      </c>
      <c r="C3422" s="32" t="str">
        <f t="shared" si="244"/>
        <v>180-001</v>
      </c>
      <c r="D3422" s="32" t="s">
        <v>110</v>
      </c>
      <c r="E3422" s="32" t="s">
        <v>17</v>
      </c>
      <c r="F3422" s="32"/>
      <c r="G3422" s="32">
        <v>2</v>
      </c>
      <c r="H3422" s="34">
        <v>1580.04</v>
      </c>
      <c r="I3422" s="3"/>
      <c r="J3422" s="26">
        <f t="shared" si="243"/>
        <v>0</v>
      </c>
    </row>
    <row r="3423" spans="1:10" x14ac:dyDescent="0.25">
      <c r="A3423" s="36"/>
      <c r="B3423" s="32" t="s">
        <v>76</v>
      </c>
      <c r="C3423" s="32" t="str">
        <f t="shared" si="244"/>
        <v>180-001</v>
      </c>
      <c r="D3423" s="32" t="s">
        <v>110</v>
      </c>
      <c r="E3423" s="32" t="s">
        <v>19</v>
      </c>
      <c r="F3423" s="32"/>
      <c r="G3423" s="32">
        <v>1</v>
      </c>
      <c r="H3423" s="34">
        <v>1580.04</v>
      </c>
      <c r="I3423" s="3"/>
      <c r="J3423" s="26">
        <f t="shared" si="243"/>
        <v>0</v>
      </c>
    </row>
    <row r="3424" spans="1:10" x14ac:dyDescent="0.25">
      <c r="A3424" s="36"/>
      <c r="B3424" s="32" t="s">
        <v>76</v>
      </c>
      <c r="C3424" s="32" t="str">
        <f t="shared" si="244"/>
        <v>180-001</v>
      </c>
      <c r="D3424" s="32" t="s">
        <v>110</v>
      </c>
      <c r="E3424" s="32" t="s">
        <v>20</v>
      </c>
      <c r="F3424" s="32"/>
      <c r="G3424" s="32">
        <v>3</v>
      </c>
      <c r="H3424" s="34">
        <v>1580.04</v>
      </c>
      <c r="I3424" s="3"/>
      <c r="J3424" s="26">
        <f t="shared" si="243"/>
        <v>0</v>
      </c>
    </row>
    <row r="3425" spans="1:10" x14ac:dyDescent="0.25">
      <c r="A3425" s="36"/>
      <c r="B3425" s="32" t="s">
        <v>76</v>
      </c>
      <c r="C3425" s="32" t="str">
        <f t="shared" si="244"/>
        <v>180-001</v>
      </c>
      <c r="D3425" s="32" t="s">
        <v>110</v>
      </c>
      <c r="E3425" s="32" t="s">
        <v>21</v>
      </c>
      <c r="F3425" s="32"/>
      <c r="G3425" s="32">
        <v>5</v>
      </c>
      <c r="H3425" s="34">
        <v>1580.04</v>
      </c>
      <c r="I3425" s="3"/>
      <c r="J3425" s="26">
        <f t="shared" si="243"/>
        <v>0</v>
      </c>
    </row>
    <row r="3426" spans="1:10" x14ac:dyDescent="0.25">
      <c r="A3426" s="36"/>
      <c r="B3426" s="32" t="s">
        <v>76</v>
      </c>
      <c r="C3426" s="32" t="str">
        <f t="shared" si="244"/>
        <v>180-001</v>
      </c>
      <c r="D3426" s="32" t="s">
        <v>110</v>
      </c>
      <c r="E3426" s="32" t="s">
        <v>73</v>
      </c>
      <c r="F3426" s="32"/>
      <c r="G3426" s="32">
        <v>3</v>
      </c>
      <c r="H3426" s="34">
        <v>1580.04</v>
      </c>
      <c r="I3426" s="3"/>
      <c r="J3426" s="26">
        <f t="shared" si="243"/>
        <v>0</v>
      </c>
    </row>
    <row r="3427" spans="1:10" x14ac:dyDescent="0.25">
      <c r="A3427" s="36"/>
      <c r="B3427" s="32" t="s">
        <v>76</v>
      </c>
      <c r="C3427" s="32" t="str">
        <f t="shared" si="244"/>
        <v>180-001</v>
      </c>
      <c r="D3427" s="32" t="s">
        <v>110</v>
      </c>
      <c r="E3427" s="32" t="s">
        <v>28</v>
      </c>
      <c r="F3427" s="32"/>
      <c r="G3427" s="32">
        <v>3</v>
      </c>
      <c r="H3427" s="34">
        <v>1580.04</v>
      </c>
      <c r="I3427" s="3"/>
      <c r="J3427" s="26">
        <f t="shared" si="243"/>
        <v>0</v>
      </c>
    </row>
    <row r="3428" spans="1:10" x14ac:dyDescent="0.25">
      <c r="A3428" s="36"/>
      <c r="B3428" s="32" t="s">
        <v>76</v>
      </c>
      <c r="C3428" s="32" t="str">
        <f t="shared" si="244"/>
        <v>180-001</v>
      </c>
      <c r="D3428" s="32" t="s">
        <v>110</v>
      </c>
      <c r="E3428" s="32" t="s">
        <v>29</v>
      </c>
      <c r="F3428" s="32"/>
      <c r="G3428" s="32">
        <v>2</v>
      </c>
      <c r="H3428" s="34">
        <v>1580.04</v>
      </c>
      <c r="I3428" s="3"/>
      <c r="J3428" s="26">
        <f t="shared" si="243"/>
        <v>0</v>
      </c>
    </row>
    <row r="3429" spans="1:10" x14ac:dyDescent="0.25">
      <c r="A3429" s="36"/>
      <c r="B3429" s="32" t="s">
        <v>76</v>
      </c>
      <c r="C3429" s="32" t="str">
        <f t="shared" si="244"/>
        <v>180-001</v>
      </c>
      <c r="D3429" s="32" t="s">
        <v>110</v>
      </c>
      <c r="E3429" s="32" t="s">
        <v>74</v>
      </c>
      <c r="F3429" s="32"/>
      <c r="G3429" s="32">
        <v>3</v>
      </c>
      <c r="H3429" s="34">
        <v>1580.04</v>
      </c>
      <c r="I3429" s="3"/>
      <c r="J3429" s="26">
        <f t="shared" si="243"/>
        <v>0</v>
      </c>
    </row>
    <row r="3430" spans="1:10" x14ac:dyDescent="0.25">
      <c r="A3430" s="37"/>
      <c r="B3430" s="32" t="s">
        <v>76</v>
      </c>
      <c r="C3430" s="32" t="str">
        <f t="shared" si="244"/>
        <v>180-001</v>
      </c>
      <c r="D3430" s="32" t="s">
        <v>110</v>
      </c>
      <c r="E3430" s="32" t="s">
        <v>36</v>
      </c>
      <c r="F3430" s="32"/>
      <c r="G3430" s="32">
        <v>3</v>
      </c>
      <c r="H3430" s="34">
        <v>1580.04</v>
      </c>
      <c r="I3430" s="3"/>
      <c r="J3430" s="26">
        <f t="shared" si="243"/>
        <v>0</v>
      </c>
    </row>
    <row r="3431" spans="1:10" ht="27.75" customHeight="1" x14ac:dyDescent="0.25">
      <c r="A3431" s="35"/>
      <c r="B3431" s="32" t="s">
        <v>51</v>
      </c>
      <c r="C3431" s="32" t="str">
        <f t="shared" ref="C3431:C3437" si="245">HYPERLINK("http://warehouse.orhideja.net//images/products/368-004_4.jpg","368-004")</f>
        <v>368-004</v>
      </c>
      <c r="D3431" s="32" t="s">
        <v>86</v>
      </c>
      <c r="E3431" s="32">
        <v>40</v>
      </c>
      <c r="F3431" s="32">
        <v>7427259278067</v>
      </c>
      <c r="G3431" s="32">
        <v>19</v>
      </c>
      <c r="H3431" s="34">
        <v>682.29</v>
      </c>
      <c r="I3431" s="3"/>
      <c r="J3431" s="26">
        <f t="shared" si="243"/>
        <v>0</v>
      </c>
    </row>
    <row r="3432" spans="1:10" ht="27.75" customHeight="1" x14ac:dyDescent="0.25">
      <c r="A3432" s="36"/>
      <c r="B3432" s="32" t="s">
        <v>51</v>
      </c>
      <c r="C3432" s="32" t="str">
        <f t="shared" si="245"/>
        <v>368-004</v>
      </c>
      <c r="D3432" s="32" t="s">
        <v>86</v>
      </c>
      <c r="E3432" s="32">
        <v>42</v>
      </c>
      <c r="F3432" s="32">
        <v>7427259278074</v>
      </c>
      <c r="G3432" s="32">
        <v>18</v>
      </c>
      <c r="H3432" s="34">
        <v>682.29</v>
      </c>
      <c r="I3432" s="3"/>
      <c r="J3432" s="26">
        <f t="shared" si="243"/>
        <v>0</v>
      </c>
    </row>
    <row r="3433" spans="1:10" ht="27.75" customHeight="1" x14ac:dyDescent="0.25">
      <c r="A3433" s="36"/>
      <c r="B3433" s="32" t="s">
        <v>51</v>
      </c>
      <c r="C3433" s="32" t="str">
        <f t="shared" si="245"/>
        <v>368-004</v>
      </c>
      <c r="D3433" s="32" t="s">
        <v>86</v>
      </c>
      <c r="E3433" s="32">
        <v>44</v>
      </c>
      <c r="F3433" s="32">
        <v>7427259278081</v>
      </c>
      <c r="G3433" s="32">
        <v>20</v>
      </c>
      <c r="H3433" s="34">
        <v>682.29</v>
      </c>
      <c r="I3433" s="3"/>
      <c r="J3433" s="26">
        <f t="shared" si="243"/>
        <v>0</v>
      </c>
    </row>
    <row r="3434" spans="1:10" ht="27.75" customHeight="1" x14ac:dyDescent="0.25">
      <c r="A3434" s="36"/>
      <c r="B3434" s="32" t="s">
        <v>51</v>
      </c>
      <c r="C3434" s="32" t="str">
        <f t="shared" si="245"/>
        <v>368-004</v>
      </c>
      <c r="D3434" s="32" t="s">
        <v>86</v>
      </c>
      <c r="E3434" s="32">
        <v>46</v>
      </c>
      <c r="F3434" s="32">
        <v>7427259278098</v>
      </c>
      <c r="G3434" s="32">
        <v>18</v>
      </c>
      <c r="H3434" s="34">
        <v>682.29</v>
      </c>
      <c r="I3434" s="3"/>
      <c r="J3434" s="26">
        <f t="shared" si="243"/>
        <v>0</v>
      </c>
    </row>
    <row r="3435" spans="1:10" ht="27.75" customHeight="1" x14ac:dyDescent="0.25">
      <c r="A3435" s="36"/>
      <c r="B3435" s="32" t="s">
        <v>51</v>
      </c>
      <c r="C3435" s="32" t="str">
        <f t="shared" si="245"/>
        <v>368-004</v>
      </c>
      <c r="D3435" s="32" t="s">
        <v>86</v>
      </c>
      <c r="E3435" s="32">
        <v>48</v>
      </c>
      <c r="F3435" s="32">
        <v>7427259278104</v>
      </c>
      <c r="G3435" s="32">
        <v>20</v>
      </c>
      <c r="H3435" s="34">
        <v>682.29</v>
      </c>
      <c r="I3435" s="3"/>
      <c r="J3435" s="26">
        <f t="shared" si="243"/>
        <v>0</v>
      </c>
    </row>
    <row r="3436" spans="1:10" ht="27.75" customHeight="1" x14ac:dyDescent="0.25">
      <c r="A3436" s="36"/>
      <c r="B3436" s="32" t="s">
        <v>51</v>
      </c>
      <c r="C3436" s="32" t="str">
        <f t="shared" si="245"/>
        <v>368-004</v>
      </c>
      <c r="D3436" s="32" t="s">
        <v>86</v>
      </c>
      <c r="E3436" s="32">
        <v>50</v>
      </c>
      <c r="F3436" s="32">
        <v>7427259278111</v>
      </c>
      <c r="G3436" s="32">
        <v>19</v>
      </c>
      <c r="H3436" s="34">
        <v>682.29</v>
      </c>
      <c r="I3436" s="3"/>
      <c r="J3436" s="26">
        <f t="shared" si="243"/>
        <v>0</v>
      </c>
    </row>
    <row r="3437" spans="1:10" ht="27.75" customHeight="1" x14ac:dyDescent="0.25">
      <c r="A3437" s="37"/>
      <c r="B3437" s="32" t="s">
        <v>51</v>
      </c>
      <c r="C3437" s="32" t="str">
        <f t="shared" si="245"/>
        <v>368-004</v>
      </c>
      <c r="D3437" s="32" t="s">
        <v>86</v>
      </c>
      <c r="E3437" s="32">
        <v>52</v>
      </c>
      <c r="F3437" s="32">
        <v>7427259278128</v>
      </c>
      <c r="G3437" s="32">
        <v>20</v>
      </c>
      <c r="H3437" s="34">
        <v>682.29</v>
      </c>
      <c r="I3437" s="3"/>
      <c r="J3437" s="26">
        <f t="shared" si="243"/>
        <v>0</v>
      </c>
    </row>
    <row r="3438" spans="1:10" x14ac:dyDescent="0.25">
      <c r="A3438" s="35"/>
      <c r="B3438" s="32" t="s">
        <v>5</v>
      </c>
      <c r="C3438" s="32" t="str">
        <f t="shared" ref="C3438:C3471" si="246">HYPERLINK("http://warehouse.orhideja.net//images/products/103-003,-671-003-white_1.jpg","103-003")</f>
        <v>103-003</v>
      </c>
      <c r="D3438" s="32" t="s">
        <v>86</v>
      </c>
      <c r="E3438" s="32" t="s">
        <v>11</v>
      </c>
      <c r="F3438" s="32">
        <v>7427259458834</v>
      </c>
      <c r="G3438" s="32">
        <v>5</v>
      </c>
      <c r="H3438" s="34">
        <v>1687.7700000000002</v>
      </c>
      <c r="I3438" s="3"/>
      <c r="J3438" s="26">
        <f t="shared" si="243"/>
        <v>0</v>
      </c>
    </row>
    <row r="3439" spans="1:10" x14ac:dyDescent="0.25">
      <c r="A3439" s="36"/>
      <c r="B3439" s="32" t="s">
        <v>5</v>
      </c>
      <c r="C3439" s="32" t="str">
        <f t="shared" si="246"/>
        <v>103-003</v>
      </c>
      <c r="D3439" s="32" t="s">
        <v>86</v>
      </c>
      <c r="E3439" s="32" t="s">
        <v>25</v>
      </c>
      <c r="F3439" s="32">
        <v>7427259458841</v>
      </c>
      <c r="G3439" s="32">
        <v>5</v>
      </c>
      <c r="H3439" s="34">
        <v>1687.7700000000002</v>
      </c>
      <c r="I3439" s="3"/>
      <c r="J3439" s="26">
        <f t="shared" si="243"/>
        <v>0</v>
      </c>
    </row>
    <row r="3440" spans="1:10" x14ac:dyDescent="0.25">
      <c r="A3440" s="36"/>
      <c r="B3440" s="32" t="s">
        <v>5</v>
      </c>
      <c r="C3440" s="32" t="str">
        <f t="shared" si="246"/>
        <v>103-003</v>
      </c>
      <c r="D3440" s="32" t="s">
        <v>86</v>
      </c>
      <c r="E3440" s="32" t="s">
        <v>12</v>
      </c>
      <c r="F3440" s="32">
        <v>7427259458858</v>
      </c>
      <c r="G3440" s="32">
        <v>9</v>
      </c>
      <c r="H3440" s="34">
        <v>1687.7700000000002</v>
      </c>
      <c r="I3440" s="3"/>
      <c r="J3440" s="26">
        <f t="shared" si="243"/>
        <v>0</v>
      </c>
    </row>
    <row r="3441" spans="1:10" x14ac:dyDescent="0.25">
      <c r="A3441" s="36"/>
      <c r="B3441" s="32" t="s">
        <v>5</v>
      </c>
      <c r="C3441" s="32" t="str">
        <f t="shared" si="246"/>
        <v>103-003</v>
      </c>
      <c r="D3441" s="32" t="s">
        <v>86</v>
      </c>
      <c r="E3441" s="32" t="s">
        <v>13</v>
      </c>
      <c r="F3441" s="32">
        <v>7427259458865</v>
      </c>
      <c r="G3441" s="32">
        <v>3</v>
      </c>
      <c r="H3441" s="34">
        <v>1687.7700000000002</v>
      </c>
      <c r="I3441" s="3"/>
      <c r="J3441" s="26">
        <f t="shared" si="243"/>
        <v>0</v>
      </c>
    </row>
    <row r="3442" spans="1:10" x14ac:dyDescent="0.25">
      <c r="A3442" s="36"/>
      <c r="B3442" s="32" t="s">
        <v>5</v>
      </c>
      <c r="C3442" s="32" t="str">
        <f t="shared" si="246"/>
        <v>103-003</v>
      </c>
      <c r="D3442" s="32" t="s">
        <v>86</v>
      </c>
      <c r="E3442" s="32" t="s">
        <v>43</v>
      </c>
      <c r="F3442" s="32">
        <v>7427259458872</v>
      </c>
      <c r="G3442" s="32">
        <v>3</v>
      </c>
      <c r="H3442" s="34">
        <v>1687.7700000000002</v>
      </c>
      <c r="I3442" s="3"/>
      <c r="J3442" s="26">
        <f t="shared" si="243"/>
        <v>0</v>
      </c>
    </row>
    <row r="3443" spans="1:10" x14ac:dyDescent="0.25">
      <c r="A3443" s="36"/>
      <c r="B3443" s="32" t="s">
        <v>5</v>
      </c>
      <c r="C3443" s="32" t="str">
        <f t="shared" si="246"/>
        <v>103-003</v>
      </c>
      <c r="D3443" s="32" t="s">
        <v>86</v>
      </c>
      <c r="E3443" s="32" t="s">
        <v>44</v>
      </c>
      <c r="F3443" s="32">
        <v>7427259458889</v>
      </c>
      <c r="G3443" s="32">
        <v>4</v>
      </c>
      <c r="H3443" s="34">
        <v>1687.7700000000002</v>
      </c>
      <c r="I3443" s="3"/>
      <c r="J3443" s="26">
        <f t="shared" si="243"/>
        <v>0</v>
      </c>
    </row>
    <row r="3444" spans="1:10" x14ac:dyDescent="0.25">
      <c r="A3444" s="36"/>
      <c r="B3444" s="32" t="s">
        <v>5</v>
      </c>
      <c r="C3444" s="32" t="str">
        <f t="shared" si="246"/>
        <v>103-003</v>
      </c>
      <c r="D3444" s="32" t="s">
        <v>86</v>
      </c>
      <c r="E3444" s="32" t="s">
        <v>45</v>
      </c>
      <c r="F3444" s="32">
        <v>7427259458896</v>
      </c>
      <c r="G3444" s="32">
        <v>4</v>
      </c>
      <c r="H3444" s="34">
        <v>1687.7700000000002</v>
      </c>
      <c r="I3444" s="3"/>
      <c r="J3444" s="26">
        <f t="shared" si="243"/>
        <v>0</v>
      </c>
    </row>
    <row r="3445" spans="1:10" x14ac:dyDescent="0.25">
      <c r="A3445" s="36"/>
      <c r="B3445" s="32" t="s">
        <v>5</v>
      </c>
      <c r="C3445" s="32" t="str">
        <f t="shared" si="246"/>
        <v>103-003</v>
      </c>
      <c r="D3445" s="32" t="s">
        <v>86</v>
      </c>
      <c r="E3445" s="32" t="s">
        <v>16</v>
      </c>
      <c r="F3445" s="32">
        <v>7427259458919</v>
      </c>
      <c r="G3445" s="32">
        <v>6</v>
      </c>
      <c r="H3445" s="34">
        <v>1687.7700000000002</v>
      </c>
      <c r="I3445" s="3"/>
      <c r="J3445" s="26">
        <f t="shared" si="243"/>
        <v>0</v>
      </c>
    </row>
    <row r="3446" spans="1:10" x14ac:dyDescent="0.25">
      <c r="A3446" s="36"/>
      <c r="B3446" s="32" t="s">
        <v>5</v>
      </c>
      <c r="C3446" s="32" t="str">
        <f t="shared" si="246"/>
        <v>103-003</v>
      </c>
      <c r="D3446" s="32" t="s">
        <v>86</v>
      </c>
      <c r="E3446" s="32" t="s">
        <v>17</v>
      </c>
      <c r="F3446" s="32">
        <v>7427259458926</v>
      </c>
      <c r="G3446" s="32">
        <v>2</v>
      </c>
      <c r="H3446" s="34">
        <v>1687.7700000000002</v>
      </c>
      <c r="I3446" s="3"/>
      <c r="J3446" s="26">
        <f t="shared" si="243"/>
        <v>0</v>
      </c>
    </row>
    <row r="3447" spans="1:10" x14ac:dyDescent="0.25">
      <c r="A3447" s="36"/>
      <c r="B3447" s="32" t="s">
        <v>5</v>
      </c>
      <c r="C3447" s="32" t="str">
        <f t="shared" si="246"/>
        <v>103-003</v>
      </c>
      <c r="D3447" s="32" t="s">
        <v>86</v>
      </c>
      <c r="E3447" s="32" t="s">
        <v>18</v>
      </c>
      <c r="F3447" s="32">
        <v>7427259458933</v>
      </c>
      <c r="G3447" s="32">
        <v>7</v>
      </c>
      <c r="H3447" s="34">
        <v>1687.7700000000002</v>
      </c>
      <c r="I3447" s="3"/>
      <c r="J3447" s="26">
        <f t="shared" si="243"/>
        <v>0</v>
      </c>
    </row>
    <row r="3448" spans="1:10" x14ac:dyDescent="0.25">
      <c r="A3448" s="36"/>
      <c r="B3448" s="32" t="s">
        <v>5</v>
      </c>
      <c r="C3448" s="32" t="str">
        <f t="shared" si="246"/>
        <v>103-003</v>
      </c>
      <c r="D3448" s="32" t="s">
        <v>86</v>
      </c>
      <c r="E3448" s="32" t="s">
        <v>26</v>
      </c>
      <c r="F3448" s="32">
        <v>7427259458940</v>
      </c>
      <c r="G3448" s="32">
        <v>13</v>
      </c>
      <c r="H3448" s="34">
        <v>1687.7700000000002</v>
      </c>
      <c r="I3448" s="3"/>
      <c r="J3448" s="26">
        <f t="shared" si="243"/>
        <v>0</v>
      </c>
    </row>
    <row r="3449" spans="1:10" x14ac:dyDescent="0.25">
      <c r="A3449" s="36"/>
      <c r="B3449" s="32" t="s">
        <v>5</v>
      </c>
      <c r="C3449" s="32" t="str">
        <f t="shared" si="246"/>
        <v>103-003</v>
      </c>
      <c r="D3449" s="32" t="s">
        <v>86</v>
      </c>
      <c r="E3449" s="32" t="s">
        <v>46</v>
      </c>
      <c r="F3449" s="32">
        <v>7427259458957</v>
      </c>
      <c r="G3449" s="32">
        <v>7</v>
      </c>
      <c r="H3449" s="34">
        <v>1687.7700000000002</v>
      </c>
      <c r="I3449" s="3"/>
      <c r="J3449" s="26">
        <f t="shared" si="243"/>
        <v>0</v>
      </c>
    </row>
    <row r="3450" spans="1:10" x14ac:dyDescent="0.25">
      <c r="A3450" s="36"/>
      <c r="B3450" s="32" t="s">
        <v>5</v>
      </c>
      <c r="C3450" s="32" t="str">
        <f t="shared" si="246"/>
        <v>103-003</v>
      </c>
      <c r="D3450" s="32" t="s">
        <v>86</v>
      </c>
      <c r="E3450" s="32" t="s">
        <v>47</v>
      </c>
      <c r="F3450" s="32">
        <v>7427259458964</v>
      </c>
      <c r="G3450" s="32">
        <v>7</v>
      </c>
      <c r="H3450" s="34">
        <v>1687.7700000000002</v>
      </c>
      <c r="I3450" s="3"/>
      <c r="J3450" s="26">
        <f t="shared" si="243"/>
        <v>0</v>
      </c>
    </row>
    <row r="3451" spans="1:10" x14ac:dyDescent="0.25">
      <c r="A3451" s="36"/>
      <c r="B3451" s="32" t="s">
        <v>5</v>
      </c>
      <c r="C3451" s="32" t="str">
        <f t="shared" si="246"/>
        <v>103-003</v>
      </c>
      <c r="D3451" s="32" t="s">
        <v>86</v>
      </c>
      <c r="E3451" s="32" t="s">
        <v>104</v>
      </c>
      <c r="F3451" s="32">
        <v>7427259458971</v>
      </c>
      <c r="G3451" s="32">
        <v>6</v>
      </c>
      <c r="H3451" s="34">
        <v>1687.7700000000002</v>
      </c>
      <c r="I3451" s="3"/>
      <c r="J3451" s="26">
        <f t="shared" si="243"/>
        <v>0</v>
      </c>
    </row>
    <row r="3452" spans="1:10" x14ac:dyDescent="0.25">
      <c r="A3452" s="36"/>
      <c r="B3452" s="32" t="s">
        <v>5</v>
      </c>
      <c r="C3452" s="32" t="str">
        <f t="shared" si="246"/>
        <v>103-003</v>
      </c>
      <c r="D3452" s="32" t="s">
        <v>86</v>
      </c>
      <c r="E3452" s="32" t="s">
        <v>21</v>
      </c>
      <c r="F3452" s="32">
        <v>7427259458995</v>
      </c>
      <c r="G3452" s="32">
        <v>8</v>
      </c>
      <c r="H3452" s="34">
        <v>1687.7700000000002</v>
      </c>
      <c r="I3452" s="3"/>
      <c r="J3452" s="26">
        <f t="shared" si="243"/>
        <v>0</v>
      </c>
    </row>
    <row r="3453" spans="1:10" x14ac:dyDescent="0.25">
      <c r="A3453" s="36"/>
      <c r="B3453" s="32" t="s">
        <v>5</v>
      </c>
      <c r="C3453" s="32" t="str">
        <f t="shared" si="246"/>
        <v>103-003</v>
      </c>
      <c r="D3453" s="32" t="s">
        <v>86</v>
      </c>
      <c r="E3453" s="32" t="s">
        <v>22</v>
      </c>
      <c r="F3453" s="32">
        <v>7427259459008</v>
      </c>
      <c r="G3453" s="32">
        <v>3</v>
      </c>
      <c r="H3453" s="34">
        <v>1687.7700000000002</v>
      </c>
      <c r="I3453" s="3"/>
      <c r="J3453" s="26">
        <f t="shared" si="243"/>
        <v>0</v>
      </c>
    </row>
    <row r="3454" spans="1:10" x14ac:dyDescent="0.25">
      <c r="A3454" s="36"/>
      <c r="B3454" s="32" t="s">
        <v>5</v>
      </c>
      <c r="C3454" s="32" t="str">
        <f t="shared" si="246"/>
        <v>103-003</v>
      </c>
      <c r="D3454" s="32" t="s">
        <v>86</v>
      </c>
      <c r="E3454" s="32" t="s">
        <v>23</v>
      </c>
      <c r="F3454" s="32">
        <v>7427259459015</v>
      </c>
      <c r="G3454" s="32">
        <v>12</v>
      </c>
      <c r="H3454" s="34">
        <v>1687.7700000000002</v>
      </c>
      <c r="I3454" s="3"/>
      <c r="J3454" s="26">
        <f t="shared" si="243"/>
        <v>0</v>
      </c>
    </row>
    <row r="3455" spans="1:10" x14ac:dyDescent="0.25">
      <c r="A3455" s="36"/>
      <c r="B3455" s="32" t="s">
        <v>5</v>
      </c>
      <c r="C3455" s="32" t="str">
        <f t="shared" si="246"/>
        <v>103-003</v>
      </c>
      <c r="D3455" s="32" t="s">
        <v>86</v>
      </c>
      <c r="E3455" s="32" t="s">
        <v>27</v>
      </c>
      <c r="F3455" s="32">
        <v>7427259459022</v>
      </c>
      <c r="G3455" s="32">
        <v>12</v>
      </c>
      <c r="H3455" s="34">
        <v>1687.7700000000002</v>
      </c>
      <c r="I3455" s="3"/>
      <c r="J3455" s="26">
        <f t="shared" si="243"/>
        <v>0</v>
      </c>
    </row>
    <row r="3456" spans="1:10" x14ac:dyDescent="0.25">
      <c r="A3456" s="36"/>
      <c r="B3456" s="32" t="s">
        <v>5</v>
      </c>
      <c r="C3456" s="32" t="str">
        <f t="shared" si="246"/>
        <v>103-003</v>
      </c>
      <c r="D3456" s="32" t="s">
        <v>86</v>
      </c>
      <c r="E3456" s="32" t="s">
        <v>34</v>
      </c>
      <c r="F3456" s="32">
        <v>7427259459039</v>
      </c>
      <c r="G3456" s="32">
        <v>11</v>
      </c>
      <c r="H3456" s="34">
        <v>1687.7700000000002</v>
      </c>
      <c r="I3456" s="3"/>
      <c r="J3456" s="26">
        <f t="shared" si="243"/>
        <v>0</v>
      </c>
    </row>
    <row r="3457" spans="1:10" x14ac:dyDescent="0.25">
      <c r="A3457" s="36"/>
      <c r="B3457" s="32" t="s">
        <v>5</v>
      </c>
      <c r="C3457" s="32" t="str">
        <f t="shared" si="246"/>
        <v>103-003</v>
      </c>
      <c r="D3457" s="32" t="s">
        <v>86</v>
      </c>
      <c r="E3457" s="32" t="s">
        <v>105</v>
      </c>
      <c r="F3457" s="32">
        <v>7427259459046</v>
      </c>
      <c r="G3457" s="32">
        <v>8</v>
      </c>
      <c r="H3457" s="34">
        <v>1687.7700000000002</v>
      </c>
      <c r="I3457" s="3"/>
      <c r="J3457" s="26">
        <f t="shared" si="243"/>
        <v>0</v>
      </c>
    </row>
    <row r="3458" spans="1:10" x14ac:dyDescent="0.25">
      <c r="A3458" s="36"/>
      <c r="B3458" s="32" t="s">
        <v>5</v>
      </c>
      <c r="C3458" s="32" t="str">
        <f t="shared" si="246"/>
        <v>103-003</v>
      </c>
      <c r="D3458" s="32" t="s">
        <v>86</v>
      </c>
      <c r="E3458" s="32" t="s">
        <v>29</v>
      </c>
      <c r="F3458" s="32">
        <v>7427259459060</v>
      </c>
      <c r="G3458" s="32">
        <v>6</v>
      </c>
      <c r="H3458" s="34">
        <v>1687.7700000000002</v>
      </c>
      <c r="I3458" s="3"/>
      <c r="J3458" s="26">
        <f t="shared" si="243"/>
        <v>0</v>
      </c>
    </row>
    <row r="3459" spans="1:10" x14ac:dyDescent="0.25">
      <c r="A3459" s="36"/>
      <c r="B3459" s="32" t="s">
        <v>5</v>
      </c>
      <c r="C3459" s="32" t="str">
        <f t="shared" si="246"/>
        <v>103-003</v>
      </c>
      <c r="D3459" s="32" t="s">
        <v>86</v>
      </c>
      <c r="E3459" s="32" t="s">
        <v>30</v>
      </c>
      <c r="F3459" s="32">
        <v>7427259459077</v>
      </c>
      <c r="G3459" s="32">
        <v>11</v>
      </c>
      <c r="H3459" s="34">
        <v>1687.7700000000002</v>
      </c>
      <c r="I3459" s="3"/>
      <c r="J3459" s="26">
        <f t="shared" si="243"/>
        <v>0</v>
      </c>
    </row>
    <row r="3460" spans="1:10" x14ac:dyDescent="0.25">
      <c r="A3460" s="36"/>
      <c r="B3460" s="32" t="s">
        <v>5</v>
      </c>
      <c r="C3460" s="32" t="str">
        <f t="shared" si="246"/>
        <v>103-003</v>
      </c>
      <c r="D3460" s="32" t="s">
        <v>86</v>
      </c>
      <c r="E3460" s="32" t="s">
        <v>48</v>
      </c>
      <c r="F3460" s="32">
        <v>7427259459084</v>
      </c>
      <c r="G3460" s="32">
        <v>9</v>
      </c>
      <c r="H3460" s="34">
        <v>1687.7700000000002</v>
      </c>
      <c r="I3460" s="3"/>
      <c r="J3460" s="26">
        <f t="shared" si="243"/>
        <v>0</v>
      </c>
    </row>
    <row r="3461" spans="1:10" x14ac:dyDescent="0.25">
      <c r="A3461" s="36"/>
      <c r="B3461" s="32" t="s">
        <v>5</v>
      </c>
      <c r="C3461" s="32" t="str">
        <f t="shared" si="246"/>
        <v>103-003</v>
      </c>
      <c r="D3461" s="32" t="s">
        <v>86</v>
      </c>
      <c r="E3461" s="32" t="s">
        <v>35</v>
      </c>
      <c r="F3461" s="32">
        <v>7427259459091</v>
      </c>
      <c r="G3461" s="32">
        <v>9</v>
      </c>
      <c r="H3461" s="34">
        <v>1687.7700000000002</v>
      </c>
      <c r="I3461" s="3"/>
      <c r="J3461" s="26">
        <f t="shared" si="243"/>
        <v>0</v>
      </c>
    </row>
    <row r="3462" spans="1:10" x14ac:dyDescent="0.25">
      <c r="A3462" s="36"/>
      <c r="B3462" s="32" t="s">
        <v>5</v>
      </c>
      <c r="C3462" s="32" t="str">
        <f t="shared" si="246"/>
        <v>103-003</v>
      </c>
      <c r="D3462" s="32" t="s">
        <v>86</v>
      </c>
      <c r="E3462" s="32" t="s">
        <v>102</v>
      </c>
      <c r="F3462" s="32">
        <v>7427259459107</v>
      </c>
      <c r="G3462" s="32">
        <v>7</v>
      </c>
      <c r="H3462" s="34">
        <v>1687.7700000000002</v>
      </c>
      <c r="I3462" s="3"/>
      <c r="J3462" s="26">
        <f t="shared" si="243"/>
        <v>0</v>
      </c>
    </row>
    <row r="3463" spans="1:10" x14ac:dyDescent="0.25">
      <c r="A3463" s="36"/>
      <c r="B3463" s="32" t="s">
        <v>5</v>
      </c>
      <c r="C3463" s="32" t="str">
        <f t="shared" si="246"/>
        <v>103-003</v>
      </c>
      <c r="D3463" s="32" t="s">
        <v>86</v>
      </c>
      <c r="E3463" s="32" t="s">
        <v>36</v>
      </c>
      <c r="F3463" s="32">
        <v>7427259459114</v>
      </c>
      <c r="G3463" s="32">
        <v>3</v>
      </c>
      <c r="H3463" s="34">
        <v>1687.7700000000002</v>
      </c>
      <c r="I3463" s="3"/>
      <c r="J3463" s="26">
        <f t="shared" si="243"/>
        <v>0</v>
      </c>
    </row>
    <row r="3464" spans="1:10" x14ac:dyDescent="0.25">
      <c r="A3464" s="36"/>
      <c r="B3464" s="32" t="s">
        <v>5</v>
      </c>
      <c r="C3464" s="32" t="str">
        <f t="shared" si="246"/>
        <v>103-003</v>
      </c>
      <c r="D3464" s="32" t="s">
        <v>86</v>
      </c>
      <c r="E3464" s="32" t="s">
        <v>37</v>
      </c>
      <c r="F3464" s="32">
        <v>7427259459121</v>
      </c>
      <c r="G3464" s="32">
        <v>5</v>
      </c>
      <c r="H3464" s="34">
        <v>1687.7700000000002</v>
      </c>
      <c r="I3464" s="3"/>
      <c r="J3464" s="26">
        <f t="shared" ref="J3464:J3527" si="247">H3464*I3464</f>
        <v>0</v>
      </c>
    </row>
    <row r="3465" spans="1:10" x14ac:dyDescent="0.25">
      <c r="A3465" s="36"/>
      <c r="B3465" s="32" t="s">
        <v>5</v>
      </c>
      <c r="C3465" s="32" t="str">
        <f t="shared" si="246"/>
        <v>103-003</v>
      </c>
      <c r="D3465" s="32" t="s">
        <v>86</v>
      </c>
      <c r="E3465" s="32" t="s">
        <v>38</v>
      </c>
      <c r="F3465" s="32">
        <v>7427259459138</v>
      </c>
      <c r="G3465" s="32">
        <v>11</v>
      </c>
      <c r="H3465" s="34">
        <v>1687.7700000000002</v>
      </c>
      <c r="I3465" s="3"/>
      <c r="J3465" s="26">
        <f t="shared" si="247"/>
        <v>0</v>
      </c>
    </row>
    <row r="3466" spans="1:10" x14ac:dyDescent="0.25">
      <c r="A3466" s="36"/>
      <c r="B3466" s="32" t="s">
        <v>5</v>
      </c>
      <c r="C3466" s="32" t="str">
        <f t="shared" si="246"/>
        <v>103-003</v>
      </c>
      <c r="D3466" s="32" t="s">
        <v>86</v>
      </c>
      <c r="E3466" s="32" t="s">
        <v>49</v>
      </c>
      <c r="F3466" s="32">
        <v>7427259459145</v>
      </c>
      <c r="G3466" s="32">
        <v>12</v>
      </c>
      <c r="H3466" s="34">
        <v>1687.7700000000002</v>
      </c>
      <c r="I3466" s="3"/>
      <c r="J3466" s="26">
        <f t="shared" si="247"/>
        <v>0</v>
      </c>
    </row>
    <row r="3467" spans="1:10" x14ac:dyDescent="0.25">
      <c r="A3467" s="36"/>
      <c r="B3467" s="32" t="s">
        <v>5</v>
      </c>
      <c r="C3467" s="32" t="str">
        <f t="shared" si="246"/>
        <v>103-003</v>
      </c>
      <c r="D3467" s="32" t="s">
        <v>86</v>
      </c>
      <c r="E3467" s="32" t="s">
        <v>103</v>
      </c>
      <c r="F3467" s="32">
        <v>7427259459152</v>
      </c>
      <c r="G3467" s="32">
        <v>4</v>
      </c>
      <c r="H3467" s="34">
        <v>1687.7700000000002</v>
      </c>
      <c r="I3467" s="3"/>
      <c r="J3467" s="26">
        <f t="shared" si="247"/>
        <v>0</v>
      </c>
    </row>
    <row r="3468" spans="1:10" x14ac:dyDescent="0.25">
      <c r="A3468" s="36"/>
      <c r="B3468" s="32" t="s">
        <v>5</v>
      </c>
      <c r="C3468" s="32" t="str">
        <f t="shared" si="246"/>
        <v>103-003</v>
      </c>
      <c r="D3468" s="32" t="s">
        <v>86</v>
      </c>
      <c r="E3468" s="32" t="s">
        <v>39</v>
      </c>
      <c r="F3468" s="32">
        <v>7427259459169</v>
      </c>
      <c r="G3468" s="32">
        <v>4</v>
      </c>
      <c r="H3468" s="34">
        <v>1687.7700000000002</v>
      </c>
      <c r="I3468" s="3"/>
      <c r="J3468" s="26">
        <f t="shared" si="247"/>
        <v>0</v>
      </c>
    </row>
    <row r="3469" spans="1:10" x14ac:dyDescent="0.25">
      <c r="A3469" s="36"/>
      <c r="B3469" s="32" t="s">
        <v>5</v>
      </c>
      <c r="C3469" s="32" t="str">
        <f t="shared" si="246"/>
        <v>103-003</v>
      </c>
      <c r="D3469" s="32" t="s">
        <v>86</v>
      </c>
      <c r="E3469" s="32" t="s">
        <v>40</v>
      </c>
      <c r="F3469" s="32">
        <v>7427259459176</v>
      </c>
      <c r="G3469" s="32">
        <v>4</v>
      </c>
      <c r="H3469" s="34">
        <v>1687.7700000000002</v>
      </c>
      <c r="I3469" s="3"/>
      <c r="J3469" s="26">
        <f t="shared" si="247"/>
        <v>0</v>
      </c>
    </row>
    <row r="3470" spans="1:10" x14ac:dyDescent="0.25">
      <c r="A3470" s="36"/>
      <c r="B3470" s="32" t="s">
        <v>5</v>
      </c>
      <c r="C3470" s="32" t="str">
        <f t="shared" si="246"/>
        <v>103-003</v>
      </c>
      <c r="D3470" s="32" t="s">
        <v>86</v>
      </c>
      <c r="E3470" s="32" t="s">
        <v>41</v>
      </c>
      <c r="F3470" s="32">
        <v>7427259459183</v>
      </c>
      <c r="G3470" s="32">
        <v>3</v>
      </c>
      <c r="H3470" s="34">
        <v>1687.7700000000002</v>
      </c>
      <c r="I3470" s="3"/>
      <c r="J3470" s="26">
        <f t="shared" si="247"/>
        <v>0</v>
      </c>
    </row>
    <row r="3471" spans="1:10" x14ac:dyDescent="0.25">
      <c r="A3471" s="37"/>
      <c r="B3471" s="32" t="s">
        <v>5</v>
      </c>
      <c r="C3471" s="32" t="str">
        <f t="shared" si="246"/>
        <v>103-003</v>
      </c>
      <c r="D3471" s="32" t="s">
        <v>86</v>
      </c>
      <c r="E3471" s="32" t="s">
        <v>107</v>
      </c>
      <c r="F3471" s="32">
        <v>7427259459190</v>
      </c>
      <c r="G3471" s="32">
        <v>3</v>
      </c>
      <c r="H3471" s="34">
        <v>1687.7700000000002</v>
      </c>
      <c r="I3471" s="3"/>
      <c r="J3471" s="26">
        <f t="shared" si="247"/>
        <v>0</v>
      </c>
    </row>
    <row r="3472" spans="1:10" x14ac:dyDescent="0.25">
      <c r="A3472" s="35"/>
      <c r="B3472" s="32" t="s">
        <v>76</v>
      </c>
      <c r="C3472" s="32" t="str">
        <f t="shared" ref="C3472:C3507" si="248">HYPERLINK("http://warehouse.orhideja.net//images/products/180-003,-672-003-white_1.jpg","180-003")</f>
        <v>180-003</v>
      </c>
      <c r="D3472" s="32" t="s">
        <v>86</v>
      </c>
      <c r="E3472" s="32" t="s">
        <v>70</v>
      </c>
      <c r="F3472" s="32">
        <v>7427259458070</v>
      </c>
      <c r="G3472" s="32">
        <v>7</v>
      </c>
      <c r="H3472" s="34">
        <v>1714.7025000000001</v>
      </c>
      <c r="I3472" s="3"/>
      <c r="J3472" s="26">
        <f t="shared" si="247"/>
        <v>0</v>
      </c>
    </row>
    <row r="3473" spans="1:10" x14ac:dyDescent="0.25">
      <c r="A3473" s="36"/>
      <c r="B3473" s="32" t="s">
        <v>76</v>
      </c>
      <c r="C3473" s="32" t="str">
        <f t="shared" si="248"/>
        <v>180-003</v>
      </c>
      <c r="D3473" s="32" t="s">
        <v>86</v>
      </c>
      <c r="E3473" s="32" t="s">
        <v>7</v>
      </c>
      <c r="F3473" s="32">
        <v>7427259458087</v>
      </c>
      <c r="G3473" s="32">
        <v>7</v>
      </c>
      <c r="H3473" s="34">
        <v>1714.7025000000001</v>
      </c>
      <c r="I3473" s="3"/>
      <c r="J3473" s="26">
        <f t="shared" si="247"/>
        <v>0</v>
      </c>
    </row>
    <row r="3474" spans="1:10" x14ac:dyDescent="0.25">
      <c r="A3474" s="36"/>
      <c r="B3474" s="32" t="s">
        <v>76</v>
      </c>
      <c r="C3474" s="32" t="str">
        <f t="shared" si="248"/>
        <v>180-003</v>
      </c>
      <c r="D3474" s="32" t="s">
        <v>86</v>
      </c>
      <c r="E3474" s="32" t="s">
        <v>8</v>
      </c>
      <c r="F3474" s="32">
        <v>7427259458094</v>
      </c>
      <c r="G3474" s="32">
        <v>9</v>
      </c>
      <c r="H3474" s="34">
        <v>1714.7025000000001</v>
      </c>
      <c r="I3474" s="3"/>
      <c r="J3474" s="26">
        <f t="shared" si="247"/>
        <v>0</v>
      </c>
    </row>
    <row r="3475" spans="1:10" x14ac:dyDescent="0.25">
      <c r="A3475" s="36"/>
      <c r="B3475" s="32" t="s">
        <v>76</v>
      </c>
      <c r="C3475" s="32" t="str">
        <f t="shared" si="248"/>
        <v>180-003</v>
      </c>
      <c r="D3475" s="32" t="s">
        <v>86</v>
      </c>
      <c r="E3475" s="32" t="s">
        <v>54</v>
      </c>
      <c r="F3475" s="32">
        <v>7427259458100</v>
      </c>
      <c r="G3475" s="32">
        <v>9</v>
      </c>
      <c r="H3475" s="34">
        <v>1714.7025000000001</v>
      </c>
      <c r="I3475" s="3"/>
      <c r="J3475" s="26">
        <f t="shared" si="247"/>
        <v>0</v>
      </c>
    </row>
    <row r="3476" spans="1:10" x14ac:dyDescent="0.25">
      <c r="A3476" s="36"/>
      <c r="B3476" s="32" t="s">
        <v>76</v>
      </c>
      <c r="C3476" s="32" t="str">
        <f t="shared" si="248"/>
        <v>180-003</v>
      </c>
      <c r="D3476" s="32" t="s">
        <v>86</v>
      </c>
      <c r="E3476" s="32" t="s">
        <v>24</v>
      </c>
      <c r="F3476" s="32">
        <v>7427259458117</v>
      </c>
      <c r="G3476" s="32">
        <v>4</v>
      </c>
      <c r="H3476" s="34">
        <v>1714.7025000000001</v>
      </c>
      <c r="I3476" s="3"/>
      <c r="J3476" s="26">
        <f t="shared" si="247"/>
        <v>0</v>
      </c>
    </row>
    <row r="3477" spans="1:10" x14ac:dyDescent="0.25">
      <c r="A3477" s="36"/>
      <c r="B3477" s="32" t="s">
        <v>76</v>
      </c>
      <c r="C3477" s="32" t="str">
        <f t="shared" si="248"/>
        <v>180-003</v>
      </c>
      <c r="D3477" s="32" t="s">
        <v>86</v>
      </c>
      <c r="E3477" s="32" t="s">
        <v>9</v>
      </c>
      <c r="F3477" s="32">
        <v>7427259458124</v>
      </c>
      <c r="G3477" s="32">
        <v>9</v>
      </c>
      <c r="H3477" s="34">
        <v>1714.7025000000001</v>
      </c>
      <c r="I3477" s="3"/>
      <c r="J3477" s="26">
        <f t="shared" si="247"/>
        <v>0</v>
      </c>
    </row>
    <row r="3478" spans="1:10" x14ac:dyDescent="0.25">
      <c r="A3478" s="36"/>
      <c r="B3478" s="32" t="s">
        <v>76</v>
      </c>
      <c r="C3478" s="32" t="str">
        <f t="shared" si="248"/>
        <v>180-003</v>
      </c>
      <c r="D3478" s="32" t="s">
        <v>86</v>
      </c>
      <c r="E3478" s="32" t="s">
        <v>10</v>
      </c>
      <c r="F3478" s="32">
        <v>7427259458131</v>
      </c>
      <c r="G3478" s="32">
        <v>9</v>
      </c>
      <c r="H3478" s="34">
        <v>1714.7025000000001</v>
      </c>
      <c r="I3478" s="3"/>
      <c r="J3478" s="26">
        <f t="shared" si="247"/>
        <v>0</v>
      </c>
    </row>
    <row r="3479" spans="1:10" x14ac:dyDescent="0.25">
      <c r="A3479" s="36"/>
      <c r="B3479" s="32" t="s">
        <v>76</v>
      </c>
      <c r="C3479" s="32" t="str">
        <f t="shared" si="248"/>
        <v>180-003</v>
      </c>
      <c r="D3479" s="32" t="s">
        <v>86</v>
      </c>
      <c r="E3479" s="32" t="s">
        <v>11</v>
      </c>
      <c r="F3479" s="32">
        <v>7427259458148</v>
      </c>
      <c r="G3479" s="32">
        <v>12</v>
      </c>
      <c r="H3479" s="34">
        <v>1714.7025000000001</v>
      </c>
      <c r="I3479" s="3"/>
      <c r="J3479" s="26">
        <f t="shared" si="247"/>
        <v>0</v>
      </c>
    </row>
    <row r="3480" spans="1:10" x14ac:dyDescent="0.25">
      <c r="A3480" s="36"/>
      <c r="B3480" s="32" t="s">
        <v>76</v>
      </c>
      <c r="C3480" s="32" t="str">
        <f t="shared" si="248"/>
        <v>180-003</v>
      </c>
      <c r="D3480" s="32" t="s">
        <v>86</v>
      </c>
      <c r="E3480" s="32" t="s">
        <v>25</v>
      </c>
      <c r="F3480" s="32">
        <v>7427259458155</v>
      </c>
      <c r="G3480" s="32">
        <v>12</v>
      </c>
      <c r="H3480" s="34">
        <v>1714.7025000000001</v>
      </c>
      <c r="I3480" s="3"/>
      <c r="J3480" s="26">
        <f t="shared" si="247"/>
        <v>0</v>
      </c>
    </row>
    <row r="3481" spans="1:10" x14ac:dyDescent="0.25">
      <c r="A3481" s="36"/>
      <c r="B3481" s="32" t="s">
        <v>76</v>
      </c>
      <c r="C3481" s="32" t="str">
        <f t="shared" si="248"/>
        <v>180-003</v>
      </c>
      <c r="D3481" s="32" t="s">
        <v>86</v>
      </c>
      <c r="E3481" s="32" t="s">
        <v>12</v>
      </c>
      <c r="F3481" s="32">
        <v>7427259458162</v>
      </c>
      <c r="G3481" s="32">
        <v>13</v>
      </c>
      <c r="H3481" s="34">
        <v>1714.7025000000001</v>
      </c>
      <c r="I3481" s="3"/>
      <c r="J3481" s="26">
        <f t="shared" si="247"/>
        <v>0</v>
      </c>
    </row>
    <row r="3482" spans="1:10" x14ac:dyDescent="0.25">
      <c r="A3482" s="36"/>
      <c r="B3482" s="32" t="s">
        <v>76</v>
      </c>
      <c r="C3482" s="32" t="str">
        <f t="shared" si="248"/>
        <v>180-003</v>
      </c>
      <c r="D3482" s="32" t="s">
        <v>86</v>
      </c>
      <c r="E3482" s="32" t="s">
        <v>13</v>
      </c>
      <c r="F3482" s="32">
        <v>7427259458179</v>
      </c>
      <c r="G3482" s="32">
        <v>15</v>
      </c>
      <c r="H3482" s="34">
        <v>1714.7025000000001</v>
      </c>
      <c r="I3482" s="3"/>
      <c r="J3482" s="26">
        <f t="shared" si="247"/>
        <v>0</v>
      </c>
    </row>
    <row r="3483" spans="1:10" x14ac:dyDescent="0.25">
      <c r="A3483" s="36"/>
      <c r="B3483" s="32" t="s">
        <v>76</v>
      </c>
      <c r="C3483" s="32" t="str">
        <f t="shared" si="248"/>
        <v>180-003</v>
      </c>
      <c r="D3483" s="32" t="s">
        <v>86</v>
      </c>
      <c r="E3483" s="32" t="s">
        <v>71</v>
      </c>
      <c r="F3483" s="32">
        <v>7427259458186</v>
      </c>
      <c r="G3483" s="32">
        <v>10</v>
      </c>
      <c r="H3483" s="34">
        <v>1714.7025000000001</v>
      </c>
      <c r="I3483" s="3"/>
      <c r="J3483" s="26">
        <f t="shared" si="247"/>
        <v>0</v>
      </c>
    </row>
    <row r="3484" spans="1:10" x14ac:dyDescent="0.25">
      <c r="A3484" s="36"/>
      <c r="B3484" s="32" t="s">
        <v>76</v>
      </c>
      <c r="C3484" s="32" t="str">
        <f t="shared" si="248"/>
        <v>180-003</v>
      </c>
      <c r="D3484" s="32" t="s">
        <v>86</v>
      </c>
      <c r="E3484" s="32" t="s">
        <v>14</v>
      </c>
      <c r="F3484" s="32">
        <v>7427259458193</v>
      </c>
      <c r="G3484" s="32">
        <v>20</v>
      </c>
      <c r="H3484" s="34">
        <v>1714.7025000000001</v>
      </c>
      <c r="I3484" s="3"/>
      <c r="J3484" s="26">
        <f t="shared" si="247"/>
        <v>0</v>
      </c>
    </row>
    <row r="3485" spans="1:10" x14ac:dyDescent="0.25">
      <c r="A3485" s="36"/>
      <c r="B3485" s="32" t="s">
        <v>76</v>
      </c>
      <c r="C3485" s="32" t="str">
        <f t="shared" si="248"/>
        <v>180-003</v>
      </c>
      <c r="D3485" s="32" t="s">
        <v>86</v>
      </c>
      <c r="E3485" s="32" t="s">
        <v>15</v>
      </c>
      <c r="F3485" s="32">
        <v>7427259458209</v>
      </c>
      <c r="G3485" s="32">
        <v>19</v>
      </c>
      <c r="H3485" s="34">
        <v>1714.7025000000001</v>
      </c>
      <c r="I3485" s="3"/>
      <c r="J3485" s="26">
        <f t="shared" si="247"/>
        <v>0</v>
      </c>
    </row>
    <row r="3486" spans="1:10" x14ac:dyDescent="0.25">
      <c r="A3486" s="36"/>
      <c r="B3486" s="32" t="s">
        <v>76</v>
      </c>
      <c r="C3486" s="32" t="str">
        <f t="shared" si="248"/>
        <v>180-003</v>
      </c>
      <c r="D3486" s="32" t="s">
        <v>86</v>
      </c>
      <c r="E3486" s="32" t="s">
        <v>16</v>
      </c>
      <c r="F3486" s="32">
        <v>7427259458216</v>
      </c>
      <c r="G3486" s="32">
        <v>28</v>
      </c>
      <c r="H3486" s="34">
        <v>1714.7025000000001</v>
      </c>
      <c r="I3486" s="3"/>
      <c r="J3486" s="26">
        <f t="shared" si="247"/>
        <v>0</v>
      </c>
    </row>
    <row r="3487" spans="1:10" x14ac:dyDescent="0.25">
      <c r="A3487" s="36"/>
      <c r="B3487" s="32" t="s">
        <v>76</v>
      </c>
      <c r="C3487" s="32" t="str">
        <f t="shared" si="248"/>
        <v>180-003</v>
      </c>
      <c r="D3487" s="32" t="s">
        <v>86</v>
      </c>
      <c r="E3487" s="32" t="s">
        <v>17</v>
      </c>
      <c r="F3487" s="32">
        <v>7427259458223</v>
      </c>
      <c r="G3487" s="32">
        <v>19</v>
      </c>
      <c r="H3487" s="34">
        <v>1714.7025000000001</v>
      </c>
      <c r="I3487" s="3"/>
      <c r="J3487" s="26">
        <f t="shared" si="247"/>
        <v>0</v>
      </c>
    </row>
    <row r="3488" spans="1:10" x14ac:dyDescent="0.25">
      <c r="A3488" s="36"/>
      <c r="B3488" s="32" t="s">
        <v>76</v>
      </c>
      <c r="C3488" s="32" t="str">
        <f t="shared" si="248"/>
        <v>180-003</v>
      </c>
      <c r="D3488" s="32" t="s">
        <v>86</v>
      </c>
      <c r="E3488" s="32" t="s">
        <v>18</v>
      </c>
      <c r="F3488" s="32">
        <v>7427259458230</v>
      </c>
      <c r="G3488" s="32">
        <v>10</v>
      </c>
      <c r="H3488" s="34">
        <v>1714.7025000000001</v>
      </c>
      <c r="I3488" s="3"/>
      <c r="J3488" s="26">
        <f t="shared" si="247"/>
        <v>0</v>
      </c>
    </row>
    <row r="3489" spans="1:10" x14ac:dyDescent="0.25">
      <c r="A3489" s="36"/>
      <c r="B3489" s="32" t="s">
        <v>76</v>
      </c>
      <c r="C3489" s="32" t="str">
        <f t="shared" si="248"/>
        <v>180-003</v>
      </c>
      <c r="D3489" s="32" t="s">
        <v>86</v>
      </c>
      <c r="E3489" s="32" t="s">
        <v>26</v>
      </c>
      <c r="F3489" s="32">
        <v>7427259458247</v>
      </c>
      <c r="G3489" s="32">
        <v>11</v>
      </c>
      <c r="H3489" s="34">
        <v>1714.7025000000001</v>
      </c>
      <c r="I3489" s="3"/>
      <c r="J3489" s="26">
        <f t="shared" si="247"/>
        <v>0</v>
      </c>
    </row>
    <row r="3490" spans="1:10" x14ac:dyDescent="0.25">
      <c r="A3490" s="36"/>
      <c r="B3490" s="32" t="s">
        <v>76</v>
      </c>
      <c r="C3490" s="32" t="str">
        <f t="shared" si="248"/>
        <v>180-003</v>
      </c>
      <c r="D3490" s="32" t="s">
        <v>86</v>
      </c>
      <c r="E3490" s="32" t="s">
        <v>79</v>
      </c>
      <c r="F3490" s="32">
        <v>7427259458254</v>
      </c>
      <c r="G3490" s="32">
        <v>9</v>
      </c>
      <c r="H3490" s="34">
        <v>1714.7025000000001</v>
      </c>
      <c r="I3490" s="3"/>
      <c r="J3490" s="26">
        <f t="shared" si="247"/>
        <v>0</v>
      </c>
    </row>
    <row r="3491" spans="1:10" x14ac:dyDescent="0.25">
      <c r="A3491" s="36"/>
      <c r="B3491" s="32" t="s">
        <v>76</v>
      </c>
      <c r="C3491" s="32" t="str">
        <f t="shared" si="248"/>
        <v>180-003</v>
      </c>
      <c r="D3491" s="32" t="s">
        <v>86</v>
      </c>
      <c r="E3491" s="32" t="s">
        <v>19</v>
      </c>
      <c r="F3491" s="32">
        <v>7427259458261</v>
      </c>
      <c r="G3491" s="32">
        <v>17</v>
      </c>
      <c r="H3491" s="34">
        <v>1714.7025000000001</v>
      </c>
      <c r="I3491" s="3"/>
      <c r="J3491" s="26">
        <f t="shared" si="247"/>
        <v>0</v>
      </c>
    </row>
    <row r="3492" spans="1:10" x14ac:dyDescent="0.25">
      <c r="A3492" s="36"/>
      <c r="B3492" s="32" t="s">
        <v>76</v>
      </c>
      <c r="C3492" s="32" t="str">
        <f t="shared" si="248"/>
        <v>180-003</v>
      </c>
      <c r="D3492" s="32" t="s">
        <v>86</v>
      </c>
      <c r="E3492" s="32" t="s">
        <v>20</v>
      </c>
      <c r="F3492" s="32">
        <v>7427259458278</v>
      </c>
      <c r="G3492" s="32">
        <v>22</v>
      </c>
      <c r="H3492" s="34">
        <v>1714.7025000000001</v>
      </c>
      <c r="I3492" s="3"/>
      <c r="J3492" s="26">
        <f t="shared" si="247"/>
        <v>0</v>
      </c>
    </row>
    <row r="3493" spans="1:10" x14ac:dyDescent="0.25">
      <c r="A3493" s="36"/>
      <c r="B3493" s="32" t="s">
        <v>76</v>
      </c>
      <c r="C3493" s="32" t="str">
        <f t="shared" si="248"/>
        <v>180-003</v>
      </c>
      <c r="D3493" s="32" t="s">
        <v>86</v>
      </c>
      <c r="E3493" s="32" t="s">
        <v>21</v>
      </c>
      <c r="F3493" s="32">
        <v>7427259458285</v>
      </c>
      <c r="G3493" s="32">
        <v>28</v>
      </c>
      <c r="H3493" s="34">
        <v>1714.7025000000001</v>
      </c>
      <c r="I3493" s="3"/>
      <c r="J3493" s="26">
        <f t="shared" si="247"/>
        <v>0</v>
      </c>
    </row>
    <row r="3494" spans="1:10" x14ac:dyDescent="0.25">
      <c r="A3494" s="36"/>
      <c r="B3494" s="32" t="s">
        <v>76</v>
      </c>
      <c r="C3494" s="32" t="str">
        <f t="shared" si="248"/>
        <v>180-003</v>
      </c>
      <c r="D3494" s="32" t="s">
        <v>86</v>
      </c>
      <c r="E3494" s="32" t="s">
        <v>22</v>
      </c>
      <c r="F3494" s="32">
        <v>7427259458292</v>
      </c>
      <c r="G3494" s="32">
        <v>16</v>
      </c>
      <c r="H3494" s="34">
        <v>1714.7025000000001</v>
      </c>
      <c r="I3494" s="3"/>
      <c r="J3494" s="26">
        <f t="shared" si="247"/>
        <v>0</v>
      </c>
    </row>
    <row r="3495" spans="1:10" x14ac:dyDescent="0.25">
      <c r="A3495" s="36"/>
      <c r="B3495" s="32" t="s">
        <v>76</v>
      </c>
      <c r="C3495" s="32" t="str">
        <f t="shared" si="248"/>
        <v>180-003</v>
      </c>
      <c r="D3495" s="32" t="s">
        <v>86</v>
      </c>
      <c r="E3495" s="32" t="s">
        <v>23</v>
      </c>
      <c r="F3495" s="32">
        <v>7427259458308</v>
      </c>
      <c r="G3495" s="32">
        <v>11</v>
      </c>
      <c r="H3495" s="34">
        <v>1714.7025000000001</v>
      </c>
      <c r="I3495" s="3"/>
      <c r="J3495" s="26">
        <f t="shared" si="247"/>
        <v>0</v>
      </c>
    </row>
    <row r="3496" spans="1:10" x14ac:dyDescent="0.25">
      <c r="A3496" s="36"/>
      <c r="B3496" s="32" t="s">
        <v>76</v>
      </c>
      <c r="C3496" s="32" t="str">
        <f t="shared" si="248"/>
        <v>180-003</v>
      </c>
      <c r="D3496" s="32" t="s">
        <v>86</v>
      </c>
      <c r="E3496" s="32" t="s">
        <v>81</v>
      </c>
      <c r="F3496" s="32">
        <v>7427259458315</v>
      </c>
      <c r="G3496" s="32">
        <v>10</v>
      </c>
      <c r="H3496" s="34">
        <v>1714.7025000000001</v>
      </c>
      <c r="I3496" s="3"/>
      <c r="J3496" s="26">
        <f t="shared" si="247"/>
        <v>0</v>
      </c>
    </row>
    <row r="3497" spans="1:10" x14ac:dyDescent="0.25">
      <c r="A3497" s="36"/>
      <c r="B3497" s="32" t="s">
        <v>76</v>
      </c>
      <c r="C3497" s="32" t="str">
        <f t="shared" si="248"/>
        <v>180-003</v>
      </c>
      <c r="D3497" s="32" t="s">
        <v>86</v>
      </c>
      <c r="E3497" s="32" t="s">
        <v>73</v>
      </c>
      <c r="F3497" s="32">
        <v>7427259458322</v>
      </c>
      <c r="G3497" s="32">
        <v>16</v>
      </c>
      <c r="H3497" s="34">
        <v>1714.7025000000001</v>
      </c>
      <c r="I3497" s="3"/>
      <c r="J3497" s="26">
        <f t="shared" si="247"/>
        <v>0</v>
      </c>
    </row>
    <row r="3498" spans="1:10" x14ac:dyDescent="0.25">
      <c r="A3498" s="36"/>
      <c r="B3498" s="32" t="s">
        <v>76</v>
      </c>
      <c r="C3498" s="32" t="str">
        <f t="shared" si="248"/>
        <v>180-003</v>
      </c>
      <c r="D3498" s="32" t="s">
        <v>86</v>
      </c>
      <c r="E3498" s="32" t="s">
        <v>28</v>
      </c>
      <c r="F3498" s="32">
        <v>7427259458339</v>
      </c>
      <c r="G3498" s="32">
        <v>16</v>
      </c>
      <c r="H3498" s="34">
        <v>1714.7025000000001</v>
      </c>
      <c r="I3498" s="3"/>
      <c r="J3498" s="26">
        <f t="shared" si="247"/>
        <v>0</v>
      </c>
    </row>
    <row r="3499" spans="1:10" x14ac:dyDescent="0.25">
      <c r="A3499" s="36"/>
      <c r="B3499" s="32" t="s">
        <v>76</v>
      </c>
      <c r="C3499" s="32" t="str">
        <f t="shared" si="248"/>
        <v>180-003</v>
      </c>
      <c r="D3499" s="32" t="s">
        <v>86</v>
      </c>
      <c r="E3499" s="32" t="s">
        <v>29</v>
      </c>
      <c r="F3499" s="32">
        <v>7427259458346</v>
      </c>
      <c r="G3499" s="32">
        <v>6</v>
      </c>
      <c r="H3499" s="34">
        <v>1714.7025000000001</v>
      </c>
      <c r="I3499" s="3"/>
      <c r="J3499" s="26">
        <f t="shared" si="247"/>
        <v>0</v>
      </c>
    </row>
    <row r="3500" spans="1:10" x14ac:dyDescent="0.25">
      <c r="A3500" s="36"/>
      <c r="B3500" s="32" t="s">
        <v>76</v>
      </c>
      <c r="C3500" s="32" t="str">
        <f t="shared" si="248"/>
        <v>180-003</v>
      </c>
      <c r="D3500" s="32" t="s">
        <v>86</v>
      </c>
      <c r="E3500" s="32" t="s">
        <v>30</v>
      </c>
      <c r="F3500" s="32">
        <v>7427259458353</v>
      </c>
      <c r="G3500" s="32">
        <v>3</v>
      </c>
      <c r="H3500" s="34">
        <v>1714.7025000000001</v>
      </c>
      <c r="I3500" s="3"/>
      <c r="J3500" s="26">
        <f t="shared" si="247"/>
        <v>0</v>
      </c>
    </row>
    <row r="3501" spans="1:10" x14ac:dyDescent="0.25">
      <c r="A3501" s="36"/>
      <c r="B3501" s="32" t="s">
        <v>76</v>
      </c>
      <c r="C3501" s="32" t="str">
        <f t="shared" si="248"/>
        <v>180-003</v>
      </c>
      <c r="D3501" s="32" t="s">
        <v>86</v>
      </c>
      <c r="E3501" s="32" t="s">
        <v>82</v>
      </c>
      <c r="F3501" s="32">
        <v>7427259458360</v>
      </c>
      <c r="G3501" s="32">
        <v>6</v>
      </c>
      <c r="H3501" s="34">
        <v>1714.7025000000001</v>
      </c>
      <c r="I3501" s="3"/>
      <c r="J3501" s="26">
        <f t="shared" si="247"/>
        <v>0</v>
      </c>
    </row>
    <row r="3502" spans="1:10" x14ac:dyDescent="0.25">
      <c r="A3502" s="36"/>
      <c r="B3502" s="32" t="s">
        <v>76</v>
      </c>
      <c r="C3502" s="32" t="str">
        <f t="shared" si="248"/>
        <v>180-003</v>
      </c>
      <c r="D3502" s="32" t="s">
        <v>86</v>
      </c>
      <c r="E3502" s="32" t="s">
        <v>74</v>
      </c>
      <c r="F3502" s="32">
        <v>7427259458377</v>
      </c>
      <c r="G3502" s="32">
        <v>14</v>
      </c>
      <c r="H3502" s="34">
        <v>1714.7025000000001</v>
      </c>
      <c r="I3502" s="3"/>
      <c r="J3502" s="26">
        <f t="shared" si="247"/>
        <v>0</v>
      </c>
    </row>
    <row r="3503" spans="1:10" x14ac:dyDescent="0.25">
      <c r="A3503" s="36"/>
      <c r="B3503" s="32" t="s">
        <v>76</v>
      </c>
      <c r="C3503" s="32" t="str">
        <f t="shared" si="248"/>
        <v>180-003</v>
      </c>
      <c r="D3503" s="32" t="s">
        <v>86</v>
      </c>
      <c r="E3503" s="32" t="s">
        <v>36</v>
      </c>
      <c r="F3503" s="32">
        <v>7427259458384</v>
      </c>
      <c r="G3503" s="32">
        <v>9</v>
      </c>
      <c r="H3503" s="34">
        <v>1714.7025000000001</v>
      </c>
      <c r="I3503" s="3"/>
      <c r="J3503" s="26">
        <f t="shared" si="247"/>
        <v>0</v>
      </c>
    </row>
    <row r="3504" spans="1:10" x14ac:dyDescent="0.25">
      <c r="A3504" s="36"/>
      <c r="B3504" s="32" t="s">
        <v>76</v>
      </c>
      <c r="C3504" s="32" t="str">
        <f t="shared" si="248"/>
        <v>180-003</v>
      </c>
      <c r="D3504" s="32" t="s">
        <v>86</v>
      </c>
      <c r="E3504" s="32" t="s">
        <v>37</v>
      </c>
      <c r="F3504" s="32">
        <v>7427259458391</v>
      </c>
      <c r="G3504" s="32">
        <v>13</v>
      </c>
      <c r="H3504" s="34">
        <v>1714.7025000000001</v>
      </c>
      <c r="I3504" s="3"/>
      <c r="J3504" s="26">
        <f t="shared" si="247"/>
        <v>0</v>
      </c>
    </row>
    <row r="3505" spans="1:10" x14ac:dyDescent="0.25">
      <c r="A3505" s="36"/>
      <c r="B3505" s="32" t="s">
        <v>76</v>
      </c>
      <c r="C3505" s="32" t="str">
        <f t="shared" si="248"/>
        <v>180-003</v>
      </c>
      <c r="D3505" s="32" t="s">
        <v>86</v>
      </c>
      <c r="E3505" s="32" t="s">
        <v>160</v>
      </c>
      <c r="F3505" s="32">
        <v>7427259458407</v>
      </c>
      <c r="G3505" s="32">
        <v>6</v>
      </c>
      <c r="H3505" s="34">
        <v>1714.7025000000001</v>
      </c>
      <c r="I3505" s="3"/>
      <c r="J3505" s="26">
        <f t="shared" si="247"/>
        <v>0</v>
      </c>
    </row>
    <row r="3506" spans="1:10" x14ac:dyDescent="0.25">
      <c r="A3506" s="36"/>
      <c r="B3506" s="32" t="s">
        <v>76</v>
      </c>
      <c r="C3506" s="32" t="str">
        <f t="shared" si="248"/>
        <v>180-003</v>
      </c>
      <c r="D3506" s="32" t="s">
        <v>86</v>
      </c>
      <c r="E3506" s="32" t="s">
        <v>85</v>
      </c>
      <c r="F3506" s="32">
        <v>7427259458414</v>
      </c>
      <c r="G3506" s="32">
        <v>7</v>
      </c>
      <c r="H3506" s="34">
        <v>1714.7025000000001</v>
      </c>
      <c r="I3506" s="3"/>
      <c r="J3506" s="26">
        <f t="shared" si="247"/>
        <v>0</v>
      </c>
    </row>
    <row r="3507" spans="1:10" x14ac:dyDescent="0.25">
      <c r="A3507" s="37"/>
      <c r="B3507" s="32" t="s">
        <v>76</v>
      </c>
      <c r="C3507" s="32" t="str">
        <f t="shared" si="248"/>
        <v>180-003</v>
      </c>
      <c r="D3507" s="32" t="s">
        <v>86</v>
      </c>
      <c r="E3507" s="32" t="s">
        <v>39</v>
      </c>
      <c r="F3507" s="32">
        <v>7427259458421</v>
      </c>
      <c r="G3507" s="32">
        <v>12</v>
      </c>
      <c r="H3507" s="34">
        <v>1714.7025000000001</v>
      </c>
      <c r="I3507" s="3"/>
      <c r="J3507" s="26">
        <f t="shared" si="247"/>
        <v>0</v>
      </c>
    </row>
    <row r="3508" spans="1:10" ht="29.25" customHeight="1" x14ac:dyDescent="0.25">
      <c r="A3508" s="35"/>
      <c r="B3508" s="32" t="s">
        <v>50</v>
      </c>
      <c r="C3508" s="32" t="str">
        <f t="shared" ref="C3508:C3514" si="249">HYPERLINK("http://warehouse.orhideja.net//images/products/103-003,-671-003-white_6.jpg","671-003")</f>
        <v>671-003</v>
      </c>
      <c r="D3508" s="32" t="s">
        <v>86</v>
      </c>
      <c r="E3508" s="32">
        <v>36</v>
      </c>
      <c r="F3508" s="32">
        <v>7427259460967</v>
      </c>
      <c r="G3508" s="32">
        <v>10</v>
      </c>
      <c r="H3508" s="34">
        <v>843.8850000000001</v>
      </c>
      <c r="I3508" s="3"/>
      <c r="J3508" s="26">
        <f t="shared" si="247"/>
        <v>0</v>
      </c>
    </row>
    <row r="3509" spans="1:10" ht="29.25" customHeight="1" x14ac:dyDescent="0.25">
      <c r="A3509" s="36"/>
      <c r="B3509" s="32" t="s">
        <v>50</v>
      </c>
      <c r="C3509" s="32" t="str">
        <f t="shared" si="249"/>
        <v>671-003</v>
      </c>
      <c r="D3509" s="32" t="s">
        <v>86</v>
      </c>
      <c r="E3509" s="32">
        <v>38</v>
      </c>
      <c r="F3509" s="32">
        <v>7427259460974</v>
      </c>
      <c r="G3509" s="32">
        <v>31</v>
      </c>
      <c r="H3509" s="34">
        <v>843.8850000000001</v>
      </c>
      <c r="I3509" s="3"/>
      <c r="J3509" s="26">
        <f t="shared" si="247"/>
        <v>0</v>
      </c>
    </row>
    <row r="3510" spans="1:10" ht="29.25" customHeight="1" x14ac:dyDescent="0.25">
      <c r="A3510" s="36"/>
      <c r="B3510" s="32" t="s">
        <v>50</v>
      </c>
      <c r="C3510" s="32" t="str">
        <f t="shared" si="249"/>
        <v>671-003</v>
      </c>
      <c r="D3510" s="32" t="s">
        <v>86</v>
      </c>
      <c r="E3510" s="32">
        <v>40</v>
      </c>
      <c r="F3510" s="32">
        <v>7427259460981</v>
      </c>
      <c r="G3510" s="32">
        <v>37</v>
      </c>
      <c r="H3510" s="34">
        <v>843.8850000000001</v>
      </c>
      <c r="I3510" s="3"/>
      <c r="J3510" s="26">
        <f t="shared" si="247"/>
        <v>0</v>
      </c>
    </row>
    <row r="3511" spans="1:10" ht="29.25" customHeight="1" x14ac:dyDescent="0.25">
      <c r="A3511" s="36"/>
      <c r="B3511" s="32" t="s">
        <v>50</v>
      </c>
      <c r="C3511" s="32" t="str">
        <f t="shared" si="249"/>
        <v>671-003</v>
      </c>
      <c r="D3511" s="32" t="s">
        <v>86</v>
      </c>
      <c r="E3511" s="32">
        <v>42</v>
      </c>
      <c r="F3511" s="32">
        <v>7427259460998</v>
      </c>
      <c r="G3511" s="32">
        <v>29</v>
      </c>
      <c r="H3511" s="34">
        <v>843.8850000000001</v>
      </c>
      <c r="I3511" s="3"/>
      <c r="J3511" s="26">
        <f t="shared" si="247"/>
        <v>0</v>
      </c>
    </row>
    <row r="3512" spans="1:10" ht="29.25" customHeight="1" x14ac:dyDescent="0.25">
      <c r="A3512" s="36"/>
      <c r="B3512" s="32" t="s">
        <v>50</v>
      </c>
      <c r="C3512" s="32" t="str">
        <f t="shared" si="249"/>
        <v>671-003</v>
      </c>
      <c r="D3512" s="32" t="s">
        <v>86</v>
      </c>
      <c r="E3512" s="32">
        <v>44</v>
      </c>
      <c r="F3512" s="32">
        <v>7427259461001</v>
      </c>
      <c r="G3512" s="32">
        <v>39</v>
      </c>
      <c r="H3512" s="34">
        <v>843.8850000000001</v>
      </c>
      <c r="I3512" s="3"/>
      <c r="J3512" s="26">
        <f t="shared" si="247"/>
        <v>0</v>
      </c>
    </row>
    <row r="3513" spans="1:10" ht="29.25" customHeight="1" x14ac:dyDescent="0.25">
      <c r="A3513" s="36"/>
      <c r="B3513" s="32" t="s">
        <v>50</v>
      </c>
      <c r="C3513" s="32" t="str">
        <f t="shared" si="249"/>
        <v>671-003</v>
      </c>
      <c r="D3513" s="32" t="s">
        <v>86</v>
      </c>
      <c r="E3513" s="32">
        <v>46</v>
      </c>
      <c r="F3513" s="32">
        <v>7427259461018</v>
      </c>
      <c r="G3513" s="32">
        <v>33</v>
      </c>
      <c r="H3513" s="34">
        <v>843.8850000000001</v>
      </c>
      <c r="I3513" s="3"/>
      <c r="J3513" s="26">
        <f t="shared" si="247"/>
        <v>0</v>
      </c>
    </row>
    <row r="3514" spans="1:10" ht="29.25" customHeight="1" x14ac:dyDescent="0.25">
      <c r="A3514" s="37"/>
      <c r="B3514" s="32" t="s">
        <v>50</v>
      </c>
      <c r="C3514" s="32" t="str">
        <f t="shared" si="249"/>
        <v>671-003</v>
      </c>
      <c r="D3514" s="32" t="s">
        <v>86</v>
      </c>
      <c r="E3514" s="32">
        <v>48</v>
      </c>
      <c r="F3514" s="32">
        <v>7427259461025</v>
      </c>
      <c r="G3514" s="32">
        <v>20</v>
      </c>
      <c r="H3514" s="34">
        <v>843.8850000000001</v>
      </c>
      <c r="I3514" s="3"/>
      <c r="J3514" s="26">
        <f t="shared" si="247"/>
        <v>0</v>
      </c>
    </row>
    <row r="3515" spans="1:10" ht="25.5" customHeight="1" x14ac:dyDescent="0.25">
      <c r="A3515" s="35"/>
      <c r="B3515" s="32" t="s">
        <v>31</v>
      </c>
      <c r="C3515" s="32" t="str">
        <f t="shared" ref="C3515:C3522" si="250">HYPERLINK("http://warehouse.orhideja.net//images/products/180-003,-672-003-white_6.jpg","672-003")</f>
        <v>672-003</v>
      </c>
      <c r="D3515" s="32" t="s">
        <v>86</v>
      </c>
      <c r="E3515" s="32">
        <v>36</v>
      </c>
      <c r="F3515" s="32">
        <v>7427259461032</v>
      </c>
      <c r="G3515" s="32">
        <v>5</v>
      </c>
      <c r="H3515" s="34">
        <v>933.66</v>
      </c>
      <c r="I3515" s="3"/>
      <c r="J3515" s="26">
        <f t="shared" si="247"/>
        <v>0</v>
      </c>
    </row>
    <row r="3516" spans="1:10" ht="25.5" customHeight="1" x14ac:dyDescent="0.25">
      <c r="A3516" s="36"/>
      <c r="B3516" s="32" t="s">
        <v>31</v>
      </c>
      <c r="C3516" s="32" t="str">
        <f t="shared" si="250"/>
        <v>672-003</v>
      </c>
      <c r="D3516" s="32" t="s">
        <v>86</v>
      </c>
      <c r="E3516" s="32">
        <v>38</v>
      </c>
      <c r="F3516" s="32">
        <v>7427259461049</v>
      </c>
      <c r="G3516" s="32">
        <v>18</v>
      </c>
      <c r="H3516" s="34">
        <v>933.66</v>
      </c>
      <c r="I3516" s="3"/>
      <c r="J3516" s="26">
        <f t="shared" si="247"/>
        <v>0</v>
      </c>
    </row>
    <row r="3517" spans="1:10" ht="25.5" customHeight="1" x14ac:dyDescent="0.25">
      <c r="A3517" s="36"/>
      <c r="B3517" s="32" t="s">
        <v>31</v>
      </c>
      <c r="C3517" s="32" t="str">
        <f t="shared" si="250"/>
        <v>672-003</v>
      </c>
      <c r="D3517" s="32" t="s">
        <v>86</v>
      </c>
      <c r="E3517" s="32">
        <v>40</v>
      </c>
      <c r="F3517" s="32">
        <v>7427259461056</v>
      </c>
      <c r="G3517" s="32">
        <v>34</v>
      </c>
      <c r="H3517" s="34">
        <v>933.66</v>
      </c>
      <c r="I3517" s="3"/>
      <c r="J3517" s="26">
        <f t="shared" si="247"/>
        <v>0</v>
      </c>
    </row>
    <row r="3518" spans="1:10" ht="25.5" customHeight="1" x14ac:dyDescent="0.25">
      <c r="A3518" s="36"/>
      <c r="B3518" s="32" t="s">
        <v>31</v>
      </c>
      <c r="C3518" s="32" t="str">
        <f t="shared" si="250"/>
        <v>672-003</v>
      </c>
      <c r="D3518" s="32" t="s">
        <v>86</v>
      </c>
      <c r="E3518" s="32">
        <v>42</v>
      </c>
      <c r="F3518" s="32">
        <v>7427259461063</v>
      </c>
      <c r="G3518" s="32">
        <v>39</v>
      </c>
      <c r="H3518" s="34">
        <v>933.66</v>
      </c>
      <c r="I3518" s="3"/>
      <c r="J3518" s="26">
        <f t="shared" si="247"/>
        <v>0</v>
      </c>
    </row>
    <row r="3519" spans="1:10" ht="25.5" customHeight="1" x14ac:dyDescent="0.25">
      <c r="A3519" s="36"/>
      <c r="B3519" s="32" t="s">
        <v>31</v>
      </c>
      <c r="C3519" s="32" t="str">
        <f t="shared" si="250"/>
        <v>672-003</v>
      </c>
      <c r="D3519" s="32" t="s">
        <v>86</v>
      </c>
      <c r="E3519" s="32">
        <v>44</v>
      </c>
      <c r="F3519" s="32">
        <v>7427259461070</v>
      </c>
      <c r="G3519" s="32">
        <v>42</v>
      </c>
      <c r="H3519" s="34">
        <v>933.66</v>
      </c>
      <c r="I3519" s="3"/>
      <c r="J3519" s="26">
        <f t="shared" si="247"/>
        <v>0</v>
      </c>
    </row>
    <row r="3520" spans="1:10" ht="25.5" customHeight="1" x14ac:dyDescent="0.25">
      <c r="A3520" s="36"/>
      <c r="B3520" s="32" t="s">
        <v>31</v>
      </c>
      <c r="C3520" s="32" t="str">
        <f t="shared" si="250"/>
        <v>672-003</v>
      </c>
      <c r="D3520" s="32" t="s">
        <v>86</v>
      </c>
      <c r="E3520" s="32">
        <v>46</v>
      </c>
      <c r="F3520" s="32">
        <v>7427259461087</v>
      </c>
      <c r="G3520" s="32">
        <v>29</v>
      </c>
      <c r="H3520" s="34">
        <v>933.66</v>
      </c>
      <c r="I3520" s="3"/>
      <c r="J3520" s="26">
        <f t="shared" si="247"/>
        <v>0</v>
      </c>
    </row>
    <row r="3521" spans="1:10" ht="25.5" customHeight="1" x14ac:dyDescent="0.25">
      <c r="A3521" s="36"/>
      <c r="B3521" s="32" t="s">
        <v>31</v>
      </c>
      <c r="C3521" s="32" t="str">
        <f t="shared" si="250"/>
        <v>672-003</v>
      </c>
      <c r="D3521" s="32" t="s">
        <v>86</v>
      </c>
      <c r="E3521" s="32">
        <v>48</v>
      </c>
      <c r="F3521" s="32">
        <v>7427259461094</v>
      </c>
      <c r="G3521" s="32">
        <v>32</v>
      </c>
      <c r="H3521" s="34">
        <v>933.66</v>
      </c>
      <c r="I3521" s="3"/>
      <c r="J3521" s="26">
        <f t="shared" si="247"/>
        <v>0</v>
      </c>
    </row>
    <row r="3522" spans="1:10" ht="25.5" customHeight="1" x14ac:dyDescent="0.25">
      <c r="A3522" s="37"/>
      <c r="B3522" s="32" t="s">
        <v>31</v>
      </c>
      <c r="C3522" s="32" t="str">
        <f t="shared" si="250"/>
        <v>672-003</v>
      </c>
      <c r="D3522" s="32" t="s">
        <v>86</v>
      </c>
      <c r="E3522" s="32">
        <v>50</v>
      </c>
      <c r="F3522" s="32">
        <v>7427259461100</v>
      </c>
      <c r="G3522" s="32">
        <v>23</v>
      </c>
      <c r="H3522" s="34">
        <v>933.66</v>
      </c>
      <c r="I3522" s="3"/>
      <c r="J3522" s="26">
        <f t="shared" si="247"/>
        <v>0</v>
      </c>
    </row>
    <row r="3523" spans="1:10" x14ac:dyDescent="0.25">
      <c r="A3523" s="35"/>
      <c r="B3523" s="32" t="s">
        <v>76</v>
      </c>
      <c r="C3523" s="32" t="str">
        <f t="shared" ref="C3523:C3542" si="251">HYPERLINK("http://warehouse.orhideja.net//images/products/180-003_ivory.jpg","180-003")</f>
        <v>180-003</v>
      </c>
      <c r="D3523" s="32" t="s">
        <v>110</v>
      </c>
      <c r="E3523" s="32" t="s">
        <v>11</v>
      </c>
      <c r="F3523" s="32">
        <v>7427259467652</v>
      </c>
      <c r="G3523" s="32">
        <v>3</v>
      </c>
      <c r="H3523" s="34">
        <v>1714.7025000000001</v>
      </c>
      <c r="I3523" s="3"/>
      <c r="J3523" s="26">
        <f t="shared" si="247"/>
        <v>0</v>
      </c>
    </row>
    <row r="3524" spans="1:10" x14ac:dyDescent="0.25">
      <c r="A3524" s="36"/>
      <c r="B3524" s="32" t="s">
        <v>76</v>
      </c>
      <c r="C3524" s="32" t="str">
        <f t="shared" si="251"/>
        <v>180-003</v>
      </c>
      <c r="D3524" s="32" t="s">
        <v>110</v>
      </c>
      <c r="E3524" s="32" t="s">
        <v>25</v>
      </c>
      <c r="F3524" s="32">
        <v>7427259467669</v>
      </c>
      <c r="G3524" s="32">
        <v>3</v>
      </c>
      <c r="H3524" s="34">
        <v>1714.7025000000001</v>
      </c>
      <c r="I3524" s="3"/>
      <c r="J3524" s="26">
        <f t="shared" si="247"/>
        <v>0</v>
      </c>
    </row>
    <row r="3525" spans="1:10" x14ac:dyDescent="0.25">
      <c r="A3525" s="36"/>
      <c r="B3525" s="32" t="s">
        <v>76</v>
      </c>
      <c r="C3525" s="32" t="str">
        <f t="shared" si="251"/>
        <v>180-003</v>
      </c>
      <c r="D3525" s="32" t="s">
        <v>110</v>
      </c>
      <c r="E3525" s="32" t="s">
        <v>12</v>
      </c>
      <c r="F3525" s="32">
        <v>7427259467676</v>
      </c>
      <c r="G3525" s="32">
        <v>4</v>
      </c>
      <c r="H3525" s="34">
        <v>1714.7025000000001</v>
      </c>
      <c r="I3525" s="3"/>
      <c r="J3525" s="26">
        <f t="shared" si="247"/>
        <v>0</v>
      </c>
    </row>
    <row r="3526" spans="1:10" x14ac:dyDescent="0.25">
      <c r="A3526" s="36"/>
      <c r="B3526" s="32" t="s">
        <v>76</v>
      </c>
      <c r="C3526" s="32" t="str">
        <f t="shared" si="251"/>
        <v>180-003</v>
      </c>
      <c r="D3526" s="32" t="s">
        <v>110</v>
      </c>
      <c r="E3526" s="32" t="s">
        <v>13</v>
      </c>
      <c r="F3526" s="32">
        <v>7427259467683</v>
      </c>
      <c r="G3526" s="32">
        <v>4</v>
      </c>
      <c r="H3526" s="34">
        <v>1714.7025000000001</v>
      </c>
      <c r="I3526" s="3"/>
      <c r="J3526" s="26">
        <f t="shared" si="247"/>
        <v>0</v>
      </c>
    </row>
    <row r="3527" spans="1:10" x14ac:dyDescent="0.25">
      <c r="A3527" s="36"/>
      <c r="B3527" s="32" t="s">
        <v>76</v>
      </c>
      <c r="C3527" s="32" t="str">
        <f t="shared" si="251"/>
        <v>180-003</v>
      </c>
      <c r="D3527" s="32" t="s">
        <v>110</v>
      </c>
      <c r="E3527" s="32" t="s">
        <v>14</v>
      </c>
      <c r="F3527" s="32">
        <v>7427259467690</v>
      </c>
      <c r="G3527" s="32">
        <v>2</v>
      </c>
      <c r="H3527" s="34">
        <v>1714.7025000000001</v>
      </c>
      <c r="I3527" s="3"/>
      <c r="J3527" s="26">
        <f t="shared" si="247"/>
        <v>0</v>
      </c>
    </row>
    <row r="3528" spans="1:10" x14ac:dyDescent="0.25">
      <c r="A3528" s="36"/>
      <c r="B3528" s="32" t="s">
        <v>76</v>
      </c>
      <c r="C3528" s="32" t="str">
        <f t="shared" si="251"/>
        <v>180-003</v>
      </c>
      <c r="D3528" s="32" t="s">
        <v>110</v>
      </c>
      <c r="E3528" s="32" t="s">
        <v>15</v>
      </c>
      <c r="F3528" s="32">
        <v>7427259467706</v>
      </c>
      <c r="G3528" s="32">
        <v>4</v>
      </c>
      <c r="H3528" s="34">
        <v>1714.7025000000001</v>
      </c>
      <c r="I3528" s="3"/>
      <c r="J3528" s="26">
        <f t="shared" ref="J3528:J3591" si="252">H3528*I3528</f>
        <v>0</v>
      </c>
    </row>
    <row r="3529" spans="1:10" x14ac:dyDescent="0.25">
      <c r="A3529" s="36"/>
      <c r="B3529" s="32" t="s">
        <v>76</v>
      </c>
      <c r="C3529" s="32" t="str">
        <f t="shared" si="251"/>
        <v>180-003</v>
      </c>
      <c r="D3529" s="32" t="s">
        <v>110</v>
      </c>
      <c r="E3529" s="32" t="s">
        <v>16</v>
      </c>
      <c r="F3529" s="32">
        <v>7427259467713</v>
      </c>
      <c r="G3529" s="32">
        <v>1</v>
      </c>
      <c r="H3529" s="34">
        <v>1714.7025000000001</v>
      </c>
      <c r="I3529" s="3"/>
      <c r="J3529" s="26">
        <f t="shared" si="252"/>
        <v>0</v>
      </c>
    </row>
    <row r="3530" spans="1:10" x14ac:dyDescent="0.25">
      <c r="A3530" s="36"/>
      <c r="B3530" s="32" t="s">
        <v>76</v>
      </c>
      <c r="C3530" s="32" t="str">
        <f t="shared" si="251"/>
        <v>180-003</v>
      </c>
      <c r="D3530" s="32" t="s">
        <v>110</v>
      </c>
      <c r="E3530" s="32" t="s">
        <v>17</v>
      </c>
      <c r="F3530" s="32">
        <v>7427259467720</v>
      </c>
      <c r="G3530" s="32">
        <v>2</v>
      </c>
      <c r="H3530" s="34">
        <v>1714.7025000000001</v>
      </c>
      <c r="I3530" s="3"/>
      <c r="J3530" s="26">
        <f t="shared" si="252"/>
        <v>0</v>
      </c>
    </row>
    <row r="3531" spans="1:10" x14ac:dyDescent="0.25">
      <c r="A3531" s="36"/>
      <c r="B3531" s="32" t="s">
        <v>76</v>
      </c>
      <c r="C3531" s="32" t="str">
        <f t="shared" si="251"/>
        <v>180-003</v>
      </c>
      <c r="D3531" s="32" t="s">
        <v>110</v>
      </c>
      <c r="E3531" s="32" t="s">
        <v>18</v>
      </c>
      <c r="F3531" s="32">
        <v>7427259467737</v>
      </c>
      <c r="G3531" s="32">
        <v>3</v>
      </c>
      <c r="H3531" s="34">
        <v>1714.7025000000001</v>
      </c>
      <c r="I3531" s="3"/>
      <c r="J3531" s="26">
        <f t="shared" si="252"/>
        <v>0</v>
      </c>
    </row>
    <row r="3532" spans="1:10" x14ac:dyDescent="0.25">
      <c r="A3532" s="36"/>
      <c r="B3532" s="32" t="s">
        <v>76</v>
      </c>
      <c r="C3532" s="32" t="str">
        <f t="shared" si="251"/>
        <v>180-003</v>
      </c>
      <c r="D3532" s="32" t="s">
        <v>110</v>
      </c>
      <c r="E3532" s="32" t="s">
        <v>26</v>
      </c>
      <c r="F3532" s="32">
        <v>7427259467744</v>
      </c>
      <c r="G3532" s="32">
        <v>5</v>
      </c>
      <c r="H3532" s="34">
        <v>1714.7025000000001</v>
      </c>
      <c r="I3532" s="3"/>
      <c r="J3532" s="26">
        <f t="shared" si="252"/>
        <v>0</v>
      </c>
    </row>
    <row r="3533" spans="1:10" x14ac:dyDescent="0.25">
      <c r="A3533" s="36"/>
      <c r="B3533" s="32" t="s">
        <v>76</v>
      </c>
      <c r="C3533" s="32" t="str">
        <f t="shared" si="251"/>
        <v>180-003</v>
      </c>
      <c r="D3533" s="32" t="s">
        <v>110</v>
      </c>
      <c r="E3533" s="32" t="s">
        <v>20</v>
      </c>
      <c r="F3533" s="32">
        <v>7427259467768</v>
      </c>
      <c r="G3533" s="32">
        <v>4</v>
      </c>
      <c r="H3533" s="34">
        <v>1714.7025000000001</v>
      </c>
      <c r="I3533" s="3"/>
      <c r="J3533" s="26">
        <f t="shared" si="252"/>
        <v>0</v>
      </c>
    </row>
    <row r="3534" spans="1:10" x14ac:dyDescent="0.25">
      <c r="A3534" s="36"/>
      <c r="B3534" s="32" t="s">
        <v>76</v>
      </c>
      <c r="C3534" s="32" t="str">
        <f t="shared" si="251"/>
        <v>180-003</v>
      </c>
      <c r="D3534" s="32" t="s">
        <v>110</v>
      </c>
      <c r="E3534" s="32" t="s">
        <v>21</v>
      </c>
      <c r="F3534" s="32">
        <v>7427259467775</v>
      </c>
      <c r="G3534" s="32">
        <v>1</v>
      </c>
      <c r="H3534" s="34">
        <v>1714.7025000000001</v>
      </c>
      <c r="I3534" s="3"/>
      <c r="J3534" s="26">
        <f t="shared" si="252"/>
        <v>0</v>
      </c>
    </row>
    <row r="3535" spans="1:10" x14ac:dyDescent="0.25">
      <c r="A3535" s="36"/>
      <c r="B3535" s="32" t="s">
        <v>76</v>
      </c>
      <c r="C3535" s="32" t="str">
        <f t="shared" si="251"/>
        <v>180-003</v>
      </c>
      <c r="D3535" s="32" t="s">
        <v>110</v>
      </c>
      <c r="E3535" s="32" t="s">
        <v>22</v>
      </c>
      <c r="F3535" s="32">
        <v>7427259467782</v>
      </c>
      <c r="G3535" s="32">
        <v>3</v>
      </c>
      <c r="H3535" s="34">
        <v>1714.7025000000001</v>
      </c>
      <c r="I3535" s="3"/>
      <c r="J3535" s="26">
        <f t="shared" si="252"/>
        <v>0</v>
      </c>
    </row>
    <row r="3536" spans="1:10" x14ac:dyDescent="0.25">
      <c r="A3536" s="36"/>
      <c r="B3536" s="32" t="s">
        <v>76</v>
      </c>
      <c r="C3536" s="32" t="str">
        <f t="shared" si="251"/>
        <v>180-003</v>
      </c>
      <c r="D3536" s="32" t="s">
        <v>110</v>
      </c>
      <c r="E3536" s="32" t="s">
        <v>23</v>
      </c>
      <c r="F3536" s="32">
        <v>7427259467799</v>
      </c>
      <c r="G3536" s="32">
        <v>6</v>
      </c>
      <c r="H3536" s="34">
        <v>1714.7025000000001</v>
      </c>
      <c r="I3536" s="3"/>
      <c r="J3536" s="26">
        <f t="shared" si="252"/>
        <v>0</v>
      </c>
    </row>
    <row r="3537" spans="1:10" x14ac:dyDescent="0.25">
      <c r="A3537" s="36"/>
      <c r="B3537" s="32" t="s">
        <v>76</v>
      </c>
      <c r="C3537" s="32" t="str">
        <f t="shared" si="251"/>
        <v>180-003</v>
      </c>
      <c r="D3537" s="32" t="s">
        <v>110</v>
      </c>
      <c r="E3537" s="32" t="s">
        <v>73</v>
      </c>
      <c r="F3537" s="32">
        <v>7427259467805</v>
      </c>
      <c r="G3537" s="32">
        <v>3</v>
      </c>
      <c r="H3537" s="34">
        <v>1714.7025000000001</v>
      </c>
      <c r="I3537" s="3"/>
      <c r="J3537" s="26">
        <f t="shared" si="252"/>
        <v>0</v>
      </c>
    </row>
    <row r="3538" spans="1:10" x14ac:dyDescent="0.25">
      <c r="A3538" s="36"/>
      <c r="B3538" s="32" t="s">
        <v>76</v>
      </c>
      <c r="C3538" s="32" t="str">
        <f t="shared" si="251"/>
        <v>180-003</v>
      </c>
      <c r="D3538" s="32" t="s">
        <v>110</v>
      </c>
      <c r="E3538" s="32" t="s">
        <v>28</v>
      </c>
      <c r="F3538" s="32">
        <v>7427259467812</v>
      </c>
      <c r="G3538" s="32">
        <v>5</v>
      </c>
      <c r="H3538" s="34">
        <v>1714.7025000000001</v>
      </c>
      <c r="I3538" s="3"/>
      <c r="J3538" s="26">
        <f t="shared" si="252"/>
        <v>0</v>
      </c>
    </row>
    <row r="3539" spans="1:10" x14ac:dyDescent="0.25">
      <c r="A3539" s="36"/>
      <c r="B3539" s="32" t="s">
        <v>76</v>
      </c>
      <c r="C3539" s="32" t="str">
        <f t="shared" si="251"/>
        <v>180-003</v>
      </c>
      <c r="D3539" s="32" t="s">
        <v>110</v>
      </c>
      <c r="E3539" s="32" t="s">
        <v>29</v>
      </c>
      <c r="F3539" s="32">
        <v>7427259467829</v>
      </c>
      <c r="G3539" s="32">
        <v>4</v>
      </c>
      <c r="H3539" s="34">
        <v>1714.7025000000001</v>
      </c>
      <c r="I3539" s="3"/>
      <c r="J3539" s="26">
        <f t="shared" si="252"/>
        <v>0</v>
      </c>
    </row>
    <row r="3540" spans="1:10" x14ac:dyDescent="0.25">
      <c r="A3540" s="36"/>
      <c r="B3540" s="32" t="s">
        <v>76</v>
      </c>
      <c r="C3540" s="32" t="str">
        <f t="shared" si="251"/>
        <v>180-003</v>
      </c>
      <c r="D3540" s="32" t="s">
        <v>110</v>
      </c>
      <c r="E3540" s="32" t="s">
        <v>74</v>
      </c>
      <c r="F3540" s="32">
        <v>7427259467836</v>
      </c>
      <c r="G3540" s="32">
        <v>3</v>
      </c>
      <c r="H3540" s="34">
        <v>1714.7025000000001</v>
      </c>
      <c r="I3540" s="3"/>
      <c r="J3540" s="26">
        <f t="shared" si="252"/>
        <v>0</v>
      </c>
    </row>
    <row r="3541" spans="1:10" x14ac:dyDescent="0.25">
      <c r="A3541" s="36"/>
      <c r="B3541" s="32" t="s">
        <v>76</v>
      </c>
      <c r="C3541" s="32" t="str">
        <f t="shared" si="251"/>
        <v>180-003</v>
      </c>
      <c r="D3541" s="32" t="s">
        <v>110</v>
      </c>
      <c r="E3541" s="32" t="s">
        <v>36</v>
      </c>
      <c r="F3541" s="32">
        <v>7427259467843</v>
      </c>
      <c r="G3541" s="32">
        <v>4</v>
      </c>
      <c r="H3541" s="34">
        <v>1714.7025000000001</v>
      </c>
      <c r="I3541" s="3"/>
      <c r="J3541" s="26">
        <f t="shared" si="252"/>
        <v>0</v>
      </c>
    </row>
    <row r="3542" spans="1:10" x14ac:dyDescent="0.25">
      <c r="A3542" s="37"/>
      <c r="B3542" s="32" t="s">
        <v>76</v>
      </c>
      <c r="C3542" s="32" t="str">
        <f t="shared" si="251"/>
        <v>180-003</v>
      </c>
      <c r="D3542" s="32" t="s">
        <v>110</v>
      </c>
      <c r="E3542" s="32" t="s">
        <v>37</v>
      </c>
      <c r="F3542" s="32">
        <v>7427259467850</v>
      </c>
      <c r="G3542" s="32">
        <v>5</v>
      </c>
      <c r="H3542" s="34">
        <v>1714.7025000000001</v>
      </c>
      <c r="I3542" s="3"/>
      <c r="J3542" s="26">
        <f t="shared" si="252"/>
        <v>0</v>
      </c>
    </row>
    <row r="3543" spans="1:10" ht="39.75" customHeight="1" x14ac:dyDescent="0.25">
      <c r="A3543" s="35"/>
      <c r="B3543" s="32" t="s">
        <v>50</v>
      </c>
      <c r="C3543" s="32" t="str">
        <f>HYPERLINK("http://warehouse.orhideja.net//images/products/103-003,-671-003-moloko.jpg","671-003")</f>
        <v>671-003</v>
      </c>
      <c r="D3543" s="32" t="s">
        <v>110</v>
      </c>
      <c r="E3543" s="32">
        <v>36</v>
      </c>
      <c r="F3543" s="32">
        <v>7427259467539</v>
      </c>
      <c r="G3543" s="32">
        <v>10</v>
      </c>
      <c r="H3543" s="34">
        <v>843.8850000000001</v>
      </c>
      <c r="I3543" s="3"/>
      <c r="J3543" s="26">
        <f t="shared" si="252"/>
        <v>0</v>
      </c>
    </row>
    <row r="3544" spans="1:10" ht="39.75" customHeight="1" x14ac:dyDescent="0.25">
      <c r="A3544" s="36"/>
      <c r="B3544" s="32" t="s">
        <v>50</v>
      </c>
      <c r="C3544" s="32" t="str">
        <f>HYPERLINK("http://warehouse.orhideja.net//images/products/103-003,-671-003-moloko.jpg","671-003")</f>
        <v>671-003</v>
      </c>
      <c r="D3544" s="32" t="s">
        <v>110</v>
      </c>
      <c r="E3544" s="32">
        <v>38</v>
      </c>
      <c r="F3544" s="32">
        <v>7427259467546</v>
      </c>
      <c r="G3544" s="32">
        <v>15</v>
      </c>
      <c r="H3544" s="34">
        <v>843.8850000000001</v>
      </c>
      <c r="I3544" s="3"/>
      <c r="J3544" s="26">
        <f t="shared" si="252"/>
        <v>0</v>
      </c>
    </row>
    <row r="3545" spans="1:10" ht="39.75" customHeight="1" x14ac:dyDescent="0.25">
      <c r="A3545" s="36"/>
      <c r="B3545" s="32" t="s">
        <v>50</v>
      </c>
      <c r="C3545" s="32" t="str">
        <f>HYPERLINK("http://warehouse.orhideja.net//images/products/103-003,-671-003-moloko.jpg","671-003")</f>
        <v>671-003</v>
      </c>
      <c r="D3545" s="32" t="s">
        <v>110</v>
      </c>
      <c r="E3545" s="32">
        <v>40</v>
      </c>
      <c r="F3545" s="32">
        <v>7427259467553</v>
      </c>
      <c r="G3545" s="32">
        <v>16</v>
      </c>
      <c r="H3545" s="34">
        <v>843.8850000000001</v>
      </c>
      <c r="I3545" s="3"/>
      <c r="J3545" s="26">
        <f t="shared" si="252"/>
        <v>0</v>
      </c>
    </row>
    <row r="3546" spans="1:10" ht="39.75" customHeight="1" x14ac:dyDescent="0.25">
      <c r="A3546" s="36"/>
      <c r="B3546" s="32" t="s">
        <v>50</v>
      </c>
      <c r="C3546" s="32" t="str">
        <f>HYPERLINK("http://warehouse.orhideja.net//images/products/103-003,-671-003-moloko.jpg","671-003")</f>
        <v>671-003</v>
      </c>
      <c r="D3546" s="32" t="s">
        <v>110</v>
      </c>
      <c r="E3546" s="32">
        <v>42</v>
      </c>
      <c r="F3546" s="32">
        <v>7427259467560</v>
      </c>
      <c r="G3546" s="32">
        <v>17</v>
      </c>
      <c r="H3546" s="34">
        <v>843.8850000000001</v>
      </c>
      <c r="I3546" s="3"/>
      <c r="J3546" s="26">
        <f t="shared" si="252"/>
        <v>0</v>
      </c>
    </row>
    <row r="3547" spans="1:10" ht="39.75" customHeight="1" x14ac:dyDescent="0.25">
      <c r="A3547" s="37"/>
      <c r="B3547" s="32" t="s">
        <v>50</v>
      </c>
      <c r="C3547" s="32" t="str">
        <f>HYPERLINK("http://warehouse.orhideja.net//images/products/103-003,-671-003-moloko.jpg","671-003")</f>
        <v>671-003</v>
      </c>
      <c r="D3547" s="32" t="s">
        <v>110</v>
      </c>
      <c r="E3547" s="32">
        <v>44</v>
      </c>
      <c r="F3547" s="32">
        <v>7427259467577</v>
      </c>
      <c r="G3547" s="32">
        <v>5</v>
      </c>
      <c r="H3547" s="34">
        <v>843.8850000000001</v>
      </c>
      <c r="I3547" s="3"/>
      <c r="J3547" s="26">
        <f t="shared" si="252"/>
        <v>0</v>
      </c>
    </row>
    <row r="3548" spans="1:10" ht="39" customHeight="1" x14ac:dyDescent="0.25">
      <c r="A3548" s="35"/>
      <c r="B3548" s="32" t="s">
        <v>31</v>
      </c>
      <c r="C3548" s="32" t="str">
        <f>HYPERLINK("http://warehouse.orhideja.net//images/products/180-003,-672-003-white_6_2.jpg","672-003")</f>
        <v>672-003</v>
      </c>
      <c r="D3548" s="32" t="s">
        <v>110</v>
      </c>
      <c r="E3548" s="32">
        <v>38</v>
      </c>
      <c r="F3548" s="32"/>
      <c r="G3548" s="32">
        <v>10</v>
      </c>
      <c r="H3548" s="34">
        <v>933.66</v>
      </c>
      <c r="I3548" s="3"/>
      <c r="J3548" s="26">
        <f t="shared" si="252"/>
        <v>0</v>
      </c>
    </row>
    <row r="3549" spans="1:10" ht="39" customHeight="1" x14ac:dyDescent="0.25">
      <c r="A3549" s="36"/>
      <c r="B3549" s="32" t="s">
        <v>31</v>
      </c>
      <c r="C3549" s="32" t="str">
        <f>HYPERLINK("http://warehouse.orhideja.net//images/products/180-003,-672-003-white_6_2.jpg","672-003")</f>
        <v>672-003</v>
      </c>
      <c r="D3549" s="32" t="s">
        <v>110</v>
      </c>
      <c r="E3549" s="32">
        <v>40</v>
      </c>
      <c r="F3549" s="32">
        <v>7427259467607</v>
      </c>
      <c r="G3549" s="32">
        <v>20</v>
      </c>
      <c r="H3549" s="34">
        <v>933.66</v>
      </c>
      <c r="I3549" s="3"/>
      <c r="J3549" s="26">
        <f t="shared" si="252"/>
        <v>0</v>
      </c>
    </row>
    <row r="3550" spans="1:10" ht="39" customHeight="1" x14ac:dyDescent="0.25">
      <c r="A3550" s="36"/>
      <c r="B3550" s="32" t="s">
        <v>31</v>
      </c>
      <c r="C3550" s="32" t="str">
        <f>HYPERLINK("http://warehouse.orhideja.net//images/products/180-003,-672-003-white_6_2.jpg","672-003")</f>
        <v>672-003</v>
      </c>
      <c r="D3550" s="32" t="s">
        <v>110</v>
      </c>
      <c r="E3550" s="32">
        <v>42</v>
      </c>
      <c r="F3550" s="32">
        <v>7427259467614</v>
      </c>
      <c r="G3550" s="32">
        <v>21</v>
      </c>
      <c r="H3550" s="34">
        <v>933.66</v>
      </c>
      <c r="I3550" s="3"/>
      <c r="J3550" s="26">
        <f t="shared" si="252"/>
        <v>0</v>
      </c>
    </row>
    <row r="3551" spans="1:10" ht="39" customHeight="1" x14ac:dyDescent="0.25">
      <c r="A3551" s="36"/>
      <c r="B3551" s="32" t="s">
        <v>31</v>
      </c>
      <c r="C3551" s="32" t="str">
        <f>HYPERLINK("http://warehouse.orhideja.net//images/products/180-003,-672-003-white_6_2.jpg","672-003")</f>
        <v>672-003</v>
      </c>
      <c r="D3551" s="32" t="s">
        <v>110</v>
      </c>
      <c r="E3551" s="32">
        <v>44</v>
      </c>
      <c r="F3551" s="32">
        <v>7427259467621</v>
      </c>
      <c r="G3551" s="32">
        <v>20</v>
      </c>
      <c r="H3551" s="34">
        <v>933.66</v>
      </c>
      <c r="I3551" s="3"/>
      <c r="J3551" s="26">
        <f t="shared" si="252"/>
        <v>0</v>
      </c>
    </row>
    <row r="3552" spans="1:10" ht="39" customHeight="1" x14ac:dyDescent="0.25">
      <c r="A3552" s="37"/>
      <c r="B3552" s="32" t="s">
        <v>31</v>
      </c>
      <c r="C3552" s="32" t="str">
        <f>HYPERLINK("http://warehouse.orhideja.net//images/products/180-003,-672-003-white_6_2.jpg","672-003")</f>
        <v>672-003</v>
      </c>
      <c r="D3552" s="32" t="s">
        <v>110</v>
      </c>
      <c r="E3552" s="32">
        <v>46</v>
      </c>
      <c r="F3552" s="32">
        <v>7427259467638</v>
      </c>
      <c r="G3552" s="32">
        <v>24</v>
      </c>
      <c r="H3552" s="34">
        <v>933.66</v>
      </c>
      <c r="I3552" s="3"/>
      <c r="J3552" s="26">
        <f t="shared" si="252"/>
        <v>0</v>
      </c>
    </row>
    <row r="3553" spans="1:10" x14ac:dyDescent="0.25">
      <c r="A3553" s="35"/>
      <c r="B3553" s="32" t="s">
        <v>76</v>
      </c>
      <c r="C3553" s="32" t="str">
        <f t="shared" ref="C3553:C3586" si="253">HYPERLINK("http://warehouse.orhideja.net//images/products/180-003,-672-003-pion_1.jpg","180-003")</f>
        <v>180-003</v>
      </c>
      <c r="D3553" s="32" t="s">
        <v>69</v>
      </c>
      <c r="E3553" s="32" t="s">
        <v>70</v>
      </c>
      <c r="F3553" s="32">
        <v>7427259459282</v>
      </c>
      <c r="G3553" s="32">
        <v>9</v>
      </c>
      <c r="H3553" s="34">
        <v>1714.7025000000001</v>
      </c>
      <c r="I3553" s="3"/>
      <c r="J3553" s="26">
        <f t="shared" si="252"/>
        <v>0</v>
      </c>
    </row>
    <row r="3554" spans="1:10" x14ac:dyDescent="0.25">
      <c r="A3554" s="36"/>
      <c r="B3554" s="32" t="s">
        <v>76</v>
      </c>
      <c r="C3554" s="32" t="str">
        <f t="shared" si="253"/>
        <v>180-003</v>
      </c>
      <c r="D3554" s="32" t="s">
        <v>69</v>
      </c>
      <c r="E3554" s="32" t="s">
        <v>7</v>
      </c>
      <c r="F3554" s="32">
        <v>7427259459299</v>
      </c>
      <c r="G3554" s="32">
        <v>10</v>
      </c>
      <c r="H3554" s="34">
        <v>1714.7025000000001</v>
      </c>
      <c r="I3554" s="3"/>
      <c r="J3554" s="26">
        <f t="shared" si="252"/>
        <v>0</v>
      </c>
    </row>
    <row r="3555" spans="1:10" x14ac:dyDescent="0.25">
      <c r="A3555" s="36"/>
      <c r="B3555" s="32" t="s">
        <v>76</v>
      </c>
      <c r="C3555" s="32" t="str">
        <f t="shared" si="253"/>
        <v>180-003</v>
      </c>
      <c r="D3555" s="32" t="s">
        <v>69</v>
      </c>
      <c r="E3555" s="32" t="s">
        <v>8</v>
      </c>
      <c r="F3555" s="32">
        <v>7427259459305</v>
      </c>
      <c r="G3555" s="32">
        <v>12</v>
      </c>
      <c r="H3555" s="34">
        <v>1714.7025000000001</v>
      </c>
      <c r="I3555" s="3"/>
      <c r="J3555" s="26">
        <f t="shared" si="252"/>
        <v>0</v>
      </c>
    </row>
    <row r="3556" spans="1:10" x14ac:dyDescent="0.25">
      <c r="A3556" s="36"/>
      <c r="B3556" s="32" t="s">
        <v>76</v>
      </c>
      <c r="C3556" s="32" t="str">
        <f t="shared" si="253"/>
        <v>180-003</v>
      </c>
      <c r="D3556" s="32" t="s">
        <v>69</v>
      </c>
      <c r="E3556" s="32" t="s">
        <v>54</v>
      </c>
      <c r="F3556" s="32">
        <v>7427259459312</v>
      </c>
      <c r="G3556" s="32">
        <v>10</v>
      </c>
      <c r="H3556" s="34">
        <v>1714.7025000000001</v>
      </c>
      <c r="I3556" s="3"/>
      <c r="J3556" s="26">
        <f t="shared" si="252"/>
        <v>0</v>
      </c>
    </row>
    <row r="3557" spans="1:10" x14ac:dyDescent="0.25">
      <c r="A3557" s="36"/>
      <c r="B3557" s="32" t="s">
        <v>76</v>
      </c>
      <c r="C3557" s="32" t="str">
        <f t="shared" si="253"/>
        <v>180-003</v>
      </c>
      <c r="D3557" s="32" t="s">
        <v>69</v>
      </c>
      <c r="E3557" s="32" t="s">
        <v>24</v>
      </c>
      <c r="F3557" s="32">
        <v>7427259459329</v>
      </c>
      <c r="G3557" s="32">
        <v>12</v>
      </c>
      <c r="H3557" s="34">
        <v>1714.7025000000001</v>
      </c>
      <c r="I3557" s="3"/>
      <c r="J3557" s="26">
        <f t="shared" si="252"/>
        <v>0</v>
      </c>
    </row>
    <row r="3558" spans="1:10" x14ac:dyDescent="0.25">
      <c r="A3558" s="36"/>
      <c r="B3558" s="32" t="s">
        <v>76</v>
      </c>
      <c r="C3558" s="32" t="str">
        <f t="shared" si="253"/>
        <v>180-003</v>
      </c>
      <c r="D3558" s="32" t="s">
        <v>69</v>
      </c>
      <c r="E3558" s="32" t="s">
        <v>10</v>
      </c>
      <c r="F3558" s="32">
        <v>7427259459343</v>
      </c>
      <c r="G3558" s="32">
        <v>6</v>
      </c>
      <c r="H3558" s="34">
        <v>1714.7025000000001</v>
      </c>
      <c r="I3558" s="3"/>
      <c r="J3558" s="26">
        <f t="shared" si="252"/>
        <v>0</v>
      </c>
    </row>
    <row r="3559" spans="1:10" x14ac:dyDescent="0.25">
      <c r="A3559" s="36"/>
      <c r="B3559" s="32" t="s">
        <v>76</v>
      </c>
      <c r="C3559" s="32" t="str">
        <f t="shared" si="253"/>
        <v>180-003</v>
      </c>
      <c r="D3559" s="32" t="s">
        <v>69</v>
      </c>
      <c r="E3559" s="32" t="s">
        <v>11</v>
      </c>
      <c r="F3559" s="32">
        <v>7427259459350</v>
      </c>
      <c r="G3559" s="32">
        <v>11</v>
      </c>
      <c r="H3559" s="34">
        <v>1714.7025000000001</v>
      </c>
      <c r="I3559" s="3"/>
      <c r="J3559" s="26">
        <f t="shared" si="252"/>
        <v>0</v>
      </c>
    </row>
    <row r="3560" spans="1:10" x14ac:dyDescent="0.25">
      <c r="A3560" s="36"/>
      <c r="B3560" s="32" t="s">
        <v>76</v>
      </c>
      <c r="C3560" s="32" t="str">
        <f t="shared" si="253"/>
        <v>180-003</v>
      </c>
      <c r="D3560" s="32" t="s">
        <v>69</v>
      </c>
      <c r="E3560" s="32" t="s">
        <v>25</v>
      </c>
      <c r="F3560" s="32">
        <v>7427259459367</v>
      </c>
      <c r="G3560" s="32">
        <v>5</v>
      </c>
      <c r="H3560" s="34">
        <v>1714.7025000000001</v>
      </c>
      <c r="I3560" s="3"/>
      <c r="J3560" s="26">
        <f t="shared" si="252"/>
        <v>0</v>
      </c>
    </row>
    <row r="3561" spans="1:10" x14ac:dyDescent="0.25">
      <c r="A3561" s="36"/>
      <c r="B3561" s="32" t="s">
        <v>76</v>
      </c>
      <c r="C3561" s="32" t="str">
        <f t="shared" si="253"/>
        <v>180-003</v>
      </c>
      <c r="D3561" s="32" t="s">
        <v>69</v>
      </c>
      <c r="E3561" s="32" t="s">
        <v>12</v>
      </c>
      <c r="F3561" s="32">
        <v>7427259459374</v>
      </c>
      <c r="G3561" s="32">
        <v>7</v>
      </c>
      <c r="H3561" s="34">
        <v>1714.7025000000001</v>
      </c>
      <c r="I3561" s="3"/>
      <c r="J3561" s="26">
        <f t="shared" si="252"/>
        <v>0</v>
      </c>
    </row>
    <row r="3562" spans="1:10" x14ac:dyDescent="0.25">
      <c r="A3562" s="36"/>
      <c r="B3562" s="32" t="s">
        <v>76</v>
      </c>
      <c r="C3562" s="32" t="str">
        <f t="shared" si="253"/>
        <v>180-003</v>
      </c>
      <c r="D3562" s="32" t="s">
        <v>69</v>
      </c>
      <c r="E3562" s="32" t="s">
        <v>13</v>
      </c>
      <c r="F3562" s="32">
        <v>7427259459381</v>
      </c>
      <c r="G3562" s="32">
        <v>7</v>
      </c>
      <c r="H3562" s="34">
        <v>1714.7025000000001</v>
      </c>
      <c r="I3562" s="3"/>
      <c r="J3562" s="26">
        <f t="shared" si="252"/>
        <v>0</v>
      </c>
    </row>
    <row r="3563" spans="1:10" x14ac:dyDescent="0.25">
      <c r="A3563" s="36"/>
      <c r="B3563" s="32" t="s">
        <v>76</v>
      </c>
      <c r="C3563" s="32" t="str">
        <f t="shared" si="253"/>
        <v>180-003</v>
      </c>
      <c r="D3563" s="32" t="s">
        <v>69</v>
      </c>
      <c r="E3563" s="32" t="s">
        <v>71</v>
      </c>
      <c r="F3563" s="32">
        <v>7427259459398</v>
      </c>
      <c r="G3563" s="32">
        <v>8</v>
      </c>
      <c r="H3563" s="34">
        <v>1714.7025000000001</v>
      </c>
      <c r="I3563" s="3"/>
      <c r="J3563" s="26">
        <f t="shared" si="252"/>
        <v>0</v>
      </c>
    </row>
    <row r="3564" spans="1:10" x14ac:dyDescent="0.25">
      <c r="A3564" s="36"/>
      <c r="B3564" s="32" t="s">
        <v>76</v>
      </c>
      <c r="C3564" s="32" t="str">
        <f t="shared" si="253"/>
        <v>180-003</v>
      </c>
      <c r="D3564" s="32" t="s">
        <v>69</v>
      </c>
      <c r="E3564" s="32" t="s">
        <v>14</v>
      </c>
      <c r="F3564" s="32">
        <v>7427259459404</v>
      </c>
      <c r="G3564" s="32">
        <v>6</v>
      </c>
      <c r="H3564" s="34">
        <v>1714.7025000000001</v>
      </c>
      <c r="I3564" s="3"/>
      <c r="J3564" s="26">
        <f t="shared" si="252"/>
        <v>0</v>
      </c>
    </row>
    <row r="3565" spans="1:10" x14ac:dyDescent="0.25">
      <c r="A3565" s="36"/>
      <c r="B3565" s="32" t="s">
        <v>76</v>
      </c>
      <c r="C3565" s="32" t="str">
        <f t="shared" si="253"/>
        <v>180-003</v>
      </c>
      <c r="D3565" s="32" t="s">
        <v>69</v>
      </c>
      <c r="E3565" s="32" t="s">
        <v>15</v>
      </c>
      <c r="F3565" s="32">
        <v>7427259459411</v>
      </c>
      <c r="G3565" s="32">
        <v>3</v>
      </c>
      <c r="H3565" s="34">
        <v>1714.7025000000001</v>
      </c>
      <c r="I3565" s="3"/>
      <c r="J3565" s="26">
        <f t="shared" si="252"/>
        <v>0</v>
      </c>
    </row>
    <row r="3566" spans="1:10" x14ac:dyDescent="0.25">
      <c r="A3566" s="36"/>
      <c r="B3566" s="32" t="s">
        <v>76</v>
      </c>
      <c r="C3566" s="32" t="str">
        <f t="shared" si="253"/>
        <v>180-003</v>
      </c>
      <c r="D3566" s="32" t="s">
        <v>69</v>
      </c>
      <c r="E3566" s="32" t="s">
        <v>16</v>
      </c>
      <c r="F3566" s="32">
        <v>7427259459428</v>
      </c>
      <c r="G3566" s="32">
        <v>10</v>
      </c>
      <c r="H3566" s="34">
        <v>1714.7025000000001</v>
      </c>
      <c r="I3566" s="3"/>
      <c r="J3566" s="26">
        <f t="shared" si="252"/>
        <v>0</v>
      </c>
    </row>
    <row r="3567" spans="1:10" x14ac:dyDescent="0.25">
      <c r="A3567" s="36"/>
      <c r="B3567" s="32" t="s">
        <v>76</v>
      </c>
      <c r="C3567" s="32" t="str">
        <f t="shared" si="253"/>
        <v>180-003</v>
      </c>
      <c r="D3567" s="32" t="s">
        <v>69</v>
      </c>
      <c r="E3567" s="32" t="s">
        <v>17</v>
      </c>
      <c r="F3567" s="32">
        <v>7427259459435</v>
      </c>
      <c r="G3567" s="32">
        <v>6</v>
      </c>
      <c r="H3567" s="34">
        <v>1714.7025000000001</v>
      </c>
      <c r="I3567" s="3"/>
      <c r="J3567" s="26">
        <f t="shared" si="252"/>
        <v>0</v>
      </c>
    </row>
    <row r="3568" spans="1:10" x14ac:dyDescent="0.25">
      <c r="A3568" s="36"/>
      <c r="B3568" s="32" t="s">
        <v>76</v>
      </c>
      <c r="C3568" s="32" t="str">
        <f t="shared" si="253"/>
        <v>180-003</v>
      </c>
      <c r="D3568" s="32" t="s">
        <v>69</v>
      </c>
      <c r="E3568" s="32" t="s">
        <v>18</v>
      </c>
      <c r="F3568" s="32">
        <v>7427259459442</v>
      </c>
      <c r="G3568" s="32">
        <v>9</v>
      </c>
      <c r="H3568" s="34">
        <v>1714.7025000000001</v>
      </c>
      <c r="I3568" s="3"/>
      <c r="J3568" s="26">
        <f t="shared" si="252"/>
        <v>0</v>
      </c>
    </row>
    <row r="3569" spans="1:10" x14ac:dyDescent="0.25">
      <c r="A3569" s="36"/>
      <c r="B3569" s="32" t="s">
        <v>76</v>
      </c>
      <c r="C3569" s="32" t="str">
        <f t="shared" si="253"/>
        <v>180-003</v>
      </c>
      <c r="D3569" s="32" t="s">
        <v>69</v>
      </c>
      <c r="E3569" s="32" t="s">
        <v>26</v>
      </c>
      <c r="F3569" s="32">
        <v>7427259459459</v>
      </c>
      <c r="G3569" s="32">
        <v>6</v>
      </c>
      <c r="H3569" s="34">
        <v>1714.7025000000001</v>
      </c>
      <c r="I3569" s="3"/>
      <c r="J3569" s="26">
        <f t="shared" si="252"/>
        <v>0</v>
      </c>
    </row>
    <row r="3570" spans="1:10" x14ac:dyDescent="0.25">
      <c r="A3570" s="36"/>
      <c r="B3570" s="32" t="s">
        <v>76</v>
      </c>
      <c r="C3570" s="32" t="str">
        <f t="shared" si="253"/>
        <v>180-003</v>
      </c>
      <c r="D3570" s="32" t="s">
        <v>69</v>
      </c>
      <c r="E3570" s="32" t="s">
        <v>79</v>
      </c>
      <c r="F3570" s="32">
        <v>7427259459466</v>
      </c>
      <c r="G3570" s="32">
        <v>6</v>
      </c>
      <c r="H3570" s="34">
        <v>1714.7025000000001</v>
      </c>
      <c r="I3570" s="3"/>
      <c r="J3570" s="26">
        <f t="shared" si="252"/>
        <v>0</v>
      </c>
    </row>
    <row r="3571" spans="1:10" x14ac:dyDescent="0.25">
      <c r="A3571" s="36"/>
      <c r="B3571" s="32" t="s">
        <v>76</v>
      </c>
      <c r="C3571" s="32" t="str">
        <f t="shared" si="253"/>
        <v>180-003</v>
      </c>
      <c r="D3571" s="32" t="s">
        <v>69</v>
      </c>
      <c r="E3571" s="32" t="s">
        <v>19</v>
      </c>
      <c r="F3571" s="32">
        <v>7427259459473</v>
      </c>
      <c r="G3571" s="32">
        <v>11</v>
      </c>
      <c r="H3571" s="34">
        <v>1714.7025000000001</v>
      </c>
      <c r="I3571" s="3"/>
      <c r="J3571" s="26">
        <f t="shared" si="252"/>
        <v>0</v>
      </c>
    </row>
    <row r="3572" spans="1:10" x14ac:dyDescent="0.25">
      <c r="A3572" s="36"/>
      <c r="B3572" s="32" t="s">
        <v>76</v>
      </c>
      <c r="C3572" s="32" t="str">
        <f t="shared" si="253"/>
        <v>180-003</v>
      </c>
      <c r="D3572" s="32" t="s">
        <v>69</v>
      </c>
      <c r="E3572" s="32" t="s">
        <v>21</v>
      </c>
      <c r="F3572" s="32">
        <v>7427259459497</v>
      </c>
      <c r="G3572" s="32">
        <v>9</v>
      </c>
      <c r="H3572" s="34">
        <v>1714.7025000000001</v>
      </c>
      <c r="I3572" s="3"/>
      <c r="J3572" s="26">
        <f t="shared" si="252"/>
        <v>0</v>
      </c>
    </row>
    <row r="3573" spans="1:10" x14ac:dyDescent="0.25">
      <c r="A3573" s="36"/>
      <c r="B3573" s="32" t="s">
        <v>76</v>
      </c>
      <c r="C3573" s="32" t="str">
        <f t="shared" si="253"/>
        <v>180-003</v>
      </c>
      <c r="D3573" s="32" t="s">
        <v>69</v>
      </c>
      <c r="E3573" s="32" t="s">
        <v>22</v>
      </c>
      <c r="F3573" s="32">
        <v>7427259459503</v>
      </c>
      <c r="G3573" s="32">
        <v>20</v>
      </c>
      <c r="H3573" s="34">
        <v>1714.7025000000001</v>
      </c>
      <c r="I3573" s="3"/>
      <c r="J3573" s="26">
        <f t="shared" si="252"/>
        <v>0</v>
      </c>
    </row>
    <row r="3574" spans="1:10" x14ac:dyDescent="0.25">
      <c r="A3574" s="36"/>
      <c r="B3574" s="32" t="s">
        <v>76</v>
      </c>
      <c r="C3574" s="32" t="str">
        <f t="shared" si="253"/>
        <v>180-003</v>
      </c>
      <c r="D3574" s="32" t="s">
        <v>69</v>
      </c>
      <c r="E3574" s="32" t="s">
        <v>23</v>
      </c>
      <c r="F3574" s="32">
        <v>7427259459510</v>
      </c>
      <c r="G3574" s="32">
        <v>7</v>
      </c>
      <c r="H3574" s="34">
        <v>1714.7025000000001</v>
      </c>
      <c r="I3574" s="3"/>
      <c r="J3574" s="26">
        <f t="shared" si="252"/>
        <v>0</v>
      </c>
    </row>
    <row r="3575" spans="1:10" x14ac:dyDescent="0.25">
      <c r="A3575" s="36"/>
      <c r="B3575" s="32" t="s">
        <v>76</v>
      </c>
      <c r="C3575" s="32" t="str">
        <f t="shared" si="253"/>
        <v>180-003</v>
      </c>
      <c r="D3575" s="32" t="s">
        <v>69</v>
      </c>
      <c r="E3575" s="32" t="s">
        <v>81</v>
      </c>
      <c r="F3575" s="32">
        <v>7427259459527</v>
      </c>
      <c r="G3575" s="32">
        <v>5</v>
      </c>
      <c r="H3575" s="34">
        <v>1714.7025000000001</v>
      </c>
      <c r="I3575" s="3"/>
      <c r="J3575" s="26">
        <f t="shared" si="252"/>
        <v>0</v>
      </c>
    </row>
    <row r="3576" spans="1:10" x14ac:dyDescent="0.25">
      <c r="A3576" s="36"/>
      <c r="B3576" s="32" t="s">
        <v>76</v>
      </c>
      <c r="C3576" s="32" t="str">
        <f t="shared" si="253"/>
        <v>180-003</v>
      </c>
      <c r="D3576" s="32" t="s">
        <v>69</v>
      </c>
      <c r="E3576" s="32" t="s">
        <v>73</v>
      </c>
      <c r="F3576" s="32">
        <v>7427259459534</v>
      </c>
      <c r="G3576" s="32">
        <v>10</v>
      </c>
      <c r="H3576" s="34">
        <v>1714.7025000000001</v>
      </c>
      <c r="I3576" s="3"/>
      <c r="J3576" s="26">
        <f t="shared" si="252"/>
        <v>0</v>
      </c>
    </row>
    <row r="3577" spans="1:10" x14ac:dyDescent="0.25">
      <c r="A3577" s="36"/>
      <c r="B3577" s="32" t="s">
        <v>76</v>
      </c>
      <c r="C3577" s="32" t="str">
        <f t="shared" si="253"/>
        <v>180-003</v>
      </c>
      <c r="D3577" s="32" t="s">
        <v>69</v>
      </c>
      <c r="E3577" s="32" t="s">
        <v>28</v>
      </c>
      <c r="F3577" s="32">
        <v>7427259459541</v>
      </c>
      <c r="G3577" s="32">
        <v>2</v>
      </c>
      <c r="H3577" s="34">
        <v>1714.7025000000001</v>
      </c>
      <c r="I3577" s="3"/>
      <c r="J3577" s="26">
        <f t="shared" si="252"/>
        <v>0</v>
      </c>
    </row>
    <row r="3578" spans="1:10" x14ac:dyDescent="0.25">
      <c r="A3578" s="36"/>
      <c r="B3578" s="32" t="s">
        <v>76</v>
      </c>
      <c r="C3578" s="32" t="str">
        <f t="shared" si="253"/>
        <v>180-003</v>
      </c>
      <c r="D3578" s="32" t="s">
        <v>69</v>
      </c>
      <c r="E3578" s="32" t="s">
        <v>29</v>
      </c>
      <c r="F3578" s="32">
        <v>7427259459558</v>
      </c>
      <c r="G3578" s="32">
        <v>13</v>
      </c>
      <c r="H3578" s="34">
        <v>1714.7025000000001</v>
      </c>
      <c r="I3578" s="3"/>
      <c r="J3578" s="26">
        <f t="shared" si="252"/>
        <v>0</v>
      </c>
    </row>
    <row r="3579" spans="1:10" x14ac:dyDescent="0.25">
      <c r="A3579" s="36"/>
      <c r="B3579" s="32" t="s">
        <v>76</v>
      </c>
      <c r="C3579" s="32" t="str">
        <f t="shared" si="253"/>
        <v>180-003</v>
      </c>
      <c r="D3579" s="32" t="s">
        <v>69</v>
      </c>
      <c r="E3579" s="32" t="s">
        <v>30</v>
      </c>
      <c r="F3579" s="32">
        <v>7427259459565</v>
      </c>
      <c r="G3579" s="32">
        <v>14</v>
      </c>
      <c r="H3579" s="34">
        <v>1714.7025000000001</v>
      </c>
      <c r="I3579" s="3"/>
      <c r="J3579" s="26">
        <f t="shared" si="252"/>
        <v>0</v>
      </c>
    </row>
    <row r="3580" spans="1:10" x14ac:dyDescent="0.25">
      <c r="A3580" s="36"/>
      <c r="B3580" s="32" t="s">
        <v>76</v>
      </c>
      <c r="C3580" s="32" t="str">
        <f t="shared" si="253"/>
        <v>180-003</v>
      </c>
      <c r="D3580" s="32" t="s">
        <v>69</v>
      </c>
      <c r="E3580" s="32" t="s">
        <v>82</v>
      </c>
      <c r="F3580" s="32">
        <v>7427259459572</v>
      </c>
      <c r="G3580" s="32">
        <v>5</v>
      </c>
      <c r="H3580" s="34">
        <v>1714.7025000000001</v>
      </c>
      <c r="I3580" s="3"/>
      <c r="J3580" s="26">
        <f t="shared" si="252"/>
        <v>0</v>
      </c>
    </row>
    <row r="3581" spans="1:10" x14ac:dyDescent="0.25">
      <c r="A3581" s="36"/>
      <c r="B3581" s="32" t="s">
        <v>76</v>
      </c>
      <c r="C3581" s="32" t="str">
        <f t="shared" si="253"/>
        <v>180-003</v>
      </c>
      <c r="D3581" s="32" t="s">
        <v>69</v>
      </c>
      <c r="E3581" s="32" t="s">
        <v>74</v>
      </c>
      <c r="F3581" s="32">
        <v>7427259459589</v>
      </c>
      <c r="G3581" s="32">
        <v>2</v>
      </c>
      <c r="H3581" s="34">
        <v>1714.7025000000001</v>
      </c>
      <c r="I3581" s="3"/>
      <c r="J3581" s="26">
        <f t="shared" si="252"/>
        <v>0</v>
      </c>
    </row>
    <row r="3582" spans="1:10" x14ac:dyDescent="0.25">
      <c r="A3582" s="36"/>
      <c r="B3582" s="32" t="s">
        <v>76</v>
      </c>
      <c r="C3582" s="32" t="str">
        <f t="shared" si="253"/>
        <v>180-003</v>
      </c>
      <c r="D3582" s="32" t="s">
        <v>69</v>
      </c>
      <c r="E3582" s="32" t="s">
        <v>36</v>
      </c>
      <c r="F3582" s="32">
        <v>7427259459596</v>
      </c>
      <c r="G3582" s="32">
        <v>11</v>
      </c>
      <c r="H3582" s="34">
        <v>1714.7025000000001</v>
      </c>
      <c r="I3582" s="3"/>
      <c r="J3582" s="26">
        <f t="shared" si="252"/>
        <v>0</v>
      </c>
    </row>
    <row r="3583" spans="1:10" x14ac:dyDescent="0.25">
      <c r="A3583" s="36"/>
      <c r="B3583" s="32" t="s">
        <v>76</v>
      </c>
      <c r="C3583" s="32" t="str">
        <f t="shared" si="253"/>
        <v>180-003</v>
      </c>
      <c r="D3583" s="32" t="s">
        <v>69</v>
      </c>
      <c r="E3583" s="32" t="s">
        <v>37</v>
      </c>
      <c r="F3583" s="32">
        <v>7427259459602</v>
      </c>
      <c r="G3583" s="32">
        <v>13</v>
      </c>
      <c r="H3583" s="34">
        <v>1714.7025000000001</v>
      </c>
      <c r="I3583" s="3"/>
      <c r="J3583" s="26">
        <f t="shared" si="252"/>
        <v>0</v>
      </c>
    </row>
    <row r="3584" spans="1:10" x14ac:dyDescent="0.25">
      <c r="A3584" s="36"/>
      <c r="B3584" s="32" t="s">
        <v>76</v>
      </c>
      <c r="C3584" s="32" t="str">
        <f t="shared" si="253"/>
        <v>180-003</v>
      </c>
      <c r="D3584" s="32" t="s">
        <v>69</v>
      </c>
      <c r="E3584" s="32" t="s">
        <v>160</v>
      </c>
      <c r="F3584" s="32">
        <v>7427259459619</v>
      </c>
      <c r="G3584" s="32">
        <v>6</v>
      </c>
      <c r="H3584" s="34">
        <v>1714.7025000000001</v>
      </c>
      <c r="I3584" s="3"/>
      <c r="J3584" s="26">
        <f t="shared" si="252"/>
        <v>0</v>
      </c>
    </row>
    <row r="3585" spans="1:10" x14ac:dyDescent="0.25">
      <c r="A3585" s="36"/>
      <c r="B3585" s="32" t="s">
        <v>76</v>
      </c>
      <c r="C3585" s="32" t="str">
        <f t="shared" si="253"/>
        <v>180-003</v>
      </c>
      <c r="D3585" s="32" t="s">
        <v>69</v>
      </c>
      <c r="E3585" s="32" t="s">
        <v>85</v>
      </c>
      <c r="F3585" s="32">
        <v>7427259459626</v>
      </c>
      <c r="G3585" s="32">
        <v>9</v>
      </c>
      <c r="H3585" s="34">
        <v>1714.7025000000001</v>
      </c>
      <c r="I3585" s="3"/>
      <c r="J3585" s="26">
        <f t="shared" si="252"/>
        <v>0</v>
      </c>
    </row>
    <row r="3586" spans="1:10" x14ac:dyDescent="0.25">
      <c r="A3586" s="37"/>
      <c r="B3586" s="32" t="s">
        <v>76</v>
      </c>
      <c r="C3586" s="32" t="str">
        <f t="shared" si="253"/>
        <v>180-003</v>
      </c>
      <c r="D3586" s="32" t="s">
        <v>69</v>
      </c>
      <c r="E3586" s="32" t="s">
        <v>39</v>
      </c>
      <c r="F3586" s="32">
        <v>7427259459633</v>
      </c>
      <c r="G3586" s="32">
        <v>7</v>
      </c>
      <c r="H3586" s="34">
        <v>1714.7025000000001</v>
      </c>
      <c r="I3586" s="3"/>
      <c r="J3586" s="26">
        <f t="shared" si="252"/>
        <v>0</v>
      </c>
    </row>
    <row r="3587" spans="1:10" ht="80.25" customHeight="1" x14ac:dyDescent="0.25">
      <c r="A3587" s="35"/>
      <c r="B3587" s="32" t="s">
        <v>32</v>
      </c>
      <c r="C3587" s="32" t="str">
        <f>HYPERLINK("http://warehouse.orhideja.net//images/products/612-003.jpg","612-003")</f>
        <v>612-003</v>
      </c>
      <c r="D3587" s="32" t="s">
        <v>69</v>
      </c>
      <c r="E3587" s="32">
        <v>36</v>
      </c>
      <c r="F3587" s="32" t="s">
        <v>162</v>
      </c>
      <c r="G3587" s="32">
        <v>1</v>
      </c>
      <c r="H3587" s="34">
        <v>475.80749999999995</v>
      </c>
      <c r="I3587" s="3"/>
      <c r="J3587" s="26">
        <f t="shared" si="252"/>
        <v>0</v>
      </c>
    </row>
    <row r="3588" spans="1:10" ht="80.25" customHeight="1" x14ac:dyDescent="0.25">
      <c r="A3588" s="37"/>
      <c r="B3588" s="32" t="s">
        <v>32</v>
      </c>
      <c r="C3588" s="32" t="str">
        <f>HYPERLINK("http://warehouse.orhideja.net//images/products/612-003.jpg","612-003")</f>
        <v>612-003</v>
      </c>
      <c r="D3588" s="32" t="s">
        <v>69</v>
      </c>
      <c r="E3588" s="32">
        <v>42</v>
      </c>
      <c r="F3588" s="32" t="s">
        <v>163</v>
      </c>
      <c r="G3588" s="32">
        <v>7</v>
      </c>
      <c r="H3588" s="34">
        <v>475.80749999999995</v>
      </c>
      <c r="I3588" s="3"/>
      <c r="J3588" s="26">
        <f t="shared" si="252"/>
        <v>0</v>
      </c>
    </row>
    <row r="3589" spans="1:10" ht="69" customHeight="1" x14ac:dyDescent="0.25">
      <c r="A3589" s="35"/>
      <c r="B3589" s="32" t="s">
        <v>31</v>
      </c>
      <c r="C3589" s="32" t="str">
        <f>HYPERLINK("http://warehouse.orhideja.net//images/products/180-003,-672-003-pion_6.jpg","672-003")</f>
        <v>672-003</v>
      </c>
      <c r="D3589" s="32" t="s">
        <v>69</v>
      </c>
      <c r="E3589" s="32">
        <v>42</v>
      </c>
      <c r="F3589" s="32">
        <v>7427259459237</v>
      </c>
      <c r="G3589" s="32">
        <v>5</v>
      </c>
      <c r="H3589" s="34">
        <v>933.66</v>
      </c>
      <c r="I3589" s="3"/>
      <c r="J3589" s="26">
        <f t="shared" si="252"/>
        <v>0</v>
      </c>
    </row>
    <row r="3590" spans="1:10" ht="69" customHeight="1" x14ac:dyDescent="0.25">
      <c r="A3590" s="36"/>
      <c r="B3590" s="32" t="s">
        <v>31</v>
      </c>
      <c r="C3590" s="32" t="str">
        <f>HYPERLINK("http://warehouse.orhideja.net//images/products/180-003,-672-003-pion_6.jpg","672-003")</f>
        <v>672-003</v>
      </c>
      <c r="D3590" s="32" t="s">
        <v>69</v>
      </c>
      <c r="E3590" s="32">
        <v>44</v>
      </c>
      <c r="F3590" s="32">
        <v>7427259459244</v>
      </c>
      <c r="G3590" s="32">
        <v>17</v>
      </c>
      <c r="H3590" s="34">
        <v>933.66</v>
      </c>
      <c r="I3590" s="3"/>
      <c r="J3590" s="26">
        <f t="shared" si="252"/>
        <v>0</v>
      </c>
    </row>
    <row r="3591" spans="1:10" ht="69" customHeight="1" x14ac:dyDescent="0.25">
      <c r="A3591" s="37"/>
      <c r="B3591" s="32" t="s">
        <v>31</v>
      </c>
      <c r="C3591" s="32" t="str">
        <f>HYPERLINK("http://warehouse.orhideja.net//images/products/180-003,-672-003-pion_6.jpg","672-003")</f>
        <v>672-003</v>
      </c>
      <c r="D3591" s="32" t="s">
        <v>69</v>
      </c>
      <c r="E3591" s="32">
        <v>48</v>
      </c>
      <c r="F3591" s="32">
        <v>7427259459268</v>
      </c>
      <c r="G3591" s="32">
        <v>10</v>
      </c>
      <c r="H3591" s="34">
        <v>933.66</v>
      </c>
      <c r="I3591" s="3"/>
      <c r="J3591" s="26">
        <f t="shared" si="252"/>
        <v>0</v>
      </c>
    </row>
    <row r="3592" spans="1:10" ht="93.75" customHeight="1" x14ac:dyDescent="0.25">
      <c r="A3592" s="38"/>
      <c r="B3592" s="32" t="s">
        <v>32</v>
      </c>
      <c r="C3592" s="32" t="str">
        <f>HYPERLINK("http://warehouse.orhideja.net//images/products/640-003_2.jpg","640-003")</f>
        <v>640-003</v>
      </c>
      <c r="D3592" s="32" t="s">
        <v>69</v>
      </c>
      <c r="E3592" s="32">
        <v>36</v>
      </c>
      <c r="F3592" s="32" t="s">
        <v>164</v>
      </c>
      <c r="G3592" s="32">
        <v>9</v>
      </c>
      <c r="H3592" s="34">
        <v>529.67250000000001</v>
      </c>
      <c r="I3592" s="3"/>
      <c r="J3592" s="26">
        <f t="shared" ref="J3592:J3655" si="254">H3592*I3592</f>
        <v>0</v>
      </c>
    </row>
    <row r="3593" spans="1:10" ht="93.75" customHeight="1" x14ac:dyDescent="0.25">
      <c r="A3593" s="39"/>
      <c r="B3593" s="32" t="s">
        <v>32</v>
      </c>
      <c r="C3593" s="32" t="str">
        <f>HYPERLINK("http://warehouse.orhideja.net//images/products/640-003_2.jpg","640-003")</f>
        <v>640-003</v>
      </c>
      <c r="D3593" s="32" t="s">
        <v>69</v>
      </c>
      <c r="E3593" s="32">
        <v>38</v>
      </c>
      <c r="F3593" s="32" t="s">
        <v>165</v>
      </c>
      <c r="G3593" s="32">
        <v>1</v>
      </c>
      <c r="H3593" s="34">
        <v>529.67250000000001</v>
      </c>
      <c r="I3593" s="3"/>
      <c r="J3593" s="26">
        <f t="shared" si="254"/>
        <v>0</v>
      </c>
    </row>
    <row r="3594" spans="1:10" ht="108" customHeight="1" x14ac:dyDescent="0.25">
      <c r="A3594" s="35"/>
      <c r="B3594" s="32" t="s">
        <v>166</v>
      </c>
      <c r="C3594" s="32" t="str">
        <f>HYPERLINK("http://warehouse.orhideja.net//images/products/670-003 black_2.jpg","670-003")</f>
        <v>670-003</v>
      </c>
      <c r="D3594" s="32" t="s">
        <v>67</v>
      </c>
      <c r="E3594" s="32">
        <v>38</v>
      </c>
      <c r="F3594" s="32"/>
      <c r="G3594" s="32">
        <v>6</v>
      </c>
      <c r="H3594" s="34">
        <v>807.97500000000002</v>
      </c>
      <c r="I3594" s="3"/>
      <c r="J3594" s="26">
        <f t="shared" si="254"/>
        <v>0</v>
      </c>
    </row>
    <row r="3595" spans="1:10" ht="108" customHeight="1" x14ac:dyDescent="0.25">
      <c r="A3595" s="37"/>
      <c r="B3595" s="32" t="s">
        <v>166</v>
      </c>
      <c r="C3595" s="32" t="str">
        <f>HYPERLINK("http://warehouse.orhideja.net//images/products/670-003 black_2.jpg","670-003")</f>
        <v>670-003</v>
      </c>
      <c r="D3595" s="32" t="s">
        <v>67</v>
      </c>
      <c r="E3595" s="32">
        <v>40</v>
      </c>
      <c r="F3595" s="32"/>
      <c r="G3595" s="32">
        <v>1</v>
      </c>
      <c r="H3595" s="34">
        <v>807.97500000000002</v>
      </c>
      <c r="I3595" s="3"/>
      <c r="J3595" s="26">
        <f t="shared" si="254"/>
        <v>0</v>
      </c>
    </row>
    <row r="3596" spans="1:10" ht="65.25" customHeight="1" x14ac:dyDescent="0.25">
      <c r="A3596" s="35"/>
      <c r="B3596" s="32" t="s">
        <v>50</v>
      </c>
      <c r="C3596" s="32" t="str">
        <f>HYPERLINK("http://warehouse.orhideja.net//images/products/103-003,-671-003-black_6.jpg","671-003")</f>
        <v>671-003</v>
      </c>
      <c r="D3596" s="32" t="s">
        <v>67</v>
      </c>
      <c r="E3596" s="32">
        <v>36</v>
      </c>
      <c r="F3596" s="32">
        <v>7427259457257</v>
      </c>
      <c r="G3596" s="32">
        <v>6</v>
      </c>
      <c r="H3596" s="34">
        <v>843.8850000000001</v>
      </c>
      <c r="I3596" s="3"/>
      <c r="J3596" s="26">
        <f t="shared" si="254"/>
        <v>0</v>
      </c>
    </row>
    <row r="3597" spans="1:10" ht="65.25" customHeight="1" x14ac:dyDescent="0.25">
      <c r="A3597" s="36"/>
      <c r="B3597" s="32" t="s">
        <v>50</v>
      </c>
      <c r="C3597" s="32" t="str">
        <f>HYPERLINK("http://warehouse.orhideja.net//images/products/103-003,-671-003-black_6.jpg","671-003")</f>
        <v>671-003</v>
      </c>
      <c r="D3597" s="32" t="s">
        <v>67</v>
      </c>
      <c r="E3597" s="32">
        <v>38</v>
      </c>
      <c r="F3597" s="32">
        <v>7427259457264</v>
      </c>
      <c r="G3597" s="32">
        <v>6</v>
      </c>
      <c r="H3597" s="34">
        <v>843.8850000000001</v>
      </c>
      <c r="I3597" s="3"/>
      <c r="J3597" s="26">
        <f t="shared" si="254"/>
        <v>0</v>
      </c>
    </row>
    <row r="3598" spans="1:10" ht="65.25" customHeight="1" x14ac:dyDescent="0.25">
      <c r="A3598" s="37"/>
      <c r="B3598" s="32" t="s">
        <v>50</v>
      </c>
      <c r="C3598" s="32" t="str">
        <f>HYPERLINK("http://warehouse.orhideja.net//images/products/103-003,-671-003-black_6.jpg","671-003")</f>
        <v>671-003</v>
      </c>
      <c r="D3598" s="32" t="s">
        <v>67</v>
      </c>
      <c r="E3598" s="32">
        <v>48</v>
      </c>
      <c r="F3598" s="32">
        <v>7427259457318</v>
      </c>
      <c r="G3598" s="32">
        <v>2</v>
      </c>
      <c r="H3598" s="34">
        <v>843.8850000000001</v>
      </c>
      <c r="I3598" s="3"/>
      <c r="J3598" s="26">
        <f t="shared" si="254"/>
        <v>0</v>
      </c>
    </row>
    <row r="3599" spans="1:10" ht="57" customHeight="1" x14ac:dyDescent="0.25">
      <c r="A3599" s="35"/>
      <c r="B3599" s="32" t="s">
        <v>31</v>
      </c>
      <c r="C3599" s="32" t="str">
        <f>HYPERLINK("http://warehouse.orhideja.net//images/products/180-003,-672-003-black_6.jpg","672-003")</f>
        <v>672-003</v>
      </c>
      <c r="D3599" s="32" t="s">
        <v>67</v>
      </c>
      <c r="E3599" s="32">
        <v>36</v>
      </c>
      <c r="F3599" s="32">
        <v>7427259465542</v>
      </c>
      <c r="G3599" s="32">
        <v>3</v>
      </c>
      <c r="H3599" s="34">
        <v>933.66</v>
      </c>
      <c r="I3599" s="3"/>
      <c r="J3599" s="26">
        <f t="shared" si="254"/>
        <v>0</v>
      </c>
    </row>
    <row r="3600" spans="1:10" ht="57" customHeight="1" x14ac:dyDescent="0.25">
      <c r="A3600" s="36"/>
      <c r="B3600" s="32" t="s">
        <v>31</v>
      </c>
      <c r="C3600" s="32" t="str">
        <f>HYPERLINK("http://warehouse.orhideja.net//images/products/180-003,-672-003-black_6.jpg","672-003")</f>
        <v>672-003</v>
      </c>
      <c r="D3600" s="32" t="s">
        <v>67</v>
      </c>
      <c r="E3600" s="32">
        <v>40</v>
      </c>
      <c r="F3600" s="32">
        <v>7427259457349</v>
      </c>
      <c r="G3600" s="32">
        <v>5</v>
      </c>
      <c r="H3600" s="34">
        <v>933.66</v>
      </c>
      <c r="I3600" s="3"/>
      <c r="J3600" s="26">
        <f t="shared" si="254"/>
        <v>0</v>
      </c>
    </row>
    <row r="3601" spans="1:10" ht="57" customHeight="1" x14ac:dyDescent="0.25">
      <c r="A3601" s="36"/>
      <c r="B3601" s="32" t="s">
        <v>31</v>
      </c>
      <c r="C3601" s="32" t="str">
        <f>HYPERLINK("http://warehouse.orhideja.net//images/products/180-003,-672-003-black_6.jpg","672-003")</f>
        <v>672-003</v>
      </c>
      <c r="D3601" s="32" t="s">
        <v>67</v>
      </c>
      <c r="E3601" s="32">
        <v>44</v>
      </c>
      <c r="F3601" s="32">
        <v>7427259457363</v>
      </c>
      <c r="G3601" s="32">
        <v>8</v>
      </c>
      <c r="H3601" s="34">
        <v>933.66</v>
      </c>
      <c r="I3601" s="3"/>
      <c r="J3601" s="26">
        <f t="shared" si="254"/>
        <v>0</v>
      </c>
    </row>
    <row r="3602" spans="1:10" ht="57" customHeight="1" x14ac:dyDescent="0.25">
      <c r="A3602" s="37"/>
      <c r="B3602" s="32" t="s">
        <v>31</v>
      </c>
      <c r="C3602" s="32" t="str">
        <f>HYPERLINK("http://warehouse.orhideja.net//images/products/180-003,-672-003-black_6.jpg","672-003")</f>
        <v>672-003</v>
      </c>
      <c r="D3602" s="32" t="s">
        <v>67</v>
      </c>
      <c r="E3602" s="32">
        <v>46</v>
      </c>
      <c r="F3602" s="32">
        <v>7427259457370</v>
      </c>
      <c r="G3602" s="32">
        <v>7</v>
      </c>
      <c r="H3602" s="34">
        <v>933.66</v>
      </c>
      <c r="I3602" s="3"/>
      <c r="J3602" s="26">
        <f t="shared" si="254"/>
        <v>0</v>
      </c>
    </row>
    <row r="3603" spans="1:10" ht="32.25" customHeight="1" x14ac:dyDescent="0.25">
      <c r="A3603" s="35"/>
      <c r="B3603" s="32" t="s">
        <v>76</v>
      </c>
      <c r="C3603" s="32" t="str">
        <f t="shared" ref="C3603:C3610" si="255">HYPERLINK("http://warehouse.orhideja.net//images/products/581-788_pearl-ivory.jpg","581-788")</f>
        <v>581-788</v>
      </c>
      <c r="D3603" s="32" t="s">
        <v>167</v>
      </c>
      <c r="E3603" s="32" t="s">
        <v>10</v>
      </c>
      <c r="F3603" s="32"/>
      <c r="G3603" s="32">
        <v>1</v>
      </c>
      <c r="H3603" s="34">
        <v>1849.365</v>
      </c>
      <c r="I3603" s="3"/>
      <c r="J3603" s="26">
        <f t="shared" si="254"/>
        <v>0</v>
      </c>
    </row>
    <row r="3604" spans="1:10" ht="32.25" customHeight="1" x14ac:dyDescent="0.25">
      <c r="A3604" s="36"/>
      <c r="B3604" s="32" t="s">
        <v>76</v>
      </c>
      <c r="C3604" s="32" t="str">
        <f t="shared" si="255"/>
        <v>581-788</v>
      </c>
      <c r="D3604" s="32" t="s">
        <v>167</v>
      </c>
      <c r="E3604" s="32" t="s">
        <v>11</v>
      </c>
      <c r="F3604" s="32"/>
      <c r="G3604" s="32">
        <v>1</v>
      </c>
      <c r="H3604" s="34">
        <v>1849.365</v>
      </c>
      <c r="I3604" s="3"/>
      <c r="J3604" s="26">
        <f t="shared" si="254"/>
        <v>0</v>
      </c>
    </row>
    <row r="3605" spans="1:10" ht="32.25" customHeight="1" x14ac:dyDescent="0.25">
      <c r="A3605" s="36"/>
      <c r="B3605" s="32" t="s">
        <v>76</v>
      </c>
      <c r="C3605" s="32" t="str">
        <f t="shared" si="255"/>
        <v>581-788</v>
      </c>
      <c r="D3605" s="32" t="s">
        <v>167</v>
      </c>
      <c r="E3605" s="32" t="s">
        <v>25</v>
      </c>
      <c r="F3605" s="32"/>
      <c r="G3605" s="32">
        <v>2</v>
      </c>
      <c r="H3605" s="34">
        <v>1849.365</v>
      </c>
      <c r="I3605" s="3"/>
      <c r="J3605" s="26">
        <f t="shared" si="254"/>
        <v>0</v>
      </c>
    </row>
    <row r="3606" spans="1:10" ht="32.25" customHeight="1" x14ac:dyDescent="0.25">
      <c r="A3606" s="36"/>
      <c r="B3606" s="32" t="s">
        <v>76</v>
      </c>
      <c r="C3606" s="32" t="str">
        <f t="shared" si="255"/>
        <v>581-788</v>
      </c>
      <c r="D3606" s="32" t="s">
        <v>167</v>
      </c>
      <c r="E3606" s="32" t="s">
        <v>12</v>
      </c>
      <c r="F3606" s="32"/>
      <c r="G3606" s="32">
        <v>2</v>
      </c>
      <c r="H3606" s="34">
        <v>1849.365</v>
      </c>
      <c r="I3606" s="3"/>
      <c r="J3606" s="26">
        <f t="shared" si="254"/>
        <v>0</v>
      </c>
    </row>
    <row r="3607" spans="1:10" ht="32.25" customHeight="1" x14ac:dyDescent="0.25">
      <c r="A3607" s="36"/>
      <c r="B3607" s="32" t="s">
        <v>76</v>
      </c>
      <c r="C3607" s="32" t="str">
        <f t="shared" si="255"/>
        <v>581-788</v>
      </c>
      <c r="D3607" s="32" t="s">
        <v>167</v>
      </c>
      <c r="E3607" s="32" t="s">
        <v>15</v>
      </c>
      <c r="F3607" s="32"/>
      <c r="G3607" s="32">
        <v>2</v>
      </c>
      <c r="H3607" s="34">
        <v>1849.365</v>
      </c>
      <c r="I3607" s="3"/>
      <c r="J3607" s="26">
        <f t="shared" si="254"/>
        <v>0</v>
      </c>
    </row>
    <row r="3608" spans="1:10" ht="32.25" customHeight="1" x14ac:dyDescent="0.25">
      <c r="A3608" s="36"/>
      <c r="B3608" s="32" t="s">
        <v>76</v>
      </c>
      <c r="C3608" s="32" t="str">
        <f t="shared" si="255"/>
        <v>581-788</v>
      </c>
      <c r="D3608" s="32" t="s">
        <v>167</v>
      </c>
      <c r="E3608" s="32" t="s">
        <v>29</v>
      </c>
      <c r="F3608" s="32"/>
      <c r="G3608" s="32">
        <v>3</v>
      </c>
      <c r="H3608" s="34">
        <v>1849.365</v>
      </c>
      <c r="I3608" s="3"/>
      <c r="J3608" s="26">
        <f t="shared" si="254"/>
        <v>0</v>
      </c>
    </row>
    <row r="3609" spans="1:10" ht="32.25" customHeight="1" x14ac:dyDescent="0.25">
      <c r="A3609" s="36"/>
      <c r="B3609" s="32" t="s">
        <v>76</v>
      </c>
      <c r="C3609" s="32" t="str">
        <f t="shared" si="255"/>
        <v>581-788</v>
      </c>
      <c r="D3609" s="32" t="s">
        <v>167</v>
      </c>
      <c r="E3609" s="32" t="s">
        <v>30</v>
      </c>
      <c r="F3609" s="32"/>
      <c r="G3609" s="32">
        <v>5</v>
      </c>
      <c r="H3609" s="34">
        <v>1849.365</v>
      </c>
      <c r="I3609" s="3"/>
      <c r="J3609" s="26">
        <f t="shared" si="254"/>
        <v>0</v>
      </c>
    </row>
    <row r="3610" spans="1:10" ht="32.25" customHeight="1" x14ac:dyDescent="0.25">
      <c r="A3610" s="37"/>
      <c r="B3610" s="32" t="s">
        <v>76</v>
      </c>
      <c r="C3610" s="32" t="str">
        <f t="shared" si="255"/>
        <v>581-788</v>
      </c>
      <c r="D3610" s="32" t="s">
        <v>167</v>
      </c>
      <c r="E3610" s="32" t="s">
        <v>37</v>
      </c>
      <c r="F3610" s="32"/>
      <c r="G3610" s="32">
        <v>2</v>
      </c>
      <c r="H3610" s="34">
        <v>1849.365</v>
      </c>
      <c r="I3610" s="3"/>
      <c r="J3610" s="26">
        <f t="shared" si="254"/>
        <v>0</v>
      </c>
    </row>
    <row r="3611" spans="1:10" ht="65.25" customHeight="1" x14ac:dyDescent="0.25">
      <c r="A3611" s="35"/>
      <c r="B3611" s="32" t="s">
        <v>32</v>
      </c>
      <c r="C3611" s="32" t="str">
        <f>HYPERLINK("http://warehouse.orhideja.net//images/products/733-788 žemčug-moloko.jpg","733-788")</f>
        <v>733-788</v>
      </c>
      <c r="D3611" s="32" t="s">
        <v>167</v>
      </c>
      <c r="E3611" s="32">
        <v>42</v>
      </c>
      <c r="F3611" s="32"/>
      <c r="G3611" s="32">
        <v>3</v>
      </c>
      <c r="H3611" s="34">
        <v>1023.4349999999999</v>
      </c>
      <c r="I3611" s="3"/>
      <c r="J3611" s="26">
        <f t="shared" si="254"/>
        <v>0</v>
      </c>
    </row>
    <row r="3612" spans="1:10" ht="65.25" customHeight="1" x14ac:dyDescent="0.25">
      <c r="A3612" s="36"/>
      <c r="B3612" s="32" t="s">
        <v>32</v>
      </c>
      <c r="C3612" s="32" t="str">
        <f>HYPERLINK("http://warehouse.orhideja.net//images/products/733-788 žemčug-moloko.jpg","733-788")</f>
        <v>733-788</v>
      </c>
      <c r="D3612" s="32" t="s">
        <v>167</v>
      </c>
      <c r="E3612" s="32">
        <v>44</v>
      </c>
      <c r="F3612" s="32"/>
      <c r="G3612" s="32">
        <v>3</v>
      </c>
      <c r="H3612" s="34">
        <v>1023.4349999999999</v>
      </c>
      <c r="I3612" s="3"/>
      <c r="J3612" s="26">
        <f t="shared" si="254"/>
        <v>0</v>
      </c>
    </row>
    <row r="3613" spans="1:10" ht="65.25" customHeight="1" x14ac:dyDescent="0.25">
      <c r="A3613" s="37"/>
      <c r="B3613" s="32" t="s">
        <v>32</v>
      </c>
      <c r="C3613" s="32" t="str">
        <f>HYPERLINK("http://warehouse.orhideja.net//images/products/733-788 žemčug-moloko.jpg","733-788")</f>
        <v>733-788</v>
      </c>
      <c r="D3613" s="32" t="s">
        <v>167</v>
      </c>
      <c r="E3613" s="32">
        <v>46</v>
      </c>
      <c r="F3613" s="32"/>
      <c r="G3613" s="32">
        <v>3</v>
      </c>
      <c r="H3613" s="34">
        <v>1023.4349999999999</v>
      </c>
      <c r="I3613" s="3"/>
      <c r="J3613" s="26">
        <f t="shared" si="254"/>
        <v>0</v>
      </c>
    </row>
    <row r="3614" spans="1:10" x14ac:dyDescent="0.25">
      <c r="A3614" s="35"/>
      <c r="B3614" s="32" t="s">
        <v>5</v>
      </c>
      <c r="C3614" s="32" t="str">
        <f t="shared" ref="C3614:C3636" si="256">HYPERLINK("http://warehouse.orhideja.net//images/products/199-795-pion_2.jpg","199-795")</f>
        <v>199-795</v>
      </c>
      <c r="D3614" s="32" t="s">
        <v>69</v>
      </c>
      <c r="E3614" s="32" t="s">
        <v>70</v>
      </c>
      <c r="F3614" s="32">
        <v>7951990111685</v>
      </c>
      <c r="G3614" s="32">
        <v>2</v>
      </c>
      <c r="H3614" s="34">
        <v>1606.9724999999999</v>
      </c>
      <c r="I3614" s="3"/>
      <c r="J3614" s="26">
        <f t="shared" si="254"/>
        <v>0</v>
      </c>
    </row>
    <row r="3615" spans="1:10" x14ac:dyDescent="0.25">
      <c r="A3615" s="36"/>
      <c r="B3615" s="32" t="s">
        <v>5</v>
      </c>
      <c r="C3615" s="32" t="str">
        <f t="shared" si="256"/>
        <v>199-795</v>
      </c>
      <c r="D3615" s="32" t="s">
        <v>69</v>
      </c>
      <c r="E3615" s="32" t="s">
        <v>7</v>
      </c>
      <c r="F3615" s="32">
        <v>7951990121684</v>
      </c>
      <c r="G3615" s="32">
        <v>8</v>
      </c>
      <c r="H3615" s="34">
        <v>1606.9724999999999</v>
      </c>
      <c r="I3615" s="3"/>
      <c r="J3615" s="26">
        <f t="shared" si="254"/>
        <v>0</v>
      </c>
    </row>
    <row r="3616" spans="1:10" x14ac:dyDescent="0.25">
      <c r="A3616" s="36"/>
      <c r="B3616" s="32" t="s">
        <v>5</v>
      </c>
      <c r="C3616" s="32" t="str">
        <f t="shared" si="256"/>
        <v>199-795</v>
      </c>
      <c r="D3616" s="32" t="s">
        <v>69</v>
      </c>
      <c r="E3616" s="32" t="s">
        <v>8</v>
      </c>
      <c r="F3616" s="32">
        <v>7951990131683</v>
      </c>
      <c r="G3616" s="32">
        <v>1</v>
      </c>
      <c r="H3616" s="34">
        <v>1606.9724999999999</v>
      </c>
      <c r="I3616" s="3"/>
      <c r="J3616" s="26">
        <f t="shared" si="254"/>
        <v>0</v>
      </c>
    </row>
    <row r="3617" spans="1:10" x14ac:dyDescent="0.25">
      <c r="A3617" s="36"/>
      <c r="B3617" s="32" t="s">
        <v>5</v>
      </c>
      <c r="C3617" s="32" t="str">
        <f t="shared" si="256"/>
        <v>199-795</v>
      </c>
      <c r="D3617" s="32" t="s">
        <v>69</v>
      </c>
      <c r="E3617" s="32" t="s">
        <v>24</v>
      </c>
      <c r="F3617" s="32">
        <v>7951990151681</v>
      </c>
      <c r="G3617" s="32">
        <v>6</v>
      </c>
      <c r="H3617" s="34">
        <v>1606.9724999999999</v>
      </c>
      <c r="I3617" s="3"/>
      <c r="J3617" s="26">
        <f t="shared" si="254"/>
        <v>0</v>
      </c>
    </row>
    <row r="3618" spans="1:10" x14ac:dyDescent="0.25">
      <c r="A3618" s="36"/>
      <c r="B3618" s="32" t="s">
        <v>5</v>
      </c>
      <c r="C3618" s="32" t="str">
        <f t="shared" si="256"/>
        <v>199-795</v>
      </c>
      <c r="D3618" s="32" t="s">
        <v>69</v>
      </c>
      <c r="E3618" s="32" t="s">
        <v>9</v>
      </c>
      <c r="F3618" s="32">
        <v>7951990181688</v>
      </c>
      <c r="G3618" s="32">
        <v>7</v>
      </c>
      <c r="H3618" s="34">
        <v>1606.9724999999999</v>
      </c>
      <c r="I3618" s="3"/>
      <c r="J3618" s="26">
        <f t="shared" si="254"/>
        <v>0</v>
      </c>
    </row>
    <row r="3619" spans="1:10" x14ac:dyDescent="0.25">
      <c r="A3619" s="36"/>
      <c r="B3619" s="32" t="s">
        <v>5</v>
      </c>
      <c r="C3619" s="32" t="str">
        <f t="shared" si="256"/>
        <v>199-795</v>
      </c>
      <c r="D3619" s="32" t="s">
        <v>69</v>
      </c>
      <c r="E3619" s="32" t="s">
        <v>10</v>
      </c>
      <c r="F3619" s="32">
        <v>7951990191687</v>
      </c>
      <c r="G3619" s="32">
        <v>16</v>
      </c>
      <c r="H3619" s="34">
        <v>1606.9724999999999</v>
      </c>
      <c r="I3619" s="3"/>
      <c r="J3619" s="26">
        <f t="shared" si="254"/>
        <v>0</v>
      </c>
    </row>
    <row r="3620" spans="1:10" x14ac:dyDescent="0.25">
      <c r="A3620" s="36"/>
      <c r="B3620" s="32" t="s">
        <v>5</v>
      </c>
      <c r="C3620" s="32" t="str">
        <f t="shared" si="256"/>
        <v>199-795</v>
      </c>
      <c r="D3620" s="32" t="s">
        <v>69</v>
      </c>
      <c r="E3620" s="32" t="s">
        <v>11</v>
      </c>
      <c r="F3620" s="32">
        <v>7951990201683</v>
      </c>
      <c r="G3620" s="32">
        <v>24</v>
      </c>
      <c r="H3620" s="34">
        <v>1606.9724999999999</v>
      </c>
      <c r="I3620" s="3"/>
      <c r="J3620" s="26">
        <f t="shared" si="254"/>
        <v>0</v>
      </c>
    </row>
    <row r="3621" spans="1:10" x14ac:dyDescent="0.25">
      <c r="A3621" s="36"/>
      <c r="B3621" s="32" t="s">
        <v>5</v>
      </c>
      <c r="C3621" s="32" t="str">
        <f t="shared" si="256"/>
        <v>199-795</v>
      </c>
      <c r="D3621" s="32" t="s">
        <v>69</v>
      </c>
      <c r="E3621" s="32" t="s">
        <v>25</v>
      </c>
      <c r="F3621" s="32">
        <v>7951990211682</v>
      </c>
      <c r="G3621" s="32">
        <v>25</v>
      </c>
      <c r="H3621" s="34">
        <v>1606.9724999999999</v>
      </c>
      <c r="I3621" s="3"/>
      <c r="J3621" s="26">
        <f t="shared" si="254"/>
        <v>0</v>
      </c>
    </row>
    <row r="3622" spans="1:10" x14ac:dyDescent="0.25">
      <c r="A3622" s="36"/>
      <c r="B3622" s="32" t="s">
        <v>5</v>
      </c>
      <c r="C3622" s="32" t="str">
        <f t="shared" si="256"/>
        <v>199-795</v>
      </c>
      <c r="D3622" s="32" t="s">
        <v>69</v>
      </c>
      <c r="E3622" s="32" t="s">
        <v>12</v>
      </c>
      <c r="F3622" s="32">
        <v>7951990221681</v>
      </c>
      <c r="G3622" s="32">
        <v>20</v>
      </c>
      <c r="H3622" s="34">
        <v>1606.9724999999999</v>
      </c>
      <c r="I3622" s="3"/>
      <c r="J3622" s="26">
        <f t="shared" si="254"/>
        <v>0</v>
      </c>
    </row>
    <row r="3623" spans="1:10" x14ac:dyDescent="0.25">
      <c r="A3623" s="36"/>
      <c r="B3623" s="32" t="s">
        <v>5</v>
      </c>
      <c r="C3623" s="32" t="str">
        <f t="shared" si="256"/>
        <v>199-795</v>
      </c>
      <c r="D3623" s="32" t="s">
        <v>69</v>
      </c>
      <c r="E3623" s="32" t="s">
        <v>13</v>
      </c>
      <c r="F3623" s="32">
        <v>7951990231680</v>
      </c>
      <c r="G3623" s="32">
        <v>1</v>
      </c>
      <c r="H3623" s="34">
        <v>1606.9724999999999</v>
      </c>
      <c r="I3623" s="3"/>
      <c r="J3623" s="26">
        <f t="shared" si="254"/>
        <v>0</v>
      </c>
    </row>
    <row r="3624" spans="1:10" x14ac:dyDescent="0.25">
      <c r="A3624" s="36"/>
      <c r="B3624" s="32" t="s">
        <v>5</v>
      </c>
      <c r="C3624" s="32" t="str">
        <f t="shared" si="256"/>
        <v>199-795</v>
      </c>
      <c r="D3624" s="32" t="s">
        <v>69</v>
      </c>
      <c r="E3624" s="32" t="s">
        <v>14</v>
      </c>
      <c r="F3624" s="32">
        <v>7951990261687</v>
      </c>
      <c r="G3624" s="32">
        <v>15</v>
      </c>
      <c r="H3624" s="34">
        <v>1606.9724999999999</v>
      </c>
      <c r="I3624" s="3"/>
      <c r="J3624" s="26">
        <f t="shared" si="254"/>
        <v>0</v>
      </c>
    </row>
    <row r="3625" spans="1:10" x14ac:dyDescent="0.25">
      <c r="A3625" s="36"/>
      <c r="B3625" s="32" t="s">
        <v>5</v>
      </c>
      <c r="C3625" s="32" t="str">
        <f t="shared" si="256"/>
        <v>199-795</v>
      </c>
      <c r="D3625" s="32" t="s">
        <v>69</v>
      </c>
      <c r="E3625" s="32" t="s">
        <v>15</v>
      </c>
      <c r="F3625" s="32">
        <v>7951990271686</v>
      </c>
      <c r="G3625" s="32">
        <v>36</v>
      </c>
      <c r="H3625" s="34">
        <v>1606.9724999999999</v>
      </c>
      <c r="I3625" s="3"/>
      <c r="J3625" s="26">
        <f t="shared" si="254"/>
        <v>0</v>
      </c>
    </row>
    <row r="3626" spans="1:10" x14ac:dyDescent="0.25">
      <c r="A3626" s="36"/>
      <c r="B3626" s="32" t="s">
        <v>5</v>
      </c>
      <c r="C3626" s="32" t="str">
        <f t="shared" si="256"/>
        <v>199-795</v>
      </c>
      <c r="D3626" s="32" t="s">
        <v>69</v>
      </c>
      <c r="E3626" s="32" t="s">
        <v>16</v>
      </c>
      <c r="F3626" s="32">
        <v>7951990281685</v>
      </c>
      <c r="G3626" s="32">
        <v>31</v>
      </c>
      <c r="H3626" s="34">
        <v>1606.9724999999999</v>
      </c>
      <c r="I3626" s="3"/>
      <c r="J3626" s="26">
        <f t="shared" si="254"/>
        <v>0</v>
      </c>
    </row>
    <row r="3627" spans="1:10" x14ac:dyDescent="0.25">
      <c r="A3627" s="36"/>
      <c r="B3627" s="32" t="s">
        <v>5</v>
      </c>
      <c r="C3627" s="32" t="str">
        <f t="shared" si="256"/>
        <v>199-795</v>
      </c>
      <c r="D3627" s="32" t="s">
        <v>69</v>
      </c>
      <c r="E3627" s="32" t="s">
        <v>17</v>
      </c>
      <c r="F3627" s="32">
        <v>7951990291684</v>
      </c>
      <c r="G3627" s="32">
        <v>35</v>
      </c>
      <c r="H3627" s="34">
        <v>1606.9724999999999</v>
      </c>
      <c r="I3627" s="3"/>
      <c r="J3627" s="26">
        <f t="shared" si="254"/>
        <v>0</v>
      </c>
    </row>
    <row r="3628" spans="1:10" x14ac:dyDescent="0.25">
      <c r="A3628" s="36"/>
      <c r="B3628" s="32" t="s">
        <v>5</v>
      </c>
      <c r="C3628" s="32" t="str">
        <f t="shared" si="256"/>
        <v>199-795</v>
      </c>
      <c r="D3628" s="32" t="s">
        <v>69</v>
      </c>
      <c r="E3628" s="32" t="s">
        <v>18</v>
      </c>
      <c r="F3628" s="32">
        <v>7951990301680</v>
      </c>
      <c r="G3628" s="32">
        <v>11</v>
      </c>
      <c r="H3628" s="34">
        <v>1606.9724999999999</v>
      </c>
      <c r="I3628" s="3"/>
      <c r="J3628" s="26">
        <f t="shared" si="254"/>
        <v>0</v>
      </c>
    </row>
    <row r="3629" spans="1:10" x14ac:dyDescent="0.25">
      <c r="A3629" s="36"/>
      <c r="B3629" s="32" t="s">
        <v>5</v>
      </c>
      <c r="C3629" s="32" t="str">
        <f t="shared" si="256"/>
        <v>199-795</v>
      </c>
      <c r="D3629" s="32" t="s">
        <v>69</v>
      </c>
      <c r="E3629" s="32" t="s">
        <v>79</v>
      </c>
      <c r="F3629" s="32">
        <v>7951990331687</v>
      </c>
      <c r="G3629" s="32">
        <v>6</v>
      </c>
      <c r="H3629" s="34">
        <v>1606.9724999999999</v>
      </c>
      <c r="I3629" s="3"/>
      <c r="J3629" s="26">
        <f t="shared" si="254"/>
        <v>0</v>
      </c>
    </row>
    <row r="3630" spans="1:10" x14ac:dyDescent="0.25">
      <c r="A3630" s="36"/>
      <c r="B3630" s="32" t="s">
        <v>5</v>
      </c>
      <c r="C3630" s="32" t="str">
        <f t="shared" si="256"/>
        <v>199-795</v>
      </c>
      <c r="D3630" s="32" t="s">
        <v>69</v>
      </c>
      <c r="E3630" s="32" t="s">
        <v>19</v>
      </c>
      <c r="F3630" s="32">
        <v>7951990341686</v>
      </c>
      <c r="G3630" s="32">
        <v>23</v>
      </c>
      <c r="H3630" s="34">
        <v>1606.9724999999999</v>
      </c>
      <c r="I3630" s="3"/>
      <c r="J3630" s="26">
        <f t="shared" si="254"/>
        <v>0</v>
      </c>
    </row>
    <row r="3631" spans="1:10" x14ac:dyDescent="0.25">
      <c r="A3631" s="36"/>
      <c r="B3631" s="32" t="s">
        <v>5</v>
      </c>
      <c r="C3631" s="32" t="str">
        <f t="shared" si="256"/>
        <v>199-795</v>
      </c>
      <c r="D3631" s="32" t="s">
        <v>69</v>
      </c>
      <c r="E3631" s="32" t="s">
        <v>20</v>
      </c>
      <c r="F3631" s="32">
        <v>7951990351685</v>
      </c>
      <c r="G3631" s="32">
        <v>30</v>
      </c>
      <c r="H3631" s="34">
        <v>1606.9724999999999</v>
      </c>
      <c r="I3631" s="3"/>
      <c r="J3631" s="26">
        <f t="shared" si="254"/>
        <v>0</v>
      </c>
    </row>
    <row r="3632" spans="1:10" x14ac:dyDescent="0.25">
      <c r="A3632" s="36"/>
      <c r="B3632" s="32" t="s">
        <v>5</v>
      </c>
      <c r="C3632" s="32" t="str">
        <f t="shared" si="256"/>
        <v>199-795</v>
      </c>
      <c r="D3632" s="32" t="s">
        <v>69</v>
      </c>
      <c r="E3632" s="32" t="s">
        <v>21</v>
      </c>
      <c r="F3632" s="32">
        <v>7951990361684</v>
      </c>
      <c r="G3632" s="32">
        <v>37</v>
      </c>
      <c r="H3632" s="34">
        <v>1606.9724999999999</v>
      </c>
      <c r="I3632" s="3"/>
      <c r="J3632" s="26">
        <f t="shared" si="254"/>
        <v>0</v>
      </c>
    </row>
    <row r="3633" spans="1:10" x14ac:dyDescent="0.25">
      <c r="A3633" s="36"/>
      <c r="B3633" s="32" t="s">
        <v>5</v>
      </c>
      <c r="C3633" s="32" t="str">
        <f t="shared" si="256"/>
        <v>199-795</v>
      </c>
      <c r="D3633" s="32" t="s">
        <v>69</v>
      </c>
      <c r="E3633" s="32" t="s">
        <v>22</v>
      </c>
      <c r="F3633" s="32">
        <v>7951990371683</v>
      </c>
      <c r="G3633" s="32">
        <v>29</v>
      </c>
      <c r="H3633" s="34">
        <v>1606.9724999999999</v>
      </c>
      <c r="I3633" s="3"/>
      <c r="J3633" s="26">
        <f t="shared" si="254"/>
        <v>0</v>
      </c>
    </row>
    <row r="3634" spans="1:10" x14ac:dyDescent="0.25">
      <c r="A3634" s="36"/>
      <c r="B3634" s="32" t="s">
        <v>5</v>
      </c>
      <c r="C3634" s="32" t="str">
        <f t="shared" si="256"/>
        <v>199-795</v>
      </c>
      <c r="D3634" s="32" t="s">
        <v>69</v>
      </c>
      <c r="E3634" s="32" t="s">
        <v>73</v>
      </c>
      <c r="F3634" s="32">
        <v>7951990421685</v>
      </c>
      <c r="G3634" s="32">
        <v>5</v>
      </c>
      <c r="H3634" s="34">
        <v>1606.9724999999999</v>
      </c>
      <c r="I3634" s="3"/>
      <c r="J3634" s="26">
        <f t="shared" si="254"/>
        <v>0</v>
      </c>
    </row>
    <row r="3635" spans="1:10" x14ac:dyDescent="0.25">
      <c r="A3635" s="36"/>
      <c r="B3635" s="32" t="s">
        <v>5</v>
      </c>
      <c r="C3635" s="32" t="str">
        <f t="shared" si="256"/>
        <v>199-795</v>
      </c>
      <c r="D3635" s="32" t="s">
        <v>69</v>
      </c>
      <c r="E3635" s="32" t="s">
        <v>28</v>
      </c>
      <c r="F3635" s="32">
        <v>7951990431684</v>
      </c>
      <c r="G3635" s="32">
        <v>4</v>
      </c>
      <c r="H3635" s="34">
        <v>1606.9724999999999</v>
      </c>
      <c r="I3635" s="3"/>
      <c r="J3635" s="26">
        <f t="shared" si="254"/>
        <v>0</v>
      </c>
    </row>
    <row r="3636" spans="1:10" x14ac:dyDescent="0.25">
      <c r="A3636" s="37"/>
      <c r="B3636" s="32" t="s">
        <v>5</v>
      </c>
      <c r="C3636" s="32" t="str">
        <f t="shared" si="256"/>
        <v>199-795</v>
      </c>
      <c r="D3636" s="32" t="s">
        <v>69</v>
      </c>
      <c r="E3636" s="32" t="s">
        <v>29</v>
      </c>
      <c r="F3636" s="32">
        <v>7951990441683</v>
      </c>
      <c r="G3636" s="32">
        <v>24</v>
      </c>
      <c r="H3636" s="34">
        <v>1606.9724999999999</v>
      </c>
      <c r="I3636" s="3"/>
      <c r="J3636" s="26">
        <f t="shared" si="254"/>
        <v>0</v>
      </c>
    </row>
    <row r="3637" spans="1:10" ht="42.75" customHeight="1" x14ac:dyDescent="0.25">
      <c r="A3637" s="35"/>
      <c r="B3637" s="32" t="s">
        <v>32</v>
      </c>
      <c r="C3637" s="32" t="str">
        <f t="shared" ref="C3637:C3642" si="257">HYPERLINK("http://warehouse.orhideja.net//images/products/223-795-pion_2.jpg","223-795")</f>
        <v>223-795</v>
      </c>
      <c r="D3637" s="32" t="s">
        <v>69</v>
      </c>
      <c r="E3637" s="32">
        <v>36</v>
      </c>
      <c r="F3637" s="32">
        <v>7952231061684</v>
      </c>
      <c r="G3637" s="32">
        <v>8</v>
      </c>
      <c r="H3637" s="34">
        <v>1095.2549999999999</v>
      </c>
      <c r="I3637" s="3"/>
      <c r="J3637" s="26">
        <f t="shared" si="254"/>
        <v>0</v>
      </c>
    </row>
    <row r="3638" spans="1:10" ht="42.75" customHeight="1" x14ac:dyDescent="0.25">
      <c r="A3638" s="36"/>
      <c r="B3638" s="32" t="s">
        <v>32</v>
      </c>
      <c r="C3638" s="32" t="str">
        <f t="shared" si="257"/>
        <v>223-795</v>
      </c>
      <c r="D3638" s="32" t="s">
        <v>69</v>
      </c>
      <c r="E3638" s="32">
        <v>38</v>
      </c>
      <c r="F3638" s="32">
        <v>7952231071683</v>
      </c>
      <c r="G3638" s="32">
        <v>12</v>
      </c>
      <c r="H3638" s="34">
        <v>1095.2549999999999</v>
      </c>
      <c r="I3638" s="3"/>
      <c r="J3638" s="26">
        <f t="shared" si="254"/>
        <v>0</v>
      </c>
    </row>
    <row r="3639" spans="1:10" ht="42.75" customHeight="1" x14ac:dyDescent="0.25">
      <c r="A3639" s="36"/>
      <c r="B3639" s="32" t="s">
        <v>32</v>
      </c>
      <c r="C3639" s="32" t="str">
        <f t="shared" si="257"/>
        <v>223-795</v>
      </c>
      <c r="D3639" s="32" t="s">
        <v>69</v>
      </c>
      <c r="E3639" s="32">
        <v>40</v>
      </c>
      <c r="F3639" s="32">
        <v>7952231081682</v>
      </c>
      <c r="G3639" s="32">
        <v>45</v>
      </c>
      <c r="H3639" s="34">
        <v>1095.2549999999999</v>
      </c>
      <c r="I3639" s="3"/>
      <c r="J3639" s="26">
        <f t="shared" si="254"/>
        <v>0</v>
      </c>
    </row>
    <row r="3640" spans="1:10" ht="42.75" customHeight="1" x14ac:dyDescent="0.25">
      <c r="A3640" s="36"/>
      <c r="B3640" s="32" t="s">
        <v>32</v>
      </c>
      <c r="C3640" s="32" t="str">
        <f t="shared" si="257"/>
        <v>223-795</v>
      </c>
      <c r="D3640" s="32" t="s">
        <v>69</v>
      </c>
      <c r="E3640" s="32">
        <v>42</v>
      </c>
      <c r="F3640" s="32">
        <v>7952231091681</v>
      </c>
      <c r="G3640" s="32">
        <v>27</v>
      </c>
      <c r="H3640" s="34">
        <v>1095.2549999999999</v>
      </c>
      <c r="I3640" s="3"/>
      <c r="J3640" s="26">
        <f t="shared" si="254"/>
        <v>0</v>
      </c>
    </row>
    <row r="3641" spans="1:10" ht="42.75" customHeight="1" x14ac:dyDescent="0.25">
      <c r="A3641" s="36"/>
      <c r="B3641" s="32" t="s">
        <v>32</v>
      </c>
      <c r="C3641" s="32" t="str">
        <f t="shared" si="257"/>
        <v>223-795</v>
      </c>
      <c r="D3641" s="32" t="s">
        <v>69</v>
      </c>
      <c r="E3641" s="32">
        <v>44</v>
      </c>
      <c r="F3641" s="32">
        <v>7952231101687</v>
      </c>
      <c r="G3641" s="32">
        <v>50</v>
      </c>
      <c r="H3641" s="34">
        <v>1095.2549999999999</v>
      </c>
      <c r="I3641" s="3"/>
      <c r="J3641" s="26">
        <f t="shared" si="254"/>
        <v>0</v>
      </c>
    </row>
    <row r="3642" spans="1:10" ht="42.75" customHeight="1" x14ac:dyDescent="0.25">
      <c r="A3642" s="37"/>
      <c r="B3642" s="32" t="s">
        <v>32</v>
      </c>
      <c r="C3642" s="32" t="str">
        <f t="shared" si="257"/>
        <v>223-795</v>
      </c>
      <c r="D3642" s="32" t="s">
        <v>69</v>
      </c>
      <c r="E3642" s="32">
        <v>46</v>
      </c>
      <c r="F3642" s="32">
        <v>7952231111686</v>
      </c>
      <c r="G3642" s="32">
        <v>23</v>
      </c>
      <c r="H3642" s="34">
        <v>1095.2549999999999</v>
      </c>
      <c r="I3642" s="3"/>
      <c r="J3642" s="26">
        <f t="shared" si="254"/>
        <v>0</v>
      </c>
    </row>
    <row r="3643" spans="1:10" ht="39.75" customHeight="1" x14ac:dyDescent="0.25">
      <c r="A3643" s="35"/>
      <c r="B3643" s="32" t="s">
        <v>50</v>
      </c>
      <c r="C3643" s="32" t="str">
        <f>HYPERLINK("http://warehouse.orhideja.net//images/products/224-795-pion.jpg","224-795")</f>
        <v>224-795</v>
      </c>
      <c r="D3643" s="32" t="s">
        <v>69</v>
      </c>
      <c r="E3643" s="32">
        <v>36</v>
      </c>
      <c r="F3643" s="32">
        <v>7952241061681</v>
      </c>
      <c r="G3643" s="32">
        <v>3</v>
      </c>
      <c r="H3643" s="34">
        <v>1059.345</v>
      </c>
      <c r="I3643" s="3"/>
      <c r="J3643" s="26">
        <f t="shared" si="254"/>
        <v>0</v>
      </c>
    </row>
    <row r="3644" spans="1:10" ht="39.75" customHeight="1" x14ac:dyDescent="0.25">
      <c r="A3644" s="36"/>
      <c r="B3644" s="32" t="s">
        <v>50</v>
      </c>
      <c r="C3644" s="32" t="str">
        <f>HYPERLINK("http://warehouse.orhideja.net//images/products/224-795-pion.jpg","224-795")</f>
        <v>224-795</v>
      </c>
      <c r="D3644" s="32" t="s">
        <v>69</v>
      </c>
      <c r="E3644" s="32">
        <v>38</v>
      </c>
      <c r="F3644" s="32">
        <v>7952241071680</v>
      </c>
      <c r="G3644" s="32">
        <v>24</v>
      </c>
      <c r="H3644" s="34">
        <v>1059.345</v>
      </c>
      <c r="I3644" s="3"/>
      <c r="J3644" s="26">
        <f t="shared" si="254"/>
        <v>0</v>
      </c>
    </row>
    <row r="3645" spans="1:10" ht="39.75" customHeight="1" x14ac:dyDescent="0.25">
      <c r="A3645" s="36"/>
      <c r="B3645" s="32" t="s">
        <v>50</v>
      </c>
      <c r="C3645" s="32" t="str">
        <f>HYPERLINK("http://warehouse.orhideja.net//images/products/224-795-pion.jpg","224-795")</f>
        <v>224-795</v>
      </c>
      <c r="D3645" s="32" t="s">
        <v>69</v>
      </c>
      <c r="E3645" s="32">
        <v>40</v>
      </c>
      <c r="F3645" s="32">
        <v>7952241081689</v>
      </c>
      <c r="G3645" s="32">
        <v>17</v>
      </c>
      <c r="H3645" s="34">
        <v>1059.345</v>
      </c>
      <c r="I3645" s="3"/>
      <c r="J3645" s="26">
        <f t="shared" si="254"/>
        <v>0</v>
      </c>
    </row>
    <row r="3646" spans="1:10" ht="39.75" customHeight="1" x14ac:dyDescent="0.25">
      <c r="A3646" s="36"/>
      <c r="B3646" s="32" t="s">
        <v>50</v>
      </c>
      <c r="C3646" s="32" t="str">
        <f>HYPERLINK("http://warehouse.orhideja.net//images/products/224-795-pion.jpg","224-795")</f>
        <v>224-795</v>
      </c>
      <c r="D3646" s="32" t="s">
        <v>69</v>
      </c>
      <c r="E3646" s="32">
        <v>42</v>
      </c>
      <c r="F3646" s="32">
        <v>7952241091688</v>
      </c>
      <c r="G3646" s="32">
        <v>17</v>
      </c>
      <c r="H3646" s="34">
        <v>1059.345</v>
      </c>
      <c r="I3646" s="3"/>
      <c r="J3646" s="26">
        <f t="shared" si="254"/>
        <v>0</v>
      </c>
    </row>
    <row r="3647" spans="1:10" ht="39.75" customHeight="1" x14ac:dyDescent="0.25">
      <c r="A3647" s="37"/>
      <c r="B3647" s="32" t="s">
        <v>50</v>
      </c>
      <c r="C3647" s="32" t="str">
        <f>HYPERLINK("http://warehouse.orhideja.net//images/products/224-795-pion.jpg","224-795")</f>
        <v>224-795</v>
      </c>
      <c r="D3647" s="32" t="s">
        <v>69</v>
      </c>
      <c r="E3647" s="32">
        <v>44</v>
      </c>
      <c r="F3647" s="32">
        <v>7952241101684</v>
      </c>
      <c r="G3647" s="32">
        <v>14</v>
      </c>
      <c r="H3647" s="34">
        <v>1059.345</v>
      </c>
      <c r="I3647" s="3"/>
      <c r="J3647" s="26">
        <f t="shared" si="254"/>
        <v>0</v>
      </c>
    </row>
    <row r="3648" spans="1:10" ht="35.25" customHeight="1" x14ac:dyDescent="0.25">
      <c r="A3648" s="35"/>
      <c r="B3648" s="32" t="s">
        <v>68</v>
      </c>
      <c r="C3648" s="32" t="str">
        <f>HYPERLINK("http://warehouse.orhideja.net//images/products/163-795.jpg","163-795")</f>
        <v>163-795</v>
      </c>
      <c r="D3648" s="32" t="s">
        <v>67</v>
      </c>
      <c r="E3648" s="32" t="s">
        <v>11</v>
      </c>
      <c r="F3648" s="32">
        <v>7951630201707</v>
      </c>
      <c r="G3648" s="32">
        <v>5</v>
      </c>
      <c r="H3648" s="34">
        <v>1436.3999999999999</v>
      </c>
      <c r="I3648" s="3"/>
      <c r="J3648" s="26">
        <f t="shared" si="254"/>
        <v>0</v>
      </c>
    </row>
    <row r="3649" spans="1:10" ht="35.25" customHeight="1" x14ac:dyDescent="0.25">
      <c r="A3649" s="36"/>
      <c r="B3649" s="32" t="s">
        <v>68</v>
      </c>
      <c r="C3649" s="32" t="str">
        <f>HYPERLINK("http://warehouse.orhideja.net//images/products/163-795.jpg","163-795")</f>
        <v>163-795</v>
      </c>
      <c r="D3649" s="32" t="s">
        <v>67</v>
      </c>
      <c r="E3649" s="32" t="s">
        <v>25</v>
      </c>
      <c r="F3649" s="32">
        <v>7951630211706</v>
      </c>
      <c r="G3649" s="32">
        <v>9</v>
      </c>
      <c r="H3649" s="34">
        <v>1436.3999999999999</v>
      </c>
      <c r="I3649" s="3"/>
      <c r="J3649" s="26">
        <f t="shared" si="254"/>
        <v>0</v>
      </c>
    </row>
    <row r="3650" spans="1:10" ht="35.25" customHeight="1" x14ac:dyDescent="0.25">
      <c r="A3650" s="36"/>
      <c r="B3650" s="32" t="s">
        <v>68</v>
      </c>
      <c r="C3650" s="32" t="str">
        <f>HYPERLINK("http://warehouse.orhideja.net//images/products/163-795.jpg","163-795")</f>
        <v>163-795</v>
      </c>
      <c r="D3650" s="32" t="s">
        <v>67</v>
      </c>
      <c r="E3650" s="32" t="s">
        <v>15</v>
      </c>
      <c r="F3650" s="32">
        <v>7951630271700</v>
      </c>
      <c r="G3650" s="32">
        <v>2</v>
      </c>
      <c r="H3650" s="34">
        <v>1436.3999999999999</v>
      </c>
      <c r="I3650" s="3"/>
      <c r="J3650" s="26">
        <f t="shared" si="254"/>
        <v>0</v>
      </c>
    </row>
    <row r="3651" spans="1:10" ht="35.25" customHeight="1" x14ac:dyDescent="0.25">
      <c r="A3651" s="36"/>
      <c r="B3651" s="32" t="s">
        <v>68</v>
      </c>
      <c r="C3651" s="32" t="str">
        <f>HYPERLINK("http://warehouse.orhideja.net//images/products/163-795.jpg","163-795")</f>
        <v>163-795</v>
      </c>
      <c r="D3651" s="32" t="s">
        <v>67</v>
      </c>
      <c r="E3651" s="32" t="s">
        <v>16</v>
      </c>
      <c r="F3651" s="32">
        <v>7951630281709</v>
      </c>
      <c r="G3651" s="32">
        <v>8</v>
      </c>
      <c r="H3651" s="34">
        <v>1436.3999999999999</v>
      </c>
      <c r="I3651" s="3"/>
      <c r="J3651" s="26">
        <f t="shared" si="254"/>
        <v>0</v>
      </c>
    </row>
    <row r="3652" spans="1:10" ht="35.25" customHeight="1" x14ac:dyDescent="0.25">
      <c r="A3652" s="37"/>
      <c r="B3652" s="32" t="s">
        <v>68</v>
      </c>
      <c r="C3652" s="32" t="str">
        <f>HYPERLINK("http://warehouse.orhideja.net//images/products/163-795.jpg","163-795")</f>
        <v>163-795</v>
      </c>
      <c r="D3652" s="32" t="s">
        <v>67</v>
      </c>
      <c r="E3652" s="32" t="s">
        <v>20</v>
      </c>
      <c r="F3652" s="32">
        <v>7951630351709</v>
      </c>
      <c r="G3652" s="32">
        <v>1</v>
      </c>
      <c r="H3652" s="34">
        <v>1436.3999999999999</v>
      </c>
      <c r="I3652" s="3"/>
      <c r="J3652" s="26">
        <f t="shared" si="254"/>
        <v>0</v>
      </c>
    </row>
    <row r="3653" spans="1:10" x14ac:dyDescent="0.25">
      <c r="A3653" s="35"/>
      <c r="B3653" s="32" t="s">
        <v>5</v>
      </c>
      <c r="C3653" s="32" t="str">
        <f t="shared" ref="C3653:C3672" si="258">HYPERLINK("http://warehouse.orhideja.net//images/products/199-795_2.jpg","199-795")</f>
        <v>199-795</v>
      </c>
      <c r="D3653" s="32" t="s">
        <v>67</v>
      </c>
      <c r="E3653" s="32" t="s">
        <v>70</v>
      </c>
      <c r="F3653" s="32">
        <v>7951990111708</v>
      </c>
      <c r="G3653" s="32">
        <v>3</v>
      </c>
      <c r="H3653" s="34">
        <v>1606.9724999999999</v>
      </c>
      <c r="I3653" s="3"/>
      <c r="J3653" s="26">
        <f t="shared" si="254"/>
        <v>0</v>
      </c>
    </row>
    <row r="3654" spans="1:10" x14ac:dyDescent="0.25">
      <c r="A3654" s="36"/>
      <c r="B3654" s="32" t="s">
        <v>5</v>
      </c>
      <c r="C3654" s="32" t="str">
        <f t="shared" si="258"/>
        <v>199-795</v>
      </c>
      <c r="D3654" s="32" t="s">
        <v>67</v>
      </c>
      <c r="E3654" s="32" t="s">
        <v>9</v>
      </c>
      <c r="F3654" s="32">
        <v>7951990181701</v>
      </c>
      <c r="G3654" s="32">
        <v>6</v>
      </c>
      <c r="H3654" s="34">
        <v>1606.9724999999999</v>
      </c>
      <c r="I3654" s="3"/>
      <c r="J3654" s="26">
        <f t="shared" si="254"/>
        <v>0</v>
      </c>
    </row>
    <row r="3655" spans="1:10" x14ac:dyDescent="0.25">
      <c r="A3655" s="36"/>
      <c r="B3655" s="32" t="s">
        <v>5</v>
      </c>
      <c r="C3655" s="32" t="str">
        <f t="shared" si="258"/>
        <v>199-795</v>
      </c>
      <c r="D3655" s="32" t="s">
        <v>67</v>
      </c>
      <c r="E3655" s="32" t="s">
        <v>10</v>
      </c>
      <c r="F3655" s="32">
        <v>7951990191700</v>
      </c>
      <c r="G3655" s="32">
        <v>8</v>
      </c>
      <c r="H3655" s="34">
        <v>1606.9724999999999</v>
      </c>
      <c r="I3655" s="3"/>
      <c r="J3655" s="26">
        <f t="shared" si="254"/>
        <v>0</v>
      </c>
    </row>
    <row r="3656" spans="1:10" x14ac:dyDescent="0.25">
      <c r="A3656" s="36"/>
      <c r="B3656" s="32" t="s">
        <v>5</v>
      </c>
      <c r="C3656" s="32" t="str">
        <f t="shared" si="258"/>
        <v>199-795</v>
      </c>
      <c r="D3656" s="32" t="s">
        <v>67</v>
      </c>
      <c r="E3656" s="32" t="s">
        <v>11</v>
      </c>
      <c r="F3656" s="32">
        <v>7951990201706</v>
      </c>
      <c r="G3656" s="32">
        <v>29</v>
      </c>
      <c r="H3656" s="34">
        <v>1606.9724999999999</v>
      </c>
      <c r="I3656" s="3"/>
      <c r="J3656" s="26">
        <f t="shared" ref="J3656:J3719" si="259">H3656*I3656</f>
        <v>0</v>
      </c>
    </row>
    <row r="3657" spans="1:10" x14ac:dyDescent="0.25">
      <c r="A3657" s="36"/>
      <c r="B3657" s="32" t="s">
        <v>5</v>
      </c>
      <c r="C3657" s="32" t="str">
        <f t="shared" si="258"/>
        <v>199-795</v>
      </c>
      <c r="D3657" s="32" t="s">
        <v>67</v>
      </c>
      <c r="E3657" s="32" t="s">
        <v>25</v>
      </c>
      <c r="F3657" s="32">
        <v>7951990211705</v>
      </c>
      <c r="G3657" s="32">
        <v>21</v>
      </c>
      <c r="H3657" s="34">
        <v>1606.9724999999999</v>
      </c>
      <c r="I3657" s="3"/>
      <c r="J3657" s="26">
        <f t="shared" si="259"/>
        <v>0</v>
      </c>
    </row>
    <row r="3658" spans="1:10" x14ac:dyDescent="0.25">
      <c r="A3658" s="36"/>
      <c r="B3658" s="32" t="s">
        <v>5</v>
      </c>
      <c r="C3658" s="32" t="str">
        <f t="shared" si="258"/>
        <v>199-795</v>
      </c>
      <c r="D3658" s="32" t="s">
        <v>67</v>
      </c>
      <c r="E3658" s="32" t="s">
        <v>12</v>
      </c>
      <c r="F3658" s="32">
        <v>7951990221704</v>
      </c>
      <c r="G3658" s="32">
        <v>12</v>
      </c>
      <c r="H3658" s="34">
        <v>1606.9724999999999</v>
      </c>
      <c r="I3658" s="3"/>
      <c r="J3658" s="26">
        <f t="shared" si="259"/>
        <v>0</v>
      </c>
    </row>
    <row r="3659" spans="1:10" x14ac:dyDescent="0.25">
      <c r="A3659" s="36"/>
      <c r="B3659" s="32" t="s">
        <v>5</v>
      </c>
      <c r="C3659" s="32" t="str">
        <f t="shared" si="258"/>
        <v>199-795</v>
      </c>
      <c r="D3659" s="32" t="s">
        <v>67</v>
      </c>
      <c r="E3659" s="32" t="s">
        <v>13</v>
      </c>
      <c r="F3659" s="32">
        <v>7951990231703</v>
      </c>
      <c r="G3659" s="32">
        <v>4</v>
      </c>
      <c r="H3659" s="34">
        <v>1606.9724999999999</v>
      </c>
      <c r="I3659" s="3"/>
      <c r="J3659" s="26">
        <f t="shared" si="259"/>
        <v>0</v>
      </c>
    </row>
    <row r="3660" spans="1:10" x14ac:dyDescent="0.25">
      <c r="A3660" s="36"/>
      <c r="B3660" s="32" t="s">
        <v>5</v>
      </c>
      <c r="C3660" s="32" t="str">
        <f t="shared" si="258"/>
        <v>199-795</v>
      </c>
      <c r="D3660" s="32" t="s">
        <v>67</v>
      </c>
      <c r="E3660" s="32" t="s">
        <v>14</v>
      </c>
      <c r="F3660" s="32">
        <v>7951990261700</v>
      </c>
      <c r="G3660" s="32">
        <v>21</v>
      </c>
      <c r="H3660" s="34">
        <v>1606.9724999999999</v>
      </c>
      <c r="I3660" s="3"/>
      <c r="J3660" s="26">
        <f t="shared" si="259"/>
        <v>0</v>
      </c>
    </row>
    <row r="3661" spans="1:10" x14ac:dyDescent="0.25">
      <c r="A3661" s="36"/>
      <c r="B3661" s="32" t="s">
        <v>5</v>
      </c>
      <c r="C3661" s="32" t="str">
        <f t="shared" si="258"/>
        <v>199-795</v>
      </c>
      <c r="D3661" s="32" t="s">
        <v>67</v>
      </c>
      <c r="E3661" s="32" t="s">
        <v>15</v>
      </c>
      <c r="F3661" s="32">
        <v>7951990271709</v>
      </c>
      <c r="G3661" s="32">
        <v>39</v>
      </c>
      <c r="H3661" s="34">
        <v>1606.9724999999999</v>
      </c>
      <c r="I3661" s="3"/>
      <c r="J3661" s="26">
        <f t="shared" si="259"/>
        <v>0</v>
      </c>
    </row>
    <row r="3662" spans="1:10" x14ac:dyDescent="0.25">
      <c r="A3662" s="36"/>
      <c r="B3662" s="32" t="s">
        <v>5</v>
      </c>
      <c r="C3662" s="32" t="str">
        <f t="shared" si="258"/>
        <v>199-795</v>
      </c>
      <c r="D3662" s="32" t="s">
        <v>67</v>
      </c>
      <c r="E3662" s="32" t="s">
        <v>16</v>
      </c>
      <c r="F3662" s="32">
        <v>7951990281708</v>
      </c>
      <c r="G3662" s="32">
        <v>27</v>
      </c>
      <c r="H3662" s="34">
        <v>1606.9724999999999</v>
      </c>
      <c r="I3662" s="3"/>
      <c r="J3662" s="26">
        <f t="shared" si="259"/>
        <v>0</v>
      </c>
    </row>
    <row r="3663" spans="1:10" x14ac:dyDescent="0.25">
      <c r="A3663" s="36"/>
      <c r="B3663" s="32" t="s">
        <v>5</v>
      </c>
      <c r="C3663" s="32" t="str">
        <f t="shared" si="258"/>
        <v>199-795</v>
      </c>
      <c r="D3663" s="32" t="s">
        <v>67</v>
      </c>
      <c r="E3663" s="32" t="s">
        <v>17</v>
      </c>
      <c r="F3663" s="32">
        <v>7951990291707</v>
      </c>
      <c r="G3663" s="32">
        <v>15</v>
      </c>
      <c r="H3663" s="34">
        <v>1606.9724999999999</v>
      </c>
      <c r="I3663" s="3"/>
      <c r="J3663" s="26">
        <f t="shared" si="259"/>
        <v>0</v>
      </c>
    </row>
    <row r="3664" spans="1:10" x14ac:dyDescent="0.25">
      <c r="A3664" s="36"/>
      <c r="B3664" s="32" t="s">
        <v>5</v>
      </c>
      <c r="C3664" s="32" t="str">
        <f t="shared" si="258"/>
        <v>199-795</v>
      </c>
      <c r="D3664" s="32" t="s">
        <v>67</v>
      </c>
      <c r="E3664" s="32" t="s">
        <v>18</v>
      </c>
      <c r="F3664" s="32">
        <v>7951990301703</v>
      </c>
      <c r="G3664" s="32">
        <v>4</v>
      </c>
      <c r="H3664" s="34">
        <v>1606.9724999999999</v>
      </c>
      <c r="I3664" s="3"/>
      <c r="J3664" s="26">
        <f t="shared" si="259"/>
        <v>0</v>
      </c>
    </row>
    <row r="3665" spans="1:10" x14ac:dyDescent="0.25">
      <c r="A3665" s="36"/>
      <c r="B3665" s="32" t="s">
        <v>5</v>
      </c>
      <c r="C3665" s="32" t="str">
        <f t="shared" si="258"/>
        <v>199-795</v>
      </c>
      <c r="D3665" s="32" t="s">
        <v>67</v>
      </c>
      <c r="E3665" s="32" t="s">
        <v>79</v>
      </c>
      <c r="F3665" s="32">
        <v>7951990331700</v>
      </c>
      <c r="G3665" s="32">
        <v>8</v>
      </c>
      <c r="H3665" s="34">
        <v>1606.9724999999999</v>
      </c>
      <c r="I3665" s="3"/>
      <c r="J3665" s="26">
        <f t="shared" si="259"/>
        <v>0</v>
      </c>
    </row>
    <row r="3666" spans="1:10" x14ac:dyDescent="0.25">
      <c r="A3666" s="36"/>
      <c r="B3666" s="32" t="s">
        <v>5</v>
      </c>
      <c r="C3666" s="32" t="str">
        <f t="shared" si="258"/>
        <v>199-795</v>
      </c>
      <c r="D3666" s="32" t="s">
        <v>67</v>
      </c>
      <c r="E3666" s="32" t="s">
        <v>19</v>
      </c>
      <c r="F3666" s="32">
        <v>7951990341709</v>
      </c>
      <c r="G3666" s="32">
        <v>35</v>
      </c>
      <c r="H3666" s="34">
        <v>1606.9724999999999</v>
      </c>
      <c r="I3666" s="3"/>
      <c r="J3666" s="26">
        <f t="shared" si="259"/>
        <v>0</v>
      </c>
    </row>
    <row r="3667" spans="1:10" x14ac:dyDescent="0.25">
      <c r="A3667" s="36"/>
      <c r="B3667" s="32" t="s">
        <v>5</v>
      </c>
      <c r="C3667" s="32" t="str">
        <f t="shared" si="258"/>
        <v>199-795</v>
      </c>
      <c r="D3667" s="32" t="s">
        <v>67</v>
      </c>
      <c r="E3667" s="32" t="s">
        <v>20</v>
      </c>
      <c r="F3667" s="32">
        <v>7951990351708</v>
      </c>
      <c r="G3667" s="32">
        <v>8</v>
      </c>
      <c r="H3667" s="34">
        <v>1606.9724999999999</v>
      </c>
      <c r="I3667" s="3"/>
      <c r="J3667" s="26">
        <f t="shared" si="259"/>
        <v>0</v>
      </c>
    </row>
    <row r="3668" spans="1:10" x14ac:dyDescent="0.25">
      <c r="A3668" s="36"/>
      <c r="B3668" s="32" t="s">
        <v>5</v>
      </c>
      <c r="C3668" s="32" t="str">
        <f t="shared" si="258"/>
        <v>199-795</v>
      </c>
      <c r="D3668" s="32" t="s">
        <v>67</v>
      </c>
      <c r="E3668" s="32" t="s">
        <v>21</v>
      </c>
      <c r="F3668" s="32">
        <v>7951990361707</v>
      </c>
      <c r="G3668" s="32">
        <v>17</v>
      </c>
      <c r="H3668" s="34">
        <v>1606.9724999999999</v>
      </c>
      <c r="I3668" s="3"/>
      <c r="J3668" s="26">
        <f t="shared" si="259"/>
        <v>0</v>
      </c>
    </row>
    <row r="3669" spans="1:10" x14ac:dyDescent="0.25">
      <c r="A3669" s="36"/>
      <c r="B3669" s="32" t="s">
        <v>5</v>
      </c>
      <c r="C3669" s="32" t="str">
        <f t="shared" si="258"/>
        <v>199-795</v>
      </c>
      <c r="D3669" s="32" t="s">
        <v>67</v>
      </c>
      <c r="E3669" s="32" t="s">
        <v>22</v>
      </c>
      <c r="F3669" s="32">
        <v>7951990371706</v>
      </c>
      <c r="G3669" s="32">
        <v>10</v>
      </c>
      <c r="H3669" s="34">
        <v>1606.9724999999999</v>
      </c>
      <c r="I3669" s="3"/>
      <c r="J3669" s="26">
        <f t="shared" si="259"/>
        <v>0</v>
      </c>
    </row>
    <row r="3670" spans="1:10" x14ac:dyDescent="0.25">
      <c r="A3670" s="36"/>
      <c r="B3670" s="32" t="s">
        <v>5</v>
      </c>
      <c r="C3670" s="32" t="str">
        <f t="shared" si="258"/>
        <v>199-795</v>
      </c>
      <c r="D3670" s="32" t="s">
        <v>67</v>
      </c>
      <c r="E3670" s="32" t="s">
        <v>73</v>
      </c>
      <c r="F3670" s="32">
        <v>7951990421708</v>
      </c>
      <c r="G3670" s="32">
        <v>7</v>
      </c>
      <c r="H3670" s="34">
        <v>1606.9724999999999</v>
      </c>
      <c r="I3670" s="3"/>
      <c r="J3670" s="26">
        <f t="shared" si="259"/>
        <v>0</v>
      </c>
    </row>
    <row r="3671" spans="1:10" x14ac:dyDescent="0.25">
      <c r="A3671" s="36"/>
      <c r="B3671" s="32" t="s">
        <v>5</v>
      </c>
      <c r="C3671" s="32" t="str">
        <f t="shared" si="258"/>
        <v>199-795</v>
      </c>
      <c r="D3671" s="32" t="s">
        <v>67</v>
      </c>
      <c r="E3671" s="32" t="s">
        <v>28</v>
      </c>
      <c r="F3671" s="32">
        <v>7951990431707</v>
      </c>
      <c r="G3671" s="32">
        <v>4</v>
      </c>
      <c r="H3671" s="34">
        <v>1606.9724999999999</v>
      </c>
      <c r="I3671" s="3"/>
      <c r="J3671" s="26">
        <f t="shared" si="259"/>
        <v>0</v>
      </c>
    </row>
    <row r="3672" spans="1:10" x14ac:dyDescent="0.25">
      <c r="A3672" s="37"/>
      <c r="B3672" s="32" t="s">
        <v>5</v>
      </c>
      <c r="C3672" s="32" t="str">
        <f t="shared" si="258"/>
        <v>199-795</v>
      </c>
      <c r="D3672" s="32" t="s">
        <v>67</v>
      </c>
      <c r="E3672" s="32" t="s">
        <v>29</v>
      </c>
      <c r="F3672" s="32">
        <v>7951990441706</v>
      </c>
      <c r="G3672" s="32">
        <v>9</v>
      </c>
      <c r="H3672" s="34">
        <v>1606.9724999999999</v>
      </c>
      <c r="I3672" s="3"/>
      <c r="J3672" s="26">
        <f t="shared" si="259"/>
        <v>0</v>
      </c>
    </row>
    <row r="3673" spans="1:10" ht="30.75" customHeight="1" x14ac:dyDescent="0.25">
      <c r="A3673" s="35"/>
      <c r="B3673" s="32" t="s">
        <v>32</v>
      </c>
      <c r="C3673" s="32" t="str">
        <f t="shared" ref="C3673:C3678" si="260">HYPERLINK("http://warehouse.orhideja.net//images/products/223-795.jpg","223-795")</f>
        <v>223-795</v>
      </c>
      <c r="D3673" s="32" t="s">
        <v>67</v>
      </c>
      <c r="E3673" s="32">
        <v>36</v>
      </c>
      <c r="F3673" s="32">
        <v>7952231061707</v>
      </c>
      <c r="G3673" s="32">
        <v>15</v>
      </c>
      <c r="H3673" s="34">
        <v>1095.2549999999999</v>
      </c>
      <c r="I3673" s="3"/>
      <c r="J3673" s="26">
        <f t="shared" si="259"/>
        <v>0</v>
      </c>
    </row>
    <row r="3674" spans="1:10" ht="30.75" customHeight="1" x14ac:dyDescent="0.25">
      <c r="A3674" s="36"/>
      <c r="B3674" s="32" t="s">
        <v>32</v>
      </c>
      <c r="C3674" s="32" t="str">
        <f t="shared" si="260"/>
        <v>223-795</v>
      </c>
      <c r="D3674" s="32" t="s">
        <v>67</v>
      </c>
      <c r="E3674" s="32">
        <v>38</v>
      </c>
      <c r="F3674" s="32">
        <v>7952231071706</v>
      </c>
      <c r="G3674" s="32">
        <v>35</v>
      </c>
      <c r="H3674" s="34">
        <v>1095.2549999999999</v>
      </c>
      <c r="I3674" s="3"/>
      <c r="J3674" s="26">
        <f t="shared" si="259"/>
        <v>0</v>
      </c>
    </row>
    <row r="3675" spans="1:10" ht="30.75" customHeight="1" x14ac:dyDescent="0.25">
      <c r="A3675" s="36"/>
      <c r="B3675" s="32" t="s">
        <v>32</v>
      </c>
      <c r="C3675" s="32" t="str">
        <f t="shared" si="260"/>
        <v>223-795</v>
      </c>
      <c r="D3675" s="32" t="s">
        <v>67</v>
      </c>
      <c r="E3675" s="32">
        <v>40</v>
      </c>
      <c r="F3675" s="32">
        <v>7952231081705</v>
      </c>
      <c r="G3675" s="32">
        <v>45</v>
      </c>
      <c r="H3675" s="34">
        <v>1095.2549999999999</v>
      </c>
      <c r="I3675" s="3"/>
      <c r="J3675" s="26">
        <f t="shared" si="259"/>
        <v>0</v>
      </c>
    </row>
    <row r="3676" spans="1:10" ht="30.75" customHeight="1" x14ac:dyDescent="0.25">
      <c r="A3676" s="36"/>
      <c r="B3676" s="32" t="s">
        <v>32</v>
      </c>
      <c r="C3676" s="32" t="str">
        <f t="shared" si="260"/>
        <v>223-795</v>
      </c>
      <c r="D3676" s="32" t="s">
        <v>67</v>
      </c>
      <c r="E3676" s="32">
        <v>42</v>
      </c>
      <c r="F3676" s="32">
        <v>7952231091704</v>
      </c>
      <c r="G3676" s="32">
        <v>55</v>
      </c>
      <c r="H3676" s="34">
        <v>1095.2549999999999</v>
      </c>
      <c r="I3676" s="3"/>
      <c r="J3676" s="26">
        <f t="shared" si="259"/>
        <v>0</v>
      </c>
    </row>
    <row r="3677" spans="1:10" ht="30.75" customHeight="1" x14ac:dyDescent="0.25">
      <c r="A3677" s="36"/>
      <c r="B3677" s="32" t="s">
        <v>32</v>
      </c>
      <c r="C3677" s="32" t="str">
        <f t="shared" si="260"/>
        <v>223-795</v>
      </c>
      <c r="D3677" s="32" t="s">
        <v>67</v>
      </c>
      <c r="E3677" s="32">
        <v>44</v>
      </c>
      <c r="F3677" s="32">
        <v>7952231101700</v>
      </c>
      <c r="G3677" s="32">
        <v>29</v>
      </c>
      <c r="H3677" s="34">
        <v>1095.2549999999999</v>
      </c>
      <c r="I3677" s="3"/>
      <c r="J3677" s="26">
        <f t="shared" si="259"/>
        <v>0</v>
      </c>
    </row>
    <row r="3678" spans="1:10" ht="30.75" customHeight="1" x14ac:dyDescent="0.25">
      <c r="A3678" s="37"/>
      <c r="B3678" s="32" t="s">
        <v>32</v>
      </c>
      <c r="C3678" s="32" t="str">
        <f t="shared" si="260"/>
        <v>223-795</v>
      </c>
      <c r="D3678" s="32" t="s">
        <v>67</v>
      </c>
      <c r="E3678" s="32">
        <v>46</v>
      </c>
      <c r="F3678" s="32">
        <v>7952231111709</v>
      </c>
      <c r="G3678" s="32">
        <v>23</v>
      </c>
      <c r="H3678" s="34">
        <v>1095.2549999999999</v>
      </c>
      <c r="I3678" s="3"/>
      <c r="J3678" s="26">
        <f t="shared" si="259"/>
        <v>0</v>
      </c>
    </row>
    <row r="3679" spans="1:10" ht="40.5" customHeight="1" x14ac:dyDescent="0.25">
      <c r="A3679" s="35"/>
      <c r="B3679" s="32" t="s">
        <v>50</v>
      </c>
      <c r="C3679" s="32" t="str">
        <f>HYPERLINK("http://warehouse.orhideja.net//images/products/224-795.jpg","224-795")</f>
        <v>224-795</v>
      </c>
      <c r="D3679" s="32" t="s">
        <v>67</v>
      </c>
      <c r="E3679" s="32">
        <v>36</v>
      </c>
      <c r="F3679" s="32">
        <v>7952241061704</v>
      </c>
      <c r="G3679" s="32">
        <v>10</v>
      </c>
      <c r="H3679" s="34">
        <v>1059.345</v>
      </c>
      <c r="I3679" s="3"/>
      <c r="J3679" s="26">
        <f t="shared" si="259"/>
        <v>0</v>
      </c>
    </row>
    <row r="3680" spans="1:10" ht="40.5" customHeight="1" x14ac:dyDescent="0.25">
      <c r="A3680" s="36"/>
      <c r="B3680" s="32" t="s">
        <v>50</v>
      </c>
      <c r="C3680" s="32" t="str">
        <f>HYPERLINK("http://warehouse.orhideja.net//images/products/224-795.jpg","224-795")</f>
        <v>224-795</v>
      </c>
      <c r="D3680" s="32" t="s">
        <v>67</v>
      </c>
      <c r="E3680" s="32">
        <v>38</v>
      </c>
      <c r="F3680" s="32">
        <v>7952241071703</v>
      </c>
      <c r="G3680" s="32">
        <v>34</v>
      </c>
      <c r="H3680" s="34">
        <v>1059.345</v>
      </c>
      <c r="I3680" s="3"/>
      <c r="J3680" s="26">
        <f t="shared" si="259"/>
        <v>0</v>
      </c>
    </row>
    <row r="3681" spans="1:10" ht="40.5" customHeight="1" x14ac:dyDescent="0.25">
      <c r="A3681" s="36"/>
      <c r="B3681" s="32" t="s">
        <v>50</v>
      </c>
      <c r="C3681" s="32" t="str">
        <f>HYPERLINK("http://warehouse.orhideja.net//images/products/224-795.jpg","224-795")</f>
        <v>224-795</v>
      </c>
      <c r="D3681" s="32" t="s">
        <v>67</v>
      </c>
      <c r="E3681" s="32">
        <v>40</v>
      </c>
      <c r="F3681" s="32">
        <v>7952241081702</v>
      </c>
      <c r="G3681" s="32">
        <v>35</v>
      </c>
      <c r="H3681" s="34">
        <v>1059.345</v>
      </c>
      <c r="I3681" s="3"/>
      <c r="J3681" s="26">
        <f t="shared" si="259"/>
        <v>0</v>
      </c>
    </row>
    <row r="3682" spans="1:10" ht="40.5" customHeight="1" x14ac:dyDescent="0.25">
      <c r="A3682" s="36"/>
      <c r="B3682" s="32" t="s">
        <v>50</v>
      </c>
      <c r="C3682" s="32" t="str">
        <f>HYPERLINK("http://warehouse.orhideja.net//images/products/224-795.jpg","224-795")</f>
        <v>224-795</v>
      </c>
      <c r="D3682" s="32" t="s">
        <v>67</v>
      </c>
      <c r="E3682" s="32">
        <v>42</v>
      </c>
      <c r="F3682" s="32">
        <v>7952241091701</v>
      </c>
      <c r="G3682" s="32">
        <v>36</v>
      </c>
      <c r="H3682" s="34">
        <v>1059.345</v>
      </c>
      <c r="I3682" s="3"/>
      <c r="J3682" s="26">
        <f t="shared" si="259"/>
        <v>0</v>
      </c>
    </row>
    <row r="3683" spans="1:10" ht="40.5" customHeight="1" x14ac:dyDescent="0.25">
      <c r="A3683" s="37"/>
      <c r="B3683" s="32" t="s">
        <v>50</v>
      </c>
      <c r="C3683" s="32" t="str">
        <f>HYPERLINK("http://warehouse.orhideja.net//images/products/224-795.jpg","224-795")</f>
        <v>224-795</v>
      </c>
      <c r="D3683" s="32" t="s">
        <v>67</v>
      </c>
      <c r="E3683" s="32">
        <v>44</v>
      </c>
      <c r="F3683" s="32">
        <v>7952241101707</v>
      </c>
      <c r="G3683" s="32">
        <v>30</v>
      </c>
      <c r="H3683" s="34">
        <v>1059.345</v>
      </c>
      <c r="I3683" s="3"/>
      <c r="J3683" s="26">
        <f t="shared" si="259"/>
        <v>0</v>
      </c>
    </row>
    <row r="3684" spans="1:10" ht="28.5" customHeight="1" x14ac:dyDescent="0.25">
      <c r="A3684" s="35"/>
      <c r="B3684" s="32" t="s">
        <v>87</v>
      </c>
      <c r="C3684" s="32" t="str">
        <f t="shared" ref="C3684:C3693" si="261">HYPERLINK("http://warehouse.orhideja.net//images/products/116-856.jpg","116-856")</f>
        <v>116-856</v>
      </c>
      <c r="D3684" s="32" t="s">
        <v>110</v>
      </c>
      <c r="E3684" s="32" t="s">
        <v>9</v>
      </c>
      <c r="F3684" s="32">
        <v>8561160180046</v>
      </c>
      <c r="G3684" s="32">
        <v>2</v>
      </c>
      <c r="H3684" s="34">
        <v>1427.4224999999999</v>
      </c>
      <c r="I3684" s="3"/>
      <c r="J3684" s="26">
        <f t="shared" si="259"/>
        <v>0</v>
      </c>
    </row>
    <row r="3685" spans="1:10" ht="28.5" customHeight="1" x14ac:dyDescent="0.25">
      <c r="A3685" s="36"/>
      <c r="B3685" s="32" t="s">
        <v>87</v>
      </c>
      <c r="C3685" s="32" t="str">
        <f t="shared" si="261"/>
        <v>116-856</v>
      </c>
      <c r="D3685" s="32" t="s">
        <v>110</v>
      </c>
      <c r="E3685" s="32" t="s">
        <v>10</v>
      </c>
      <c r="F3685" s="32">
        <v>8561160190045</v>
      </c>
      <c r="G3685" s="32">
        <v>1</v>
      </c>
      <c r="H3685" s="34">
        <v>1427.4224999999999</v>
      </c>
      <c r="I3685" s="3"/>
      <c r="J3685" s="26">
        <f t="shared" si="259"/>
        <v>0</v>
      </c>
    </row>
    <row r="3686" spans="1:10" ht="28.5" customHeight="1" x14ac:dyDescent="0.25">
      <c r="A3686" s="36"/>
      <c r="B3686" s="32" t="s">
        <v>87</v>
      </c>
      <c r="C3686" s="32" t="str">
        <f t="shared" si="261"/>
        <v>116-856</v>
      </c>
      <c r="D3686" s="32" t="s">
        <v>110</v>
      </c>
      <c r="E3686" s="32" t="s">
        <v>14</v>
      </c>
      <c r="F3686" s="32">
        <v>8561160260045</v>
      </c>
      <c r="G3686" s="32">
        <v>1</v>
      </c>
      <c r="H3686" s="34">
        <v>1427.4224999999999</v>
      </c>
      <c r="I3686" s="3"/>
      <c r="J3686" s="26">
        <f t="shared" si="259"/>
        <v>0</v>
      </c>
    </row>
    <row r="3687" spans="1:10" ht="28.5" customHeight="1" x14ac:dyDescent="0.25">
      <c r="A3687" s="36"/>
      <c r="B3687" s="32" t="s">
        <v>87</v>
      </c>
      <c r="C3687" s="32" t="str">
        <f t="shared" si="261"/>
        <v>116-856</v>
      </c>
      <c r="D3687" s="32" t="s">
        <v>110</v>
      </c>
      <c r="E3687" s="32" t="s">
        <v>15</v>
      </c>
      <c r="F3687" s="32">
        <v>8561160270044</v>
      </c>
      <c r="G3687" s="32">
        <v>2</v>
      </c>
      <c r="H3687" s="34">
        <v>1427.4224999999999</v>
      </c>
      <c r="I3687" s="3"/>
      <c r="J3687" s="26">
        <f t="shared" si="259"/>
        <v>0</v>
      </c>
    </row>
    <row r="3688" spans="1:10" ht="28.5" customHeight="1" x14ac:dyDescent="0.25">
      <c r="A3688" s="36"/>
      <c r="B3688" s="32" t="s">
        <v>87</v>
      </c>
      <c r="C3688" s="32" t="str">
        <f t="shared" si="261"/>
        <v>116-856</v>
      </c>
      <c r="D3688" s="32" t="s">
        <v>110</v>
      </c>
      <c r="E3688" s="32" t="s">
        <v>16</v>
      </c>
      <c r="F3688" s="32">
        <v>8561160280043</v>
      </c>
      <c r="G3688" s="32">
        <v>3</v>
      </c>
      <c r="H3688" s="34">
        <v>1427.4224999999999</v>
      </c>
      <c r="I3688" s="3"/>
      <c r="J3688" s="26">
        <f t="shared" si="259"/>
        <v>0</v>
      </c>
    </row>
    <row r="3689" spans="1:10" ht="28.5" customHeight="1" x14ac:dyDescent="0.25">
      <c r="A3689" s="36"/>
      <c r="B3689" s="32" t="s">
        <v>87</v>
      </c>
      <c r="C3689" s="32" t="str">
        <f t="shared" si="261"/>
        <v>116-856</v>
      </c>
      <c r="D3689" s="32" t="s">
        <v>110</v>
      </c>
      <c r="E3689" s="32" t="s">
        <v>19</v>
      </c>
      <c r="F3689" s="32">
        <v>8561160340044</v>
      </c>
      <c r="G3689" s="32">
        <v>1</v>
      </c>
      <c r="H3689" s="34">
        <v>1427.4224999999999</v>
      </c>
      <c r="I3689" s="3"/>
      <c r="J3689" s="26">
        <f t="shared" si="259"/>
        <v>0</v>
      </c>
    </row>
    <row r="3690" spans="1:10" ht="28.5" customHeight="1" x14ac:dyDescent="0.25">
      <c r="A3690" s="36"/>
      <c r="B3690" s="32" t="s">
        <v>87</v>
      </c>
      <c r="C3690" s="32" t="str">
        <f t="shared" si="261"/>
        <v>116-856</v>
      </c>
      <c r="D3690" s="32" t="s">
        <v>110</v>
      </c>
      <c r="E3690" s="32" t="s">
        <v>20</v>
      </c>
      <c r="F3690" s="32">
        <v>8561160350043</v>
      </c>
      <c r="G3690" s="32">
        <v>1</v>
      </c>
      <c r="H3690" s="34">
        <v>1427.4224999999999</v>
      </c>
      <c r="I3690" s="3"/>
      <c r="J3690" s="26">
        <f t="shared" si="259"/>
        <v>0</v>
      </c>
    </row>
    <row r="3691" spans="1:10" ht="28.5" customHeight="1" x14ac:dyDescent="0.25">
      <c r="A3691" s="36"/>
      <c r="B3691" s="32" t="s">
        <v>87</v>
      </c>
      <c r="C3691" s="32" t="str">
        <f t="shared" si="261"/>
        <v>116-856</v>
      </c>
      <c r="D3691" s="32" t="s">
        <v>110</v>
      </c>
      <c r="E3691" s="32" t="s">
        <v>21</v>
      </c>
      <c r="F3691" s="32">
        <v>8561160360042</v>
      </c>
      <c r="G3691" s="32">
        <v>3</v>
      </c>
      <c r="H3691" s="34">
        <v>1427.4224999999999</v>
      </c>
      <c r="I3691" s="3"/>
      <c r="J3691" s="26">
        <f t="shared" si="259"/>
        <v>0</v>
      </c>
    </row>
    <row r="3692" spans="1:10" ht="28.5" customHeight="1" x14ac:dyDescent="0.25">
      <c r="A3692" s="36"/>
      <c r="B3692" s="32" t="s">
        <v>87</v>
      </c>
      <c r="C3692" s="32" t="str">
        <f t="shared" si="261"/>
        <v>116-856</v>
      </c>
      <c r="D3692" s="32" t="s">
        <v>110</v>
      </c>
      <c r="E3692" s="32" t="s">
        <v>73</v>
      </c>
      <c r="F3692" s="32">
        <v>8561160420043</v>
      </c>
      <c r="G3692" s="32">
        <v>3</v>
      </c>
      <c r="H3692" s="34">
        <v>1427.4224999999999</v>
      </c>
      <c r="I3692" s="3"/>
      <c r="J3692" s="26">
        <f t="shared" si="259"/>
        <v>0</v>
      </c>
    </row>
    <row r="3693" spans="1:10" ht="28.5" customHeight="1" x14ac:dyDescent="0.25">
      <c r="A3693" s="37"/>
      <c r="B3693" s="32" t="s">
        <v>87</v>
      </c>
      <c r="C3693" s="32" t="str">
        <f t="shared" si="261"/>
        <v>116-856</v>
      </c>
      <c r="D3693" s="32" t="s">
        <v>110</v>
      </c>
      <c r="E3693" s="32" t="s">
        <v>28</v>
      </c>
      <c r="F3693" s="32">
        <v>8561160430042</v>
      </c>
      <c r="G3693" s="32">
        <v>2</v>
      </c>
      <c r="H3693" s="34">
        <v>1427.4224999999999</v>
      </c>
      <c r="I3693" s="3"/>
      <c r="J3693" s="26">
        <f t="shared" si="259"/>
        <v>0</v>
      </c>
    </row>
    <row r="3694" spans="1:10" ht="44.25" customHeight="1" x14ac:dyDescent="0.25">
      <c r="A3694" s="35"/>
      <c r="B3694" s="32" t="s">
        <v>51</v>
      </c>
      <c r="C3694" s="32" t="str">
        <f>HYPERLINK("http://warehouse.orhideja.net//images/products/260-856.jpg","260-856")</f>
        <v>260-856</v>
      </c>
      <c r="D3694" s="32" t="s">
        <v>110</v>
      </c>
      <c r="E3694" s="32">
        <v>42</v>
      </c>
      <c r="F3694" s="32">
        <v>8562601090047</v>
      </c>
      <c r="G3694" s="32">
        <v>5</v>
      </c>
      <c r="H3694" s="34">
        <v>969.57</v>
      </c>
      <c r="I3694" s="3"/>
      <c r="J3694" s="26">
        <f t="shared" si="259"/>
        <v>0</v>
      </c>
    </row>
    <row r="3695" spans="1:10" ht="44.25" customHeight="1" x14ac:dyDescent="0.25">
      <c r="A3695" s="36"/>
      <c r="B3695" s="32" t="s">
        <v>51</v>
      </c>
      <c r="C3695" s="32" t="str">
        <f>HYPERLINK("http://warehouse.orhideja.net//images/products/260-856.jpg","260-856")</f>
        <v>260-856</v>
      </c>
      <c r="D3695" s="32" t="s">
        <v>110</v>
      </c>
      <c r="E3695" s="32">
        <v>44</v>
      </c>
      <c r="F3695" s="32">
        <v>8562601100043</v>
      </c>
      <c r="G3695" s="32">
        <v>5</v>
      </c>
      <c r="H3695" s="34">
        <v>969.57</v>
      </c>
      <c r="I3695" s="3"/>
      <c r="J3695" s="26">
        <f t="shared" si="259"/>
        <v>0</v>
      </c>
    </row>
    <row r="3696" spans="1:10" ht="44.25" customHeight="1" x14ac:dyDescent="0.25">
      <c r="A3696" s="36"/>
      <c r="B3696" s="32" t="s">
        <v>51</v>
      </c>
      <c r="C3696" s="32" t="str">
        <f>HYPERLINK("http://warehouse.orhideja.net//images/products/260-856.jpg","260-856")</f>
        <v>260-856</v>
      </c>
      <c r="D3696" s="32" t="s">
        <v>110</v>
      </c>
      <c r="E3696" s="32">
        <v>46</v>
      </c>
      <c r="F3696" s="32">
        <v>8562601110042</v>
      </c>
      <c r="G3696" s="32">
        <v>5</v>
      </c>
      <c r="H3696" s="34">
        <v>969.57</v>
      </c>
      <c r="I3696" s="3"/>
      <c r="J3696" s="26">
        <f t="shared" si="259"/>
        <v>0</v>
      </c>
    </row>
    <row r="3697" spans="1:10" ht="44.25" customHeight="1" x14ac:dyDescent="0.25">
      <c r="A3697" s="37"/>
      <c r="B3697" s="32" t="s">
        <v>51</v>
      </c>
      <c r="C3697" s="32" t="str">
        <f>HYPERLINK("http://warehouse.orhideja.net//images/products/260-856.jpg","260-856")</f>
        <v>260-856</v>
      </c>
      <c r="D3697" s="32" t="s">
        <v>110</v>
      </c>
      <c r="E3697" s="32">
        <v>48</v>
      </c>
      <c r="F3697" s="32">
        <v>8562601120041</v>
      </c>
      <c r="G3697" s="32">
        <v>7</v>
      </c>
      <c r="H3697" s="34">
        <v>969.57</v>
      </c>
      <c r="I3697" s="3"/>
      <c r="J3697" s="26">
        <f t="shared" si="259"/>
        <v>0</v>
      </c>
    </row>
    <row r="3698" spans="1:10" ht="33.75" customHeight="1" x14ac:dyDescent="0.25">
      <c r="A3698" s="35"/>
      <c r="B3698" s="32" t="s">
        <v>32</v>
      </c>
      <c r="C3698" s="32" t="str">
        <f>HYPERLINK("http://warehouse.orhideja.net//images/products/733-856.jpg","733-856")</f>
        <v>733-856</v>
      </c>
      <c r="D3698" s="32" t="s">
        <v>110</v>
      </c>
      <c r="E3698" s="32">
        <v>38</v>
      </c>
      <c r="F3698" s="32">
        <v>8567331070048</v>
      </c>
      <c r="G3698" s="32">
        <v>5</v>
      </c>
      <c r="H3698" s="34">
        <v>1041.3899999999999</v>
      </c>
      <c r="I3698" s="3"/>
      <c r="J3698" s="26">
        <f t="shared" si="259"/>
        <v>0</v>
      </c>
    </row>
    <row r="3699" spans="1:10" ht="33.75" customHeight="1" x14ac:dyDescent="0.25">
      <c r="A3699" s="36"/>
      <c r="B3699" s="32" t="s">
        <v>32</v>
      </c>
      <c r="C3699" s="32" t="str">
        <f>HYPERLINK("http://warehouse.orhideja.net//images/products/733-856.jpg","733-856")</f>
        <v>733-856</v>
      </c>
      <c r="D3699" s="32" t="s">
        <v>110</v>
      </c>
      <c r="E3699" s="32">
        <v>40</v>
      </c>
      <c r="F3699" s="32">
        <v>8567331080047</v>
      </c>
      <c r="G3699" s="32">
        <v>2</v>
      </c>
      <c r="H3699" s="34">
        <v>1041.3899999999999</v>
      </c>
      <c r="I3699" s="3"/>
      <c r="J3699" s="26">
        <f t="shared" si="259"/>
        <v>0</v>
      </c>
    </row>
    <row r="3700" spans="1:10" ht="33.75" customHeight="1" x14ac:dyDescent="0.25">
      <c r="A3700" s="36"/>
      <c r="B3700" s="32" t="s">
        <v>32</v>
      </c>
      <c r="C3700" s="32" t="str">
        <f>HYPERLINK("http://warehouse.orhideja.net//images/products/733-856.jpg","733-856")</f>
        <v>733-856</v>
      </c>
      <c r="D3700" s="32" t="s">
        <v>110</v>
      </c>
      <c r="E3700" s="32">
        <v>42</v>
      </c>
      <c r="F3700" s="32">
        <v>8567331090046</v>
      </c>
      <c r="G3700" s="32">
        <v>6</v>
      </c>
      <c r="H3700" s="34">
        <v>1041.3899999999999</v>
      </c>
      <c r="I3700" s="3"/>
      <c r="J3700" s="26">
        <f t="shared" si="259"/>
        <v>0</v>
      </c>
    </row>
    <row r="3701" spans="1:10" ht="33.75" customHeight="1" x14ac:dyDescent="0.25">
      <c r="A3701" s="36"/>
      <c r="B3701" s="32" t="s">
        <v>32</v>
      </c>
      <c r="C3701" s="32" t="str">
        <f>HYPERLINK("http://warehouse.orhideja.net//images/products/733-856.jpg","733-856")</f>
        <v>733-856</v>
      </c>
      <c r="D3701" s="32" t="s">
        <v>110</v>
      </c>
      <c r="E3701" s="32">
        <v>44</v>
      </c>
      <c r="F3701" s="32">
        <v>8567331100042</v>
      </c>
      <c r="G3701" s="32">
        <v>6</v>
      </c>
      <c r="H3701" s="34">
        <v>1041.3899999999999</v>
      </c>
      <c r="I3701" s="3"/>
      <c r="J3701" s="26">
        <f t="shared" si="259"/>
        <v>0</v>
      </c>
    </row>
    <row r="3702" spans="1:10" ht="33.75" customHeight="1" x14ac:dyDescent="0.25">
      <c r="A3702" s="37"/>
      <c r="B3702" s="32" t="s">
        <v>32</v>
      </c>
      <c r="C3702" s="32" t="str">
        <f>HYPERLINK("http://warehouse.orhideja.net//images/products/733-856.jpg","733-856")</f>
        <v>733-856</v>
      </c>
      <c r="D3702" s="32" t="s">
        <v>110</v>
      </c>
      <c r="E3702" s="32">
        <v>46</v>
      </c>
      <c r="F3702" s="32">
        <v>8567331110041</v>
      </c>
      <c r="G3702" s="32">
        <v>8</v>
      </c>
      <c r="H3702" s="34">
        <v>1041.3899999999999</v>
      </c>
      <c r="I3702" s="3"/>
      <c r="J3702" s="26">
        <f t="shared" si="259"/>
        <v>0</v>
      </c>
    </row>
    <row r="3703" spans="1:10" ht="24.75" customHeight="1" x14ac:dyDescent="0.25">
      <c r="A3703" s="35"/>
      <c r="B3703" s="32" t="s">
        <v>72</v>
      </c>
      <c r="C3703" s="32" t="str">
        <f t="shared" ref="C3703:C3712" si="262">HYPERLINK("http://warehouse.orhideja.net//images/products/557-996.jpg","557-996")</f>
        <v>557-996</v>
      </c>
      <c r="D3703" s="32" t="s">
        <v>168</v>
      </c>
      <c r="E3703" s="32" t="s">
        <v>7</v>
      </c>
      <c r="F3703" s="32">
        <v>9965570129302</v>
      </c>
      <c r="G3703" s="32">
        <v>2</v>
      </c>
      <c r="H3703" s="34">
        <v>1606.9724999999999</v>
      </c>
      <c r="I3703" s="3"/>
      <c r="J3703" s="26">
        <f t="shared" si="259"/>
        <v>0</v>
      </c>
    </row>
    <row r="3704" spans="1:10" ht="24.75" customHeight="1" x14ac:dyDescent="0.25">
      <c r="A3704" s="36"/>
      <c r="B3704" s="32" t="s">
        <v>72</v>
      </c>
      <c r="C3704" s="32" t="str">
        <f t="shared" si="262"/>
        <v>557-996</v>
      </c>
      <c r="D3704" s="32" t="s">
        <v>168</v>
      </c>
      <c r="E3704" s="32" t="s">
        <v>8</v>
      </c>
      <c r="F3704" s="32">
        <v>9965570139301</v>
      </c>
      <c r="G3704" s="32">
        <v>2</v>
      </c>
      <c r="H3704" s="34">
        <v>1606.9724999999999</v>
      </c>
      <c r="I3704" s="3"/>
      <c r="J3704" s="26">
        <f t="shared" si="259"/>
        <v>0</v>
      </c>
    </row>
    <row r="3705" spans="1:10" ht="24.75" customHeight="1" x14ac:dyDescent="0.25">
      <c r="A3705" s="36"/>
      <c r="B3705" s="32" t="s">
        <v>72</v>
      </c>
      <c r="C3705" s="32" t="str">
        <f t="shared" si="262"/>
        <v>557-996</v>
      </c>
      <c r="D3705" s="32" t="s">
        <v>168</v>
      </c>
      <c r="E3705" s="32" t="s">
        <v>54</v>
      </c>
      <c r="F3705" s="32">
        <v>9965570149300</v>
      </c>
      <c r="G3705" s="32">
        <v>3</v>
      </c>
      <c r="H3705" s="34">
        <v>1606.9724999999999</v>
      </c>
      <c r="I3705" s="3"/>
      <c r="J3705" s="26">
        <f t="shared" si="259"/>
        <v>0</v>
      </c>
    </row>
    <row r="3706" spans="1:10" ht="24.75" customHeight="1" x14ac:dyDescent="0.25">
      <c r="A3706" s="36"/>
      <c r="B3706" s="32" t="s">
        <v>72</v>
      </c>
      <c r="C3706" s="32" t="str">
        <f t="shared" si="262"/>
        <v>557-996</v>
      </c>
      <c r="D3706" s="32" t="s">
        <v>168</v>
      </c>
      <c r="E3706" s="32" t="s">
        <v>10</v>
      </c>
      <c r="F3706" s="32">
        <v>9965570199305</v>
      </c>
      <c r="G3706" s="32">
        <v>1</v>
      </c>
      <c r="H3706" s="34">
        <v>1606.9724999999999</v>
      </c>
      <c r="I3706" s="3"/>
      <c r="J3706" s="26">
        <f t="shared" si="259"/>
        <v>0</v>
      </c>
    </row>
    <row r="3707" spans="1:10" ht="24.75" customHeight="1" x14ac:dyDescent="0.25">
      <c r="A3707" s="36"/>
      <c r="B3707" s="32" t="s">
        <v>72</v>
      </c>
      <c r="C3707" s="32" t="str">
        <f t="shared" si="262"/>
        <v>557-996</v>
      </c>
      <c r="D3707" s="32" t="s">
        <v>168</v>
      </c>
      <c r="E3707" s="32" t="s">
        <v>11</v>
      </c>
      <c r="F3707" s="32">
        <v>9965570209301</v>
      </c>
      <c r="G3707" s="32">
        <v>2</v>
      </c>
      <c r="H3707" s="34">
        <v>1606.9724999999999</v>
      </c>
      <c r="I3707" s="3"/>
      <c r="J3707" s="26">
        <f t="shared" si="259"/>
        <v>0</v>
      </c>
    </row>
    <row r="3708" spans="1:10" ht="24.75" customHeight="1" x14ac:dyDescent="0.25">
      <c r="A3708" s="36"/>
      <c r="B3708" s="32" t="s">
        <v>72</v>
      </c>
      <c r="C3708" s="32" t="str">
        <f t="shared" si="262"/>
        <v>557-996</v>
      </c>
      <c r="D3708" s="32" t="s">
        <v>168</v>
      </c>
      <c r="E3708" s="32" t="s">
        <v>71</v>
      </c>
      <c r="F3708" s="32">
        <v>9965570259306</v>
      </c>
      <c r="G3708" s="32">
        <v>3</v>
      </c>
      <c r="H3708" s="34">
        <v>1606.9724999999999</v>
      </c>
      <c r="I3708" s="3"/>
      <c r="J3708" s="26">
        <f t="shared" si="259"/>
        <v>0</v>
      </c>
    </row>
    <row r="3709" spans="1:10" ht="24.75" customHeight="1" x14ac:dyDescent="0.25">
      <c r="A3709" s="36"/>
      <c r="B3709" s="32" t="s">
        <v>72</v>
      </c>
      <c r="C3709" s="32" t="str">
        <f t="shared" si="262"/>
        <v>557-996</v>
      </c>
      <c r="D3709" s="32" t="s">
        <v>168</v>
      </c>
      <c r="E3709" s="32" t="s">
        <v>16</v>
      </c>
      <c r="F3709" s="32">
        <v>9965570289303</v>
      </c>
      <c r="G3709" s="32">
        <v>2</v>
      </c>
      <c r="H3709" s="34">
        <v>1606.9724999999999</v>
      </c>
      <c r="I3709" s="3"/>
      <c r="J3709" s="26">
        <f t="shared" si="259"/>
        <v>0</v>
      </c>
    </row>
    <row r="3710" spans="1:10" ht="24.75" customHeight="1" x14ac:dyDescent="0.25">
      <c r="A3710" s="36"/>
      <c r="B3710" s="32" t="s">
        <v>72</v>
      </c>
      <c r="C3710" s="32" t="str">
        <f t="shared" si="262"/>
        <v>557-996</v>
      </c>
      <c r="D3710" s="32" t="s">
        <v>168</v>
      </c>
      <c r="E3710" s="32" t="s">
        <v>17</v>
      </c>
      <c r="F3710" s="32">
        <v>9965570299302</v>
      </c>
      <c r="G3710" s="32">
        <v>1</v>
      </c>
      <c r="H3710" s="34">
        <v>1606.9724999999999</v>
      </c>
      <c r="I3710" s="3"/>
      <c r="J3710" s="26">
        <f t="shared" si="259"/>
        <v>0</v>
      </c>
    </row>
    <row r="3711" spans="1:10" ht="24.75" customHeight="1" x14ac:dyDescent="0.25">
      <c r="A3711" s="36"/>
      <c r="B3711" s="32" t="s">
        <v>72</v>
      </c>
      <c r="C3711" s="32" t="str">
        <f t="shared" si="262"/>
        <v>557-996</v>
      </c>
      <c r="D3711" s="32" t="s">
        <v>168</v>
      </c>
      <c r="E3711" s="32" t="s">
        <v>81</v>
      </c>
      <c r="F3711" s="32">
        <v>9965570419304</v>
      </c>
      <c r="G3711" s="32">
        <v>2</v>
      </c>
      <c r="H3711" s="34">
        <v>1606.9724999999999</v>
      </c>
      <c r="I3711" s="3"/>
      <c r="J3711" s="26">
        <f t="shared" si="259"/>
        <v>0</v>
      </c>
    </row>
    <row r="3712" spans="1:10" ht="24.75" customHeight="1" x14ac:dyDescent="0.25">
      <c r="A3712" s="37"/>
      <c r="B3712" s="32" t="s">
        <v>72</v>
      </c>
      <c r="C3712" s="32" t="str">
        <f t="shared" si="262"/>
        <v>557-996</v>
      </c>
      <c r="D3712" s="32" t="s">
        <v>168</v>
      </c>
      <c r="E3712" s="32" t="s">
        <v>28</v>
      </c>
      <c r="F3712" s="32">
        <v>9965570439302</v>
      </c>
      <c r="G3712" s="32">
        <v>2</v>
      </c>
      <c r="H3712" s="34">
        <v>1606.9724999999999</v>
      </c>
      <c r="I3712" s="3"/>
      <c r="J3712" s="26">
        <f t="shared" si="259"/>
        <v>0</v>
      </c>
    </row>
    <row r="3713" spans="1:10" ht="58.5" customHeight="1" x14ac:dyDescent="0.25">
      <c r="A3713" s="35"/>
      <c r="B3713" s="32" t="s">
        <v>50</v>
      </c>
      <c r="C3713" s="32" t="str">
        <f>HYPERLINK("http://warehouse.orhideja.net//images/products/293-996.jpg","293-996")</f>
        <v>293-996</v>
      </c>
      <c r="D3713" s="32" t="s">
        <v>168</v>
      </c>
      <c r="E3713" s="32">
        <v>38</v>
      </c>
      <c r="F3713" s="32">
        <v>9962931079306</v>
      </c>
      <c r="G3713" s="32">
        <v>9</v>
      </c>
      <c r="H3713" s="34">
        <v>960.59249999999986</v>
      </c>
      <c r="I3713" s="3"/>
      <c r="J3713" s="26">
        <f t="shared" si="259"/>
        <v>0</v>
      </c>
    </row>
    <row r="3714" spans="1:10" ht="58.5" customHeight="1" x14ac:dyDescent="0.25">
      <c r="A3714" s="36"/>
      <c r="B3714" s="32" t="s">
        <v>50</v>
      </c>
      <c r="C3714" s="32" t="str">
        <f>HYPERLINK("http://warehouse.orhideja.net//images/products/293-996.jpg","293-996")</f>
        <v>293-996</v>
      </c>
      <c r="D3714" s="32" t="s">
        <v>168</v>
      </c>
      <c r="E3714" s="32">
        <v>40</v>
      </c>
      <c r="F3714" s="32">
        <v>9962931089305</v>
      </c>
      <c r="G3714" s="32">
        <v>4</v>
      </c>
      <c r="H3714" s="34">
        <v>960.59249999999986</v>
      </c>
      <c r="I3714" s="3"/>
      <c r="J3714" s="26">
        <f t="shared" si="259"/>
        <v>0</v>
      </c>
    </row>
    <row r="3715" spans="1:10" ht="58.5" customHeight="1" x14ac:dyDescent="0.25">
      <c r="A3715" s="37"/>
      <c r="B3715" s="32" t="s">
        <v>50</v>
      </c>
      <c r="C3715" s="32" t="str">
        <f>HYPERLINK("http://warehouse.orhideja.net//images/products/293-996.jpg","293-996")</f>
        <v>293-996</v>
      </c>
      <c r="D3715" s="32" t="s">
        <v>168</v>
      </c>
      <c r="E3715" s="32">
        <v>42</v>
      </c>
      <c r="F3715" s="32">
        <v>9962931099304</v>
      </c>
      <c r="G3715" s="32">
        <v>1</v>
      </c>
      <c r="H3715" s="34">
        <v>960.59249999999986</v>
      </c>
      <c r="I3715" s="3"/>
      <c r="J3715" s="26">
        <f t="shared" si="259"/>
        <v>0</v>
      </c>
    </row>
    <row r="3716" spans="1:10" ht="51.75" customHeight="1" x14ac:dyDescent="0.25">
      <c r="A3716" s="35"/>
      <c r="B3716" s="32" t="s">
        <v>5</v>
      </c>
      <c r="C3716" s="32" t="str">
        <f>HYPERLINK("http://warehouse.orhideja.net//images/products/199-795 4ernij-pion.jpg","199-795")</f>
        <v>199-795</v>
      </c>
      <c r="D3716" s="32" t="s">
        <v>83</v>
      </c>
      <c r="E3716" s="32" t="s">
        <v>11</v>
      </c>
      <c r="F3716" s="32">
        <v>7951990209122</v>
      </c>
      <c r="G3716" s="32">
        <v>1</v>
      </c>
      <c r="H3716" s="34">
        <v>1606.9724999999999</v>
      </c>
      <c r="I3716" s="3"/>
      <c r="J3716" s="26">
        <f t="shared" si="259"/>
        <v>0</v>
      </c>
    </row>
    <row r="3717" spans="1:10" ht="51.75" customHeight="1" x14ac:dyDescent="0.25">
      <c r="A3717" s="36"/>
      <c r="B3717" s="32" t="s">
        <v>5</v>
      </c>
      <c r="C3717" s="32" t="str">
        <f>HYPERLINK("http://warehouse.orhideja.net//images/products/199-795 4ernij-pion.jpg","199-795")</f>
        <v>199-795</v>
      </c>
      <c r="D3717" s="32" t="s">
        <v>83</v>
      </c>
      <c r="E3717" s="32" t="s">
        <v>14</v>
      </c>
      <c r="F3717" s="32">
        <v>7951990269126</v>
      </c>
      <c r="G3717" s="32">
        <v>2</v>
      </c>
      <c r="H3717" s="34">
        <v>1606.9724999999999</v>
      </c>
      <c r="I3717" s="3"/>
      <c r="J3717" s="26">
        <f t="shared" si="259"/>
        <v>0</v>
      </c>
    </row>
    <row r="3718" spans="1:10" ht="51.75" customHeight="1" x14ac:dyDescent="0.25">
      <c r="A3718" s="36"/>
      <c r="B3718" s="32" t="s">
        <v>5</v>
      </c>
      <c r="C3718" s="32" t="str">
        <f>HYPERLINK("http://warehouse.orhideja.net//images/products/199-795 4ernij-pion.jpg","199-795")</f>
        <v>199-795</v>
      </c>
      <c r="D3718" s="32" t="s">
        <v>83</v>
      </c>
      <c r="E3718" s="32" t="s">
        <v>16</v>
      </c>
      <c r="F3718" s="32">
        <v>7951990289124</v>
      </c>
      <c r="G3718" s="32">
        <v>1</v>
      </c>
      <c r="H3718" s="34">
        <v>1606.9724999999999</v>
      </c>
      <c r="I3718" s="3"/>
      <c r="J3718" s="26">
        <f t="shared" si="259"/>
        <v>0</v>
      </c>
    </row>
    <row r="3719" spans="1:10" ht="51.75" customHeight="1" x14ac:dyDescent="0.25">
      <c r="A3719" s="37"/>
      <c r="B3719" s="32" t="s">
        <v>5</v>
      </c>
      <c r="C3719" s="32" t="str">
        <f>HYPERLINK("http://warehouse.orhideja.net//images/products/199-795 4ernij-pion.jpg","199-795")</f>
        <v>199-795</v>
      </c>
      <c r="D3719" s="32" t="s">
        <v>83</v>
      </c>
      <c r="E3719" s="32" t="s">
        <v>21</v>
      </c>
      <c r="F3719" s="32">
        <v>7951990369123</v>
      </c>
      <c r="G3719" s="32">
        <v>1</v>
      </c>
      <c r="H3719" s="34">
        <v>1606.9724999999999</v>
      </c>
      <c r="I3719" s="3"/>
      <c r="J3719" s="26">
        <f t="shared" si="259"/>
        <v>0</v>
      </c>
    </row>
    <row r="3720" spans="1:10" x14ac:dyDescent="0.25">
      <c r="A3720" s="35"/>
      <c r="B3720" s="32" t="s">
        <v>5</v>
      </c>
      <c r="C3720" s="32" t="str">
        <f t="shared" ref="C3720:C3742" si="263">HYPERLINK("http://warehouse.orhideja.net//images/products/199-795-ivory copy.jpg","199-795")</f>
        <v>199-795</v>
      </c>
      <c r="D3720" s="32" t="s">
        <v>110</v>
      </c>
      <c r="E3720" s="32" t="s">
        <v>70</v>
      </c>
      <c r="F3720" s="32">
        <v>7951990110046</v>
      </c>
      <c r="G3720" s="32">
        <v>5</v>
      </c>
      <c r="H3720" s="34">
        <v>1606.9724999999999</v>
      </c>
      <c r="I3720" s="3"/>
      <c r="J3720" s="26">
        <f t="shared" ref="J3720:J3783" si="264">H3720*I3720</f>
        <v>0</v>
      </c>
    </row>
    <row r="3721" spans="1:10" x14ac:dyDescent="0.25">
      <c r="A3721" s="36"/>
      <c r="B3721" s="32" t="s">
        <v>5</v>
      </c>
      <c r="C3721" s="32" t="str">
        <f t="shared" si="263"/>
        <v>199-795</v>
      </c>
      <c r="D3721" s="32" t="s">
        <v>110</v>
      </c>
      <c r="E3721" s="32" t="s">
        <v>8</v>
      </c>
      <c r="F3721" s="32">
        <v>7951990130044</v>
      </c>
      <c r="G3721" s="32">
        <v>2</v>
      </c>
      <c r="H3721" s="34">
        <v>1606.9724999999999</v>
      </c>
      <c r="I3721" s="3"/>
      <c r="J3721" s="26">
        <f t="shared" si="264"/>
        <v>0</v>
      </c>
    </row>
    <row r="3722" spans="1:10" x14ac:dyDescent="0.25">
      <c r="A3722" s="36"/>
      <c r="B3722" s="32" t="s">
        <v>5</v>
      </c>
      <c r="C3722" s="32" t="str">
        <f t="shared" si="263"/>
        <v>199-795</v>
      </c>
      <c r="D3722" s="32" t="s">
        <v>110</v>
      </c>
      <c r="E3722" s="32" t="s">
        <v>54</v>
      </c>
      <c r="F3722" s="32">
        <v>7951990140043</v>
      </c>
      <c r="G3722" s="32">
        <v>5</v>
      </c>
      <c r="H3722" s="34">
        <v>1606.9724999999999</v>
      </c>
      <c r="I3722" s="3"/>
      <c r="J3722" s="26">
        <f t="shared" si="264"/>
        <v>0</v>
      </c>
    </row>
    <row r="3723" spans="1:10" x14ac:dyDescent="0.25">
      <c r="A3723" s="36"/>
      <c r="B3723" s="32" t="s">
        <v>5</v>
      </c>
      <c r="C3723" s="32" t="str">
        <f t="shared" si="263"/>
        <v>199-795</v>
      </c>
      <c r="D3723" s="32" t="s">
        <v>110</v>
      </c>
      <c r="E3723" s="32" t="s">
        <v>24</v>
      </c>
      <c r="F3723" s="32">
        <v>7951990150042</v>
      </c>
      <c r="G3723" s="32">
        <v>9</v>
      </c>
      <c r="H3723" s="34">
        <v>1606.9724999999999</v>
      </c>
      <c r="I3723" s="3"/>
      <c r="J3723" s="26">
        <f t="shared" si="264"/>
        <v>0</v>
      </c>
    </row>
    <row r="3724" spans="1:10" x14ac:dyDescent="0.25">
      <c r="A3724" s="36"/>
      <c r="B3724" s="32" t="s">
        <v>5</v>
      </c>
      <c r="C3724" s="32" t="str">
        <f t="shared" si="263"/>
        <v>199-795</v>
      </c>
      <c r="D3724" s="32" t="s">
        <v>110</v>
      </c>
      <c r="E3724" s="32" t="s">
        <v>10</v>
      </c>
      <c r="F3724" s="32">
        <v>7951990190048</v>
      </c>
      <c r="G3724" s="32">
        <v>8</v>
      </c>
      <c r="H3724" s="34">
        <v>1606.9724999999999</v>
      </c>
      <c r="I3724" s="3"/>
      <c r="J3724" s="26">
        <f t="shared" si="264"/>
        <v>0</v>
      </c>
    </row>
    <row r="3725" spans="1:10" x14ac:dyDescent="0.25">
      <c r="A3725" s="36"/>
      <c r="B3725" s="32" t="s">
        <v>5</v>
      </c>
      <c r="C3725" s="32" t="str">
        <f t="shared" si="263"/>
        <v>199-795</v>
      </c>
      <c r="D3725" s="32" t="s">
        <v>110</v>
      </c>
      <c r="E3725" s="32" t="s">
        <v>11</v>
      </c>
      <c r="F3725" s="32">
        <v>7951990200044</v>
      </c>
      <c r="G3725" s="32">
        <v>6</v>
      </c>
      <c r="H3725" s="34">
        <v>1606.9724999999999</v>
      </c>
      <c r="I3725" s="3"/>
      <c r="J3725" s="26">
        <f t="shared" si="264"/>
        <v>0</v>
      </c>
    </row>
    <row r="3726" spans="1:10" x14ac:dyDescent="0.25">
      <c r="A3726" s="36"/>
      <c r="B3726" s="32" t="s">
        <v>5</v>
      </c>
      <c r="C3726" s="32" t="str">
        <f t="shared" si="263"/>
        <v>199-795</v>
      </c>
      <c r="D3726" s="32" t="s">
        <v>110</v>
      </c>
      <c r="E3726" s="32" t="s">
        <v>25</v>
      </c>
      <c r="F3726" s="32">
        <v>7951990210043</v>
      </c>
      <c r="G3726" s="32">
        <v>7</v>
      </c>
      <c r="H3726" s="34">
        <v>1606.9724999999999</v>
      </c>
      <c r="I3726" s="3"/>
      <c r="J3726" s="26">
        <f t="shared" si="264"/>
        <v>0</v>
      </c>
    </row>
    <row r="3727" spans="1:10" x14ac:dyDescent="0.25">
      <c r="A3727" s="36"/>
      <c r="B3727" s="32" t="s">
        <v>5</v>
      </c>
      <c r="C3727" s="32" t="str">
        <f t="shared" si="263"/>
        <v>199-795</v>
      </c>
      <c r="D3727" s="32" t="s">
        <v>110</v>
      </c>
      <c r="E3727" s="32" t="s">
        <v>12</v>
      </c>
      <c r="F3727" s="32">
        <v>7951990220042</v>
      </c>
      <c r="G3727" s="32">
        <v>13</v>
      </c>
      <c r="H3727" s="34">
        <v>1606.9724999999999</v>
      </c>
      <c r="I3727" s="3"/>
      <c r="J3727" s="26">
        <f t="shared" si="264"/>
        <v>0</v>
      </c>
    </row>
    <row r="3728" spans="1:10" x14ac:dyDescent="0.25">
      <c r="A3728" s="36"/>
      <c r="B3728" s="32" t="s">
        <v>5</v>
      </c>
      <c r="C3728" s="32" t="str">
        <f t="shared" si="263"/>
        <v>199-795</v>
      </c>
      <c r="D3728" s="32" t="s">
        <v>110</v>
      </c>
      <c r="E3728" s="32" t="s">
        <v>13</v>
      </c>
      <c r="F3728" s="32">
        <v>7951990230041</v>
      </c>
      <c r="G3728" s="32">
        <v>11</v>
      </c>
      <c r="H3728" s="34">
        <v>1606.9724999999999</v>
      </c>
      <c r="I3728" s="3"/>
      <c r="J3728" s="26">
        <f t="shared" si="264"/>
        <v>0</v>
      </c>
    </row>
    <row r="3729" spans="1:10" x14ac:dyDescent="0.25">
      <c r="A3729" s="36"/>
      <c r="B3729" s="32" t="s">
        <v>5</v>
      </c>
      <c r="C3729" s="32" t="str">
        <f t="shared" si="263"/>
        <v>199-795</v>
      </c>
      <c r="D3729" s="32" t="s">
        <v>110</v>
      </c>
      <c r="E3729" s="32" t="s">
        <v>71</v>
      </c>
      <c r="F3729" s="32">
        <v>7951990250049</v>
      </c>
      <c r="G3729" s="32">
        <v>11</v>
      </c>
      <c r="H3729" s="34">
        <v>1606.9724999999999</v>
      </c>
      <c r="I3729" s="3"/>
      <c r="J3729" s="26">
        <f t="shared" si="264"/>
        <v>0</v>
      </c>
    </row>
    <row r="3730" spans="1:10" x14ac:dyDescent="0.25">
      <c r="A3730" s="36"/>
      <c r="B3730" s="32" t="s">
        <v>5</v>
      </c>
      <c r="C3730" s="32" t="str">
        <f t="shared" si="263"/>
        <v>199-795</v>
      </c>
      <c r="D3730" s="32" t="s">
        <v>110</v>
      </c>
      <c r="E3730" s="32" t="s">
        <v>14</v>
      </c>
      <c r="F3730" s="32">
        <v>7951990260048</v>
      </c>
      <c r="G3730" s="32">
        <v>2</v>
      </c>
      <c r="H3730" s="34">
        <v>1606.9724999999999</v>
      </c>
      <c r="I3730" s="3"/>
      <c r="J3730" s="26">
        <f t="shared" si="264"/>
        <v>0</v>
      </c>
    </row>
    <row r="3731" spans="1:10" x14ac:dyDescent="0.25">
      <c r="A3731" s="36"/>
      <c r="B3731" s="32" t="s">
        <v>5</v>
      </c>
      <c r="C3731" s="32" t="str">
        <f t="shared" si="263"/>
        <v>199-795</v>
      </c>
      <c r="D3731" s="32" t="s">
        <v>110</v>
      </c>
      <c r="E3731" s="32" t="s">
        <v>15</v>
      </c>
      <c r="F3731" s="32">
        <v>7951990270047</v>
      </c>
      <c r="G3731" s="32">
        <v>9</v>
      </c>
      <c r="H3731" s="34">
        <v>1606.9724999999999</v>
      </c>
      <c r="I3731" s="3"/>
      <c r="J3731" s="26">
        <f t="shared" si="264"/>
        <v>0</v>
      </c>
    </row>
    <row r="3732" spans="1:10" x14ac:dyDescent="0.25">
      <c r="A3732" s="36"/>
      <c r="B3732" s="32" t="s">
        <v>5</v>
      </c>
      <c r="C3732" s="32" t="str">
        <f t="shared" si="263"/>
        <v>199-795</v>
      </c>
      <c r="D3732" s="32" t="s">
        <v>110</v>
      </c>
      <c r="E3732" s="32" t="s">
        <v>16</v>
      </c>
      <c r="F3732" s="32">
        <v>7951990280046</v>
      </c>
      <c r="G3732" s="32">
        <v>27</v>
      </c>
      <c r="H3732" s="34">
        <v>1606.9724999999999</v>
      </c>
      <c r="I3732" s="3"/>
      <c r="J3732" s="26">
        <f t="shared" si="264"/>
        <v>0</v>
      </c>
    </row>
    <row r="3733" spans="1:10" x14ac:dyDescent="0.25">
      <c r="A3733" s="36"/>
      <c r="B3733" s="32" t="s">
        <v>5</v>
      </c>
      <c r="C3733" s="32" t="str">
        <f t="shared" si="263"/>
        <v>199-795</v>
      </c>
      <c r="D3733" s="32" t="s">
        <v>110</v>
      </c>
      <c r="E3733" s="32" t="s">
        <v>17</v>
      </c>
      <c r="F3733" s="32">
        <v>7951990290045</v>
      </c>
      <c r="G3733" s="32">
        <v>15</v>
      </c>
      <c r="H3733" s="34">
        <v>1606.9724999999999</v>
      </c>
      <c r="I3733" s="3"/>
      <c r="J3733" s="26">
        <f t="shared" si="264"/>
        <v>0</v>
      </c>
    </row>
    <row r="3734" spans="1:10" x14ac:dyDescent="0.25">
      <c r="A3734" s="36"/>
      <c r="B3734" s="32" t="s">
        <v>5</v>
      </c>
      <c r="C3734" s="32" t="str">
        <f t="shared" si="263"/>
        <v>199-795</v>
      </c>
      <c r="D3734" s="32" t="s">
        <v>110</v>
      </c>
      <c r="E3734" s="32" t="s">
        <v>18</v>
      </c>
      <c r="F3734" s="32">
        <v>7951990300041</v>
      </c>
      <c r="G3734" s="32">
        <v>15</v>
      </c>
      <c r="H3734" s="34">
        <v>1606.9724999999999</v>
      </c>
      <c r="I3734" s="3"/>
      <c r="J3734" s="26">
        <f t="shared" si="264"/>
        <v>0</v>
      </c>
    </row>
    <row r="3735" spans="1:10" x14ac:dyDescent="0.25">
      <c r="A3735" s="36"/>
      <c r="B3735" s="32" t="s">
        <v>5</v>
      </c>
      <c r="C3735" s="32" t="str">
        <f t="shared" si="263"/>
        <v>199-795</v>
      </c>
      <c r="D3735" s="32" t="s">
        <v>110</v>
      </c>
      <c r="E3735" s="32" t="s">
        <v>79</v>
      </c>
      <c r="F3735" s="32">
        <v>7951990330048</v>
      </c>
      <c r="G3735" s="32">
        <v>3</v>
      </c>
      <c r="H3735" s="34">
        <v>1606.9724999999999</v>
      </c>
      <c r="I3735" s="3"/>
      <c r="J3735" s="26">
        <f t="shared" si="264"/>
        <v>0</v>
      </c>
    </row>
    <row r="3736" spans="1:10" x14ac:dyDescent="0.25">
      <c r="A3736" s="36"/>
      <c r="B3736" s="32" t="s">
        <v>5</v>
      </c>
      <c r="C3736" s="32" t="str">
        <f t="shared" si="263"/>
        <v>199-795</v>
      </c>
      <c r="D3736" s="32" t="s">
        <v>110</v>
      </c>
      <c r="E3736" s="32" t="s">
        <v>19</v>
      </c>
      <c r="F3736" s="32">
        <v>7951990340047</v>
      </c>
      <c r="G3736" s="32">
        <v>6</v>
      </c>
      <c r="H3736" s="34">
        <v>1606.9724999999999</v>
      </c>
      <c r="I3736" s="3"/>
      <c r="J3736" s="26">
        <f t="shared" si="264"/>
        <v>0</v>
      </c>
    </row>
    <row r="3737" spans="1:10" x14ac:dyDescent="0.25">
      <c r="A3737" s="36"/>
      <c r="B3737" s="32" t="s">
        <v>5</v>
      </c>
      <c r="C3737" s="32" t="str">
        <f t="shared" si="263"/>
        <v>199-795</v>
      </c>
      <c r="D3737" s="32" t="s">
        <v>110</v>
      </c>
      <c r="E3737" s="32" t="s">
        <v>20</v>
      </c>
      <c r="F3737" s="32">
        <v>7951990350046</v>
      </c>
      <c r="G3737" s="32">
        <v>5</v>
      </c>
      <c r="H3737" s="34">
        <v>1606.9724999999999</v>
      </c>
      <c r="I3737" s="3"/>
      <c r="J3737" s="26">
        <f t="shared" si="264"/>
        <v>0</v>
      </c>
    </row>
    <row r="3738" spans="1:10" x14ac:dyDescent="0.25">
      <c r="A3738" s="36"/>
      <c r="B3738" s="32" t="s">
        <v>5</v>
      </c>
      <c r="C3738" s="32" t="str">
        <f t="shared" si="263"/>
        <v>199-795</v>
      </c>
      <c r="D3738" s="32" t="s">
        <v>110</v>
      </c>
      <c r="E3738" s="32" t="s">
        <v>21</v>
      </c>
      <c r="F3738" s="32">
        <v>7951990360045</v>
      </c>
      <c r="G3738" s="32">
        <v>15</v>
      </c>
      <c r="H3738" s="34">
        <v>1606.9724999999999</v>
      </c>
      <c r="I3738" s="3"/>
      <c r="J3738" s="26">
        <f t="shared" si="264"/>
        <v>0</v>
      </c>
    </row>
    <row r="3739" spans="1:10" x14ac:dyDescent="0.25">
      <c r="A3739" s="36"/>
      <c r="B3739" s="32" t="s">
        <v>5</v>
      </c>
      <c r="C3739" s="32" t="str">
        <f t="shared" si="263"/>
        <v>199-795</v>
      </c>
      <c r="D3739" s="32" t="s">
        <v>110</v>
      </c>
      <c r="E3739" s="32" t="s">
        <v>22</v>
      </c>
      <c r="F3739" s="32">
        <v>7951990370044</v>
      </c>
      <c r="G3739" s="32">
        <v>8</v>
      </c>
      <c r="H3739" s="34">
        <v>1606.9724999999999</v>
      </c>
      <c r="I3739" s="3"/>
      <c r="J3739" s="26">
        <f t="shared" si="264"/>
        <v>0</v>
      </c>
    </row>
    <row r="3740" spans="1:10" x14ac:dyDescent="0.25">
      <c r="A3740" s="36"/>
      <c r="B3740" s="32" t="s">
        <v>5</v>
      </c>
      <c r="C3740" s="32" t="str">
        <f t="shared" si="263"/>
        <v>199-795</v>
      </c>
      <c r="D3740" s="32" t="s">
        <v>110</v>
      </c>
      <c r="E3740" s="32" t="s">
        <v>73</v>
      </c>
      <c r="F3740" s="32">
        <v>7951990420046</v>
      </c>
      <c r="G3740" s="32">
        <v>2</v>
      </c>
      <c r="H3740" s="34">
        <v>1606.9724999999999</v>
      </c>
      <c r="I3740" s="3"/>
      <c r="J3740" s="26">
        <f t="shared" si="264"/>
        <v>0</v>
      </c>
    </row>
    <row r="3741" spans="1:10" x14ac:dyDescent="0.25">
      <c r="A3741" s="36"/>
      <c r="B3741" s="32" t="s">
        <v>5</v>
      </c>
      <c r="C3741" s="32" t="str">
        <f t="shared" si="263"/>
        <v>199-795</v>
      </c>
      <c r="D3741" s="32" t="s">
        <v>110</v>
      </c>
      <c r="E3741" s="32" t="s">
        <v>28</v>
      </c>
      <c r="F3741" s="32">
        <v>7951990430045</v>
      </c>
      <c r="G3741" s="32">
        <v>5</v>
      </c>
      <c r="H3741" s="34">
        <v>1606.9724999999999</v>
      </c>
      <c r="I3741" s="3"/>
      <c r="J3741" s="26">
        <f t="shared" si="264"/>
        <v>0</v>
      </c>
    </row>
    <row r="3742" spans="1:10" x14ac:dyDescent="0.25">
      <c r="A3742" s="37"/>
      <c r="B3742" s="32" t="s">
        <v>5</v>
      </c>
      <c r="C3742" s="32" t="str">
        <f t="shared" si="263"/>
        <v>199-795</v>
      </c>
      <c r="D3742" s="32" t="s">
        <v>110</v>
      </c>
      <c r="E3742" s="32" t="s">
        <v>29</v>
      </c>
      <c r="F3742" s="32">
        <v>7951990440044</v>
      </c>
      <c r="G3742" s="32">
        <v>5</v>
      </c>
      <c r="H3742" s="34">
        <v>1606.9724999999999</v>
      </c>
      <c r="I3742" s="3"/>
      <c r="J3742" s="26">
        <f t="shared" si="264"/>
        <v>0</v>
      </c>
    </row>
    <row r="3743" spans="1:10" x14ac:dyDescent="0.25">
      <c r="A3743" s="35"/>
      <c r="B3743" s="32" t="s">
        <v>5</v>
      </c>
      <c r="C3743" s="32" t="str">
        <f t="shared" ref="C3743:C3769" si="265">HYPERLINK("http://warehouse.orhideja.net//images/products/192-338 pion.JPG","192-338")</f>
        <v>192-338</v>
      </c>
      <c r="D3743" s="32" t="s">
        <v>69</v>
      </c>
      <c r="E3743" s="32" t="s">
        <v>70</v>
      </c>
      <c r="F3743" s="32">
        <v>3381920111685</v>
      </c>
      <c r="G3743" s="32">
        <v>8</v>
      </c>
      <c r="H3743" s="34">
        <v>1660.8374999999999</v>
      </c>
      <c r="I3743" s="3"/>
      <c r="J3743" s="26">
        <f t="shared" si="264"/>
        <v>0</v>
      </c>
    </row>
    <row r="3744" spans="1:10" x14ac:dyDescent="0.25">
      <c r="A3744" s="36"/>
      <c r="B3744" s="32" t="s">
        <v>5</v>
      </c>
      <c r="C3744" s="32" t="str">
        <f t="shared" si="265"/>
        <v>192-338</v>
      </c>
      <c r="D3744" s="32" t="s">
        <v>69</v>
      </c>
      <c r="E3744" s="32" t="s">
        <v>7</v>
      </c>
      <c r="F3744" s="32">
        <v>3381920121684</v>
      </c>
      <c r="G3744" s="32">
        <v>3</v>
      </c>
      <c r="H3744" s="34">
        <v>1660.8374999999999</v>
      </c>
      <c r="I3744" s="3"/>
      <c r="J3744" s="26">
        <f t="shared" si="264"/>
        <v>0</v>
      </c>
    </row>
    <row r="3745" spans="1:10" x14ac:dyDescent="0.25">
      <c r="A3745" s="36"/>
      <c r="B3745" s="32" t="s">
        <v>5</v>
      </c>
      <c r="C3745" s="32" t="str">
        <f t="shared" si="265"/>
        <v>192-338</v>
      </c>
      <c r="D3745" s="32" t="s">
        <v>69</v>
      </c>
      <c r="E3745" s="32" t="s">
        <v>8</v>
      </c>
      <c r="F3745" s="32">
        <v>3381920131683</v>
      </c>
      <c r="G3745" s="32">
        <v>9</v>
      </c>
      <c r="H3745" s="34">
        <v>1660.8374999999999</v>
      </c>
      <c r="I3745" s="3"/>
      <c r="J3745" s="26">
        <f t="shared" si="264"/>
        <v>0</v>
      </c>
    </row>
    <row r="3746" spans="1:10" x14ac:dyDescent="0.25">
      <c r="A3746" s="36"/>
      <c r="B3746" s="32" t="s">
        <v>5</v>
      </c>
      <c r="C3746" s="32" t="str">
        <f t="shared" si="265"/>
        <v>192-338</v>
      </c>
      <c r="D3746" s="32" t="s">
        <v>69</v>
      </c>
      <c r="E3746" s="32" t="s">
        <v>24</v>
      </c>
      <c r="F3746" s="32">
        <v>3381920151681</v>
      </c>
      <c r="G3746" s="32">
        <v>11</v>
      </c>
      <c r="H3746" s="34">
        <v>1660.8374999999999</v>
      </c>
      <c r="I3746" s="3"/>
      <c r="J3746" s="26">
        <f t="shared" si="264"/>
        <v>0</v>
      </c>
    </row>
    <row r="3747" spans="1:10" x14ac:dyDescent="0.25">
      <c r="A3747" s="36"/>
      <c r="B3747" s="32" t="s">
        <v>5</v>
      </c>
      <c r="C3747" s="32" t="str">
        <f t="shared" si="265"/>
        <v>192-338</v>
      </c>
      <c r="D3747" s="32" t="s">
        <v>69</v>
      </c>
      <c r="E3747" s="32" t="s">
        <v>9</v>
      </c>
      <c r="F3747" s="32">
        <v>3381920181688</v>
      </c>
      <c r="G3747" s="32">
        <v>15</v>
      </c>
      <c r="H3747" s="34">
        <v>1660.8374999999999</v>
      </c>
      <c r="I3747" s="3"/>
      <c r="J3747" s="26">
        <f t="shared" si="264"/>
        <v>0</v>
      </c>
    </row>
    <row r="3748" spans="1:10" x14ac:dyDescent="0.25">
      <c r="A3748" s="36"/>
      <c r="B3748" s="32" t="s">
        <v>5</v>
      </c>
      <c r="C3748" s="32" t="str">
        <f t="shared" si="265"/>
        <v>192-338</v>
      </c>
      <c r="D3748" s="32" t="s">
        <v>69</v>
      </c>
      <c r="E3748" s="32" t="s">
        <v>10</v>
      </c>
      <c r="F3748" s="32">
        <v>3381920191687</v>
      </c>
      <c r="G3748" s="32">
        <v>12</v>
      </c>
      <c r="H3748" s="34">
        <v>1660.8374999999999</v>
      </c>
      <c r="I3748" s="3"/>
      <c r="J3748" s="26">
        <f t="shared" si="264"/>
        <v>0</v>
      </c>
    </row>
    <row r="3749" spans="1:10" x14ac:dyDescent="0.25">
      <c r="A3749" s="36"/>
      <c r="B3749" s="32" t="s">
        <v>5</v>
      </c>
      <c r="C3749" s="32" t="str">
        <f t="shared" si="265"/>
        <v>192-338</v>
      </c>
      <c r="D3749" s="32" t="s">
        <v>69</v>
      </c>
      <c r="E3749" s="32" t="s">
        <v>11</v>
      </c>
      <c r="F3749" s="32">
        <v>3381920201683</v>
      </c>
      <c r="G3749" s="32">
        <v>18</v>
      </c>
      <c r="H3749" s="34">
        <v>1660.8374999999999</v>
      </c>
      <c r="I3749" s="3"/>
      <c r="J3749" s="26">
        <f t="shared" si="264"/>
        <v>0</v>
      </c>
    </row>
    <row r="3750" spans="1:10" x14ac:dyDescent="0.25">
      <c r="A3750" s="36"/>
      <c r="B3750" s="32" t="s">
        <v>5</v>
      </c>
      <c r="C3750" s="32" t="str">
        <f t="shared" si="265"/>
        <v>192-338</v>
      </c>
      <c r="D3750" s="32" t="s">
        <v>69</v>
      </c>
      <c r="E3750" s="32" t="s">
        <v>25</v>
      </c>
      <c r="F3750" s="32">
        <v>3381920211682</v>
      </c>
      <c r="G3750" s="32">
        <v>16</v>
      </c>
      <c r="H3750" s="34">
        <v>1660.8374999999999</v>
      </c>
      <c r="I3750" s="3"/>
      <c r="J3750" s="26">
        <f t="shared" si="264"/>
        <v>0</v>
      </c>
    </row>
    <row r="3751" spans="1:10" x14ac:dyDescent="0.25">
      <c r="A3751" s="36"/>
      <c r="B3751" s="32" t="s">
        <v>5</v>
      </c>
      <c r="C3751" s="32" t="str">
        <f t="shared" si="265"/>
        <v>192-338</v>
      </c>
      <c r="D3751" s="32" t="s">
        <v>69</v>
      </c>
      <c r="E3751" s="32" t="s">
        <v>12</v>
      </c>
      <c r="F3751" s="32">
        <v>3381920221681</v>
      </c>
      <c r="G3751" s="32">
        <v>14</v>
      </c>
      <c r="H3751" s="34">
        <v>1660.8374999999999</v>
      </c>
      <c r="I3751" s="3"/>
      <c r="J3751" s="26">
        <f t="shared" si="264"/>
        <v>0</v>
      </c>
    </row>
    <row r="3752" spans="1:10" x14ac:dyDescent="0.25">
      <c r="A3752" s="36"/>
      <c r="B3752" s="32" t="s">
        <v>5</v>
      </c>
      <c r="C3752" s="32" t="str">
        <f t="shared" si="265"/>
        <v>192-338</v>
      </c>
      <c r="D3752" s="32" t="s">
        <v>69</v>
      </c>
      <c r="E3752" s="32" t="s">
        <v>13</v>
      </c>
      <c r="F3752" s="32">
        <v>3381920231680</v>
      </c>
      <c r="G3752" s="32">
        <v>12</v>
      </c>
      <c r="H3752" s="34">
        <v>1660.8374999999999</v>
      </c>
      <c r="I3752" s="3"/>
      <c r="J3752" s="26">
        <f t="shared" si="264"/>
        <v>0</v>
      </c>
    </row>
    <row r="3753" spans="1:10" x14ac:dyDescent="0.25">
      <c r="A3753" s="36"/>
      <c r="B3753" s="32" t="s">
        <v>5</v>
      </c>
      <c r="C3753" s="32" t="str">
        <f t="shared" si="265"/>
        <v>192-338</v>
      </c>
      <c r="D3753" s="32" t="s">
        <v>69</v>
      </c>
      <c r="E3753" s="32" t="s">
        <v>14</v>
      </c>
      <c r="F3753" s="32">
        <v>3381920261687</v>
      </c>
      <c r="G3753" s="32">
        <v>14</v>
      </c>
      <c r="H3753" s="34">
        <v>1660.8374999999999</v>
      </c>
      <c r="I3753" s="3"/>
      <c r="J3753" s="26">
        <f t="shared" si="264"/>
        <v>0</v>
      </c>
    </row>
    <row r="3754" spans="1:10" x14ac:dyDescent="0.25">
      <c r="A3754" s="36"/>
      <c r="B3754" s="32" t="s">
        <v>5</v>
      </c>
      <c r="C3754" s="32" t="str">
        <f t="shared" si="265"/>
        <v>192-338</v>
      </c>
      <c r="D3754" s="32" t="s">
        <v>69</v>
      </c>
      <c r="E3754" s="32" t="s">
        <v>15</v>
      </c>
      <c r="F3754" s="32">
        <v>3381920271686</v>
      </c>
      <c r="G3754" s="32">
        <v>21</v>
      </c>
      <c r="H3754" s="34">
        <v>1660.8374999999999</v>
      </c>
      <c r="I3754" s="3"/>
      <c r="J3754" s="26">
        <f t="shared" si="264"/>
        <v>0</v>
      </c>
    </row>
    <row r="3755" spans="1:10" x14ac:dyDescent="0.25">
      <c r="A3755" s="36"/>
      <c r="B3755" s="32" t="s">
        <v>5</v>
      </c>
      <c r="C3755" s="32" t="str">
        <f t="shared" si="265"/>
        <v>192-338</v>
      </c>
      <c r="D3755" s="32" t="s">
        <v>69</v>
      </c>
      <c r="E3755" s="32" t="s">
        <v>16</v>
      </c>
      <c r="F3755" s="32">
        <v>3381920281685</v>
      </c>
      <c r="G3755" s="32">
        <v>22</v>
      </c>
      <c r="H3755" s="34">
        <v>1660.8374999999999</v>
      </c>
      <c r="I3755" s="3"/>
      <c r="J3755" s="26">
        <f t="shared" si="264"/>
        <v>0</v>
      </c>
    </row>
    <row r="3756" spans="1:10" x14ac:dyDescent="0.25">
      <c r="A3756" s="36"/>
      <c r="B3756" s="32" t="s">
        <v>5</v>
      </c>
      <c r="C3756" s="32" t="str">
        <f t="shared" si="265"/>
        <v>192-338</v>
      </c>
      <c r="D3756" s="32" t="s">
        <v>69</v>
      </c>
      <c r="E3756" s="32" t="s">
        <v>17</v>
      </c>
      <c r="F3756" s="32">
        <v>3381920291684</v>
      </c>
      <c r="G3756" s="32">
        <v>17</v>
      </c>
      <c r="H3756" s="34">
        <v>1660.8374999999999</v>
      </c>
      <c r="I3756" s="3"/>
      <c r="J3756" s="26">
        <f t="shared" si="264"/>
        <v>0</v>
      </c>
    </row>
    <row r="3757" spans="1:10" x14ac:dyDescent="0.25">
      <c r="A3757" s="36"/>
      <c r="B3757" s="32" t="s">
        <v>5</v>
      </c>
      <c r="C3757" s="32" t="str">
        <f t="shared" si="265"/>
        <v>192-338</v>
      </c>
      <c r="D3757" s="32" t="s">
        <v>69</v>
      </c>
      <c r="E3757" s="32" t="s">
        <v>18</v>
      </c>
      <c r="F3757" s="32">
        <v>3381920301680</v>
      </c>
      <c r="G3757" s="32">
        <v>22</v>
      </c>
      <c r="H3757" s="34">
        <v>1660.8374999999999</v>
      </c>
      <c r="I3757" s="3"/>
      <c r="J3757" s="26">
        <f t="shared" si="264"/>
        <v>0</v>
      </c>
    </row>
    <row r="3758" spans="1:10" x14ac:dyDescent="0.25">
      <c r="A3758" s="36"/>
      <c r="B3758" s="32" t="s">
        <v>5</v>
      </c>
      <c r="C3758" s="32" t="str">
        <f t="shared" si="265"/>
        <v>192-338</v>
      </c>
      <c r="D3758" s="32" t="s">
        <v>69</v>
      </c>
      <c r="E3758" s="32" t="s">
        <v>26</v>
      </c>
      <c r="F3758" s="32">
        <v>3381920311689</v>
      </c>
      <c r="G3758" s="32">
        <v>18</v>
      </c>
      <c r="H3758" s="34">
        <v>1660.8374999999999</v>
      </c>
      <c r="I3758" s="3"/>
      <c r="J3758" s="26">
        <f t="shared" si="264"/>
        <v>0</v>
      </c>
    </row>
    <row r="3759" spans="1:10" x14ac:dyDescent="0.25">
      <c r="A3759" s="36"/>
      <c r="B3759" s="32" t="s">
        <v>5</v>
      </c>
      <c r="C3759" s="32" t="str">
        <f t="shared" si="265"/>
        <v>192-338</v>
      </c>
      <c r="D3759" s="32" t="s">
        <v>69</v>
      </c>
      <c r="E3759" s="32" t="s">
        <v>19</v>
      </c>
      <c r="F3759" s="32">
        <v>3381920341686</v>
      </c>
      <c r="G3759" s="32">
        <v>11</v>
      </c>
      <c r="H3759" s="34">
        <v>1660.8374999999999</v>
      </c>
      <c r="I3759" s="3"/>
      <c r="J3759" s="26">
        <f t="shared" si="264"/>
        <v>0</v>
      </c>
    </row>
    <row r="3760" spans="1:10" x14ac:dyDescent="0.25">
      <c r="A3760" s="36"/>
      <c r="B3760" s="32" t="s">
        <v>5</v>
      </c>
      <c r="C3760" s="32" t="str">
        <f t="shared" si="265"/>
        <v>192-338</v>
      </c>
      <c r="D3760" s="32" t="s">
        <v>69</v>
      </c>
      <c r="E3760" s="32" t="s">
        <v>20</v>
      </c>
      <c r="F3760" s="32">
        <v>3381920351685</v>
      </c>
      <c r="G3760" s="32">
        <v>27</v>
      </c>
      <c r="H3760" s="34">
        <v>1660.8374999999999</v>
      </c>
      <c r="I3760" s="3"/>
      <c r="J3760" s="26">
        <f t="shared" si="264"/>
        <v>0</v>
      </c>
    </row>
    <row r="3761" spans="1:10" x14ac:dyDescent="0.25">
      <c r="A3761" s="36"/>
      <c r="B3761" s="32" t="s">
        <v>5</v>
      </c>
      <c r="C3761" s="32" t="str">
        <f t="shared" si="265"/>
        <v>192-338</v>
      </c>
      <c r="D3761" s="32" t="s">
        <v>69</v>
      </c>
      <c r="E3761" s="32" t="s">
        <v>21</v>
      </c>
      <c r="F3761" s="32">
        <v>3381920361684</v>
      </c>
      <c r="G3761" s="32">
        <v>23</v>
      </c>
      <c r="H3761" s="34">
        <v>1660.8374999999999</v>
      </c>
      <c r="I3761" s="3"/>
      <c r="J3761" s="26">
        <f t="shared" si="264"/>
        <v>0</v>
      </c>
    </row>
    <row r="3762" spans="1:10" x14ac:dyDescent="0.25">
      <c r="A3762" s="36"/>
      <c r="B3762" s="32" t="s">
        <v>5</v>
      </c>
      <c r="C3762" s="32" t="str">
        <f t="shared" si="265"/>
        <v>192-338</v>
      </c>
      <c r="D3762" s="32" t="s">
        <v>69</v>
      </c>
      <c r="E3762" s="32" t="s">
        <v>22</v>
      </c>
      <c r="F3762" s="32">
        <v>3381920371683</v>
      </c>
      <c r="G3762" s="32">
        <v>30</v>
      </c>
      <c r="H3762" s="34">
        <v>1660.8374999999999</v>
      </c>
      <c r="I3762" s="3"/>
      <c r="J3762" s="26">
        <f t="shared" si="264"/>
        <v>0</v>
      </c>
    </row>
    <row r="3763" spans="1:10" x14ac:dyDescent="0.25">
      <c r="A3763" s="36"/>
      <c r="B3763" s="32" t="s">
        <v>5</v>
      </c>
      <c r="C3763" s="32" t="str">
        <f t="shared" si="265"/>
        <v>192-338</v>
      </c>
      <c r="D3763" s="32" t="s">
        <v>69</v>
      </c>
      <c r="E3763" s="32" t="s">
        <v>23</v>
      </c>
      <c r="F3763" s="32">
        <v>3381920381682</v>
      </c>
      <c r="G3763" s="32">
        <v>9</v>
      </c>
      <c r="H3763" s="34">
        <v>1660.8374999999999</v>
      </c>
      <c r="I3763" s="3"/>
      <c r="J3763" s="26">
        <f t="shared" si="264"/>
        <v>0</v>
      </c>
    </row>
    <row r="3764" spans="1:10" x14ac:dyDescent="0.25">
      <c r="A3764" s="36"/>
      <c r="B3764" s="32" t="s">
        <v>5</v>
      </c>
      <c r="C3764" s="32" t="str">
        <f t="shared" si="265"/>
        <v>192-338</v>
      </c>
      <c r="D3764" s="32" t="s">
        <v>69</v>
      </c>
      <c r="E3764" s="32" t="s">
        <v>27</v>
      </c>
      <c r="F3764" s="32">
        <v>3381920391681</v>
      </c>
      <c r="G3764" s="32">
        <v>9</v>
      </c>
      <c r="H3764" s="34">
        <v>1660.8374999999999</v>
      </c>
      <c r="I3764" s="3"/>
      <c r="J3764" s="26">
        <f t="shared" si="264"/>
        <v>0</v>
      </c>
    </row>
    <row r="3765" spans="1:10" x14ac:dyDescent="0.25">
      <c r="A3765" s="36"/>
      <c r="B3765" s="32" t="s">
        <v>5</v>
      </c>
      <c r="C3765" s="32" t="str">
        <f t="shared" si="265"/>
        <v>192-338</v>
      </c>
      <c r="D3765" s="32" t="s">
        <v>69</v>
      </c>
      <c r="E3765" s="32" t="s">
        <v>73</v>
      </c>
      <c r="F3765" s="32">
        <v>3381920421685</v>
      </c>
      <c r="G3765" s="32">
        <v>9</v>
      </c>
      <c r="H3765" s="34">
        <v>1660.8374999999999</v>
      </c>
      <c r="I3765" s="3"/>
      <c r="J3765" s="26">
        <f t="shared" si="264"/>
        <v>0</v>
      </c>
    </row>
    <row r="3766" spans="1:10" x14ac:dyDescent="0.25">
      <c r="A3766" s="36"/>
      <c r="B3766" s="32" t="s">
        <v>5</v>
      </c>
      <c r="C3766" s="32" t="str">
        <f t="shared" si="265"/>
        <v>192-338</v>
      </c>
      <c r="D3766" s="32" t="s">
        <v>69</v>
      </c>
      <c r="E3766" s="32" t="s">
        <v>28</v>
      </c>
      <c r="F3766" s="32">
        <v>3381920431684</v>
      </c>
      <c r="G3766" s="32">
        <v>13</v>
      </c>
      <c r="H3766" s="34">
        <v>1660.8374999999999</v>
      </c>
      <c r="I3766" s="3"/>
      <c r="J3766" s="26">
        <f t="shared" si="264"/>
        <v>0</v>
      </c>
    </row>
    <row r="3767" spans="1:10" x14ac:dyDescent="0.25">
      <c r="A3767" s="36"/>
      <c r="B3767" s="32" t="s">
        <v>5</v>
      </c>
      <c r="C3767" s="32" t="str">
        <f t="shared" si="265"/>
        <v>192-338</v>
      </c>
      <c r="D3767" s="32" t="s">
        <v>69</v>
      </c>
      <c r="E3767" s="32" t="s">
        <v>29</v>
      </c>
      <c r="F3767" s="32">
        <v>3381920441683</v>
      </c>
      <c r="G3767" s="32">
        <v>9</v>
      </c>
      <c r="H3767" s="34">
        <v>1660.8374999999999</v>
      </c>
      <c r="I3767" s="3"/>
      <c r="J3767" s="26">
        <f t="shared" si="264"/>
        <v>0</v>
      </c>
    </row>
    <row r="3768" spans="1:10" x14ac:dyDescent="0.25">
      <c r="A3768" s="36"/>
      <c r="B3768" s="32" t="s">
        <v>5</v>
      </c>
      <c r="C3768" s="32" t="str">
        <f t="shared" si="265"/>
        <v>192-338</v>
      </c>
      <c r="D3768" s="32" t="s">
        <v>69</v>
      </c>
      <c r="E3768" s="32" t="s">
        <v>30</v>
      </c>
      <c r="F3768" s="32">
        <v>3381920451682</v>
      </c>
      <c r="G3768" s="32">
        <v>8</v>
      </c>
      <c r="H3768" s="34">
        <v>1660.8374999999999</v>
      </c>
      <c r="I3768" s="3"/>
      <c r="J3768" s="26">
        <f t="shared" si="264"/>
        <v>0</v>
      </c>
    </row>
    <row r="3769" spans="1:10" x14ac:dyDescent="0.25">
      <c r="A3769" s="37"/>
      <c r="B3769" s="32" t="s">
        <v>5</v>
      </c>
      <c r="C3769" s="32" t="str">
        <f t="shared" si="265"/>
        <v>192-338</v>
      </c>
      <c r="D3769" s="32" t="s">
        <v>69</v>
      </c>
      <c r="E3769" s="32" t="s">
        <v>48</v>
      </c>
      <c r="F3769" s="32">
        <v>3381920461681</v>
      </c>
      <c r="G3769" s="32">
        <v>14</v>
      </c>
      <c r="H3769" s="34">
        <v>1660.8374999999999</v>
      </c>
      <c r="I3769" s="3"/>
      <c r="J3769" s="26">
        <f t="shared" si="264"/>
        <v>0</v>
      </c>
    </row>
    <row r="3770" spans="1:10" x14ac:dyDescent="0.25">
      <c r="A3770" s="35"/>
      <c r="B3770" s="32" t="s">
        <v>5</v>
      </c>
      <c r="C3770" s="32" t="str">
        <f t="shared" ref="C3770:C3789" si="266">HYPERLINK("http://warehouse.orhideja.net//images/products/196-338-pion.jpg","196-338")</f>
        <v>196-338</v>
      </c>
      <c r="D3770" s="32" t="s">
        <v>69</v>
      </c>
      <c r="E3770" s="32" t="s">
        <v>8</v>
      </c>
      <c r="F3770" s="32">
        <v>3381960131681</v>
      </c>
      <c r="G3770" s="32">
        <v>2</v>
      </c>
      <c r="H3770" s="34">
        <v>1642.8824999999999</v>
      </c>
      <c r="I3770" s="3"/>
      <c r="J3770" s="26">
        <f t="shared" si="264"/>
        <v>0</v>
      </c>
    </row>
    <row r="3771" spans="1:10" x14ac:dyDescent="0.25">
      <c r="A3771" s="36"/>
      <c r="B3771" s="32" t="s">
        <v>5</v>
      </c>
      <c r="C3771" s="32" t="str">
        <f t="shared" si="266"/>
        <v>196-338</v>
      </c>
      <c r="D3771" s="32" t="s">
        <v>69</v>
      </c>
      <c r="E3771" s="32" t="s">
        <v>54</v>
      </c>
      <c r="F3771" s="32">
        <v>3381960141680</v>
      </c>
      <c r="G3771" s="32">
        <v>1</v>
      </c>
      <c r="H3771" s="34">
        <v>1642.8824999999999</v>
      </c>
      <c r="I3771" s="3"/>
      <c r="J3771" s="26">
        <f t="shared" si="264"/>
        <v>0</v>
      </c>
    </row>
    <row r="3772" spans="1:10" x14ac:dyDescent="0.25">
      <c r="A3772" s="36"/>
      <c r="B3772" s="32" t="s">
        <v>5</v>
      </c>
      <c r="C3772" s="32" t="str">
        <f t="shared" si="266"/>
        <v>196-338</v>
      </c>
      <c r="D3772" s="32" t="s">
        <v>69</v>
      </c>
      <c r="E3772" s="32" t="s">
        <v>24</v>
      </c>
      <c r="F3772" s="32">
        <v>3381960151689</v>
      </c>
      <c r="G3772" s="32">
        <v>3</v>
      </c>
      <c r="H3772" s="34">
        <v>1642.8824999999999</v>
      </c>
      <c r="I3772" s="3"/>
      <c r="J3772" s="26">
        <f t="shared" si="264"/>
        <v>0</v>
      </c>
    </row>
    <row r="3773" spans="1:10" x14ac:dyDescent="0.25">
      <c r="A3773" s="36"/>
      <c r="B3773" s="32" t="s">
        <v>5</v>
      </c>
      <c r="C3773" s="32" t="str">
        <f t="shared" si="266"/>
        <v>196-338</v>
      </c>
      <c r="D3773" s="32" t="s">
        <v>69</v>
      </c>
      <c r="E3773" s="32" t="s">
        <v>10</v>
      </c>
      <c r="F3773" s="32">
        <v>3381960191685</v>
      </c>
      <c r="G3773" s="32">
        <v>2</v>
      </c>
      <c r="H3773" s="34">
        <v>1642.8824999999999</v>
      </c>
      <c r="I3773" s="3"/>
      <c r="J3773" s="26">
        <f t="shared" si="264"/>
        <v>0</v>
      </c>
    </row>
    <row r="3774" spans="1:10" x14ac:dyDescent="0.25">
      <c r="A3774" s="36"/>
      <c r="B3774" s="32" t="s">
        <v>5</v>
      </c>
      <c r="C3774" s="32" t="str">
        <f t="shared" si="266"/>
        <v>196-338</v>
      </c>
      <c r="D3774" s="32" t="s">
        <v>69</v>
      </c>
      <c r="E3774" s="32" t="s">
        <v>11</v>
      </c>
      <c r="F3774" s="32">
        <v>3381960201681</v>
      </c>
      <c r="G3774" s="32">
        <v>5</v>
      </c>
      <c r="H3774" s="34">
        <v>1642.8824999999999</v>
      </c>
      <c r="I3774" s="3"/>
      <c r="J3774" s="26">
        <f t="shared" si="264"/>
        <v>0</v>
      </c>
    </row>
    <row r="3775" spans="1:10" x14ac:dyDescent="0.25">
      <c r="A3775" s="36"/>
      <c r="B3775" s="32" t="s">
        <v>5</v>
      </c>
      <c r="C3775" s="32" t="str">
        <f t="shared" si="266"/>
        <v>196-338</v>
      </c>
      <c r="D3775" s="32" t="s">
        <v>69</v>
      </c>
      <c r="E3775" s="32" t="s">
        <v>25</v>
      </c>
      <c r="F3775" s="32">
        <v>3381960211680</v>
      </c>
      <c r="G3775" s="32">
        <v>6</v>
      </c>
      <c r="H3775" s="34">
        <v>1642.8824999999999</v>
      </c>
      <c r="I3775" s="3"/>
      <c r="J3775" s="26">
        <f t="shared" si="264"/>
        <v>0</v>
      </c>
    </row>
    <row r="3776" spans="1:10" x14ac:dyDescent="0.25">
      <c r="A3776" s="36"/>
      <c r="B3776" s="32" t="s">
        <v>5</v>
      </c>
      <c r="C3776" s="32" t="str">
        <f t="shared" si="266"/>
        <v>196-338</v>
      </c>
      <c r="D3776" s="32" t="s">
        <v>69</v>
      </c>
      <c r="E3776" s="32" t="s">
        <v>12</v>
      </c>
      <c r="F3776" s="32">
        <v>3381960221689</v>
      </c>
      <c r="G3776" s="32">
        <v>2</v>
      </c>
      <c r="H3776" s="34">
        <v>1642.8824999999999</v>
      </c>
      <c r="I3776" s="3"/>
      <c r="J3776" s="26">
        <f t="shared" si="264"/>
        <v>0</v>
      </c>
    </row>
    <row r="3777" spans="1:10" x14ac:dyDescent="0.25">
      <c r="A3777" s="36"/>
      <c r="B3777" s="32" t="s">
        <v>5</v>
      </c>
      <c r="C3777" s="32" t="str">
        <f t="shared" si="266"/>
        <v>196-338</v>
      </c>
      <c r="D3777" s="32" t="s">
        <v>69</v>
      </c>
      <c r="E3777" s="32" t="s">
        <v>13</v>
      </c>
      <c r="F3777" s="32">
        <v>3381960231688</v>
      </c>
      <c r="G3777" s="32">
        <v>2</v>
      </c>
      <c r="H3777" s="34">
        <v>1642.8824999999999</v>
      </c>
      <c r="I3777" s="3"/>
      <c r="J3777" s="26">
        <f t="shared" si="264"/>
        <v>0</v>
      </c>
    </row>
    <row r="3778" spans="1:10" x14ac:dyDescent="0.25">
      <c r="A3778" s="36"/>
      <c r="B3778" s="32" t="s">
        <v>5</v>
      </c>
      <c r="C3778" s="32" t="str">
        <f t="shared" si="266"/>
        <v>196-338</v>
      </c>
      <c r="D3778" s="32" t="s">
        <v>69</v>
      </c>
      <c r="E3778" s="32" t="s">
        <v>14</v>
      </c>
      <c r="F3778" s="32">
        <v>3381960261685</v>
      </c>
      <c r="G3778" s="32">
        <v>4</v>
      </c>
      <c r="H3778" s="34">
        <v>1642.8824999999999</v>
      </c>
      <c r="I3778" s="3"/>
      <c r="J3778" s="26">
        <f t="shared" si="264"/>
        <v>0</v>
      </c>
    </row>
    <row r="3779" spans="1:10" x14ac:dyDescent="0.25">
      <c r="A3779" s="36"/>
      <c r="B3779" s="32" t="s">
        <v>5</v>
      </c>
      <c r="C3779" s="32" t="str">
        <f t="shared" si="266"/>
        <v>196-338</v>
      </c>
      <c r="D3779" s="32" t="s">
        <v>69</v>
      </c>
      <c r="E3779" s="32" t="s">
        <v>15</v>
      </c>
      <c r="F3779" s="32">
        <v>3381960271684</v>
      </c>
      <c r="G3779" s="32">
        <v>6</v>
      </c>
      <c r="H3779" s="34">
        <v>1642.8824999999999</v>
      </c>
      <c r="I3779" s="3"/>
      <c r="J3779" s="26">
        <f t="shared" si="264"/>
        <v>0</v>
      </c>
    </row>
    <row r="3780" spans="1:10" x14ac:dyDescent="0.25">
      <c r="A3780" s="36"/>
      <c r="B3780" s="32" t="s">
        <v>5</v>
      </c>
      <c r="C3780" s="32" t="str">
        <f t="shared" si="266"/>
        <v>196-338</v>
      </c>
      <c r="D3780" s="32" t="s">
        <v>69</v>
      </c>
      <c r="E3780" s="32" t="s">
        <v>16</v>
      </c>
      <c r="F3780" s="32">
        <v>3381960281683</v>
      </c>
      <c r="G3780" s="32">
        <v>5</v>
      </c>
      <c r="H3780" s="34">
        <v>1642.8824999999999</v>
      </c>
      <c r="I3780" s="3"/>
      <c r="J3780" s="26">
        <f t="shared" si="264"/>
        <v>0</v>
      </c>
    </row>
    <row r="3781" spans="1:10" x14ac:dyDescent="0.25">
      <c r="A3781" s="36"/>
      <c r="B3781" s="32" t="s">
        <v>5</v>
      </c>
      <c r="C3781" s="32" t="str">
        <f t="shared" si="266"/>
        <v>196-338</v>
      </c>
      <c r="D3781" s="32" t="s">
        <v>69</v>
      </c>
      <c r="E3781" s="32" t="s">
        <v>17</v>
      </c>
      <c r="F3781" s="32">
        <v>3381960291682</v>
      </c>
      <c r="G3781" s="32">
        <v>6</v>
      </c>
      <c r="H3781" s="34">
        <v>1642.8824999999999</v>
      </c>
      <c r="I3781" s="3"/>
      <c r="J3781" s="26">
        <f t="shared" si="264"/>
        <v>0</v>
      </c>
    </row>
    <row r="3782" spans="1:10" x14ac:dyDescent="0.25">
      <c r="A3782" s="36"/>
      <c r="B3782" s="32" t="s">
        <v>5</v>
      </c>
      <c r="C3782" s="32" t="str">
        <f t="shared" si="266"/>
        <v>196-338</v>
      </c>
      <c r="D3782" s="32" t="s">
        <v>69</v>
      </c>
      <c r="E3782" s="32" t="s">
        <v>18</v>
      </c>
      <c r="F3782" s="32">
        <v>3381960301688</v>
      </c>
      <c r="G3782" s="32">
        <v>5</v>
      </c>
      <c r="H3782" s="34">
        <v>1642.8824999999999</v>
      </c>
      <c r="I3782" s="3"/>
      <c r="J3782" s="26">
        <f t="shared" si="264"/>
        <v>0</v>
      </c>
    </row>
    <row r="3783" spans="1:10" x14ac:dyDescent="0.25">
      <c r="A3783" s="36"/>
      <c r="B3783" s="32" t="s">
        <v>5</v>
      </c>
      <c r="C3783" s="32" t="str">
        <f t="shared" si="266"/>
        <v>196-338</v>
      </c>
      <c r="D3783" s="32" t="s">
        <v>69</v>
      </c>
      <c r="E3783" s="32" t="s">
        <v>21</v>
      </c>
      <c r="F3783" s="32">
        <v>3381960361682</v>
      </c>
      <c r="G3783" s="32">
        <v>5</v>
      </c>
      <c r="H3783" s="34">
        <v>1642.8824999999999</v>
      </c>
      <c r="I3783" s="3"/>
      <c r="J3783" s="26">
        <f t="shared" si="264"/>
        <v>0</v>
      </c>
    </row>
    <row r="3784" spans="1:10" x14ac:dyDescent="0.25">
      <c r="A3784" s="36"/>
      <c r="B3784" s="32" t="s">
        <v>5</v>
      </c>
      <c r="C3784" s="32" t="str">
        <f t="shared" si="266"/>
        <v>196-338</v>
      </c>
      <c r="D3784" s="32" t="s">
        <v>69</v>
      </c>
      <c r="E3784" s="32" t="s">
        <v>22</v>
      </c>
      <c r="F3784" s="32">
        <v>3381960371681</v>
      </c>
      <c r="G3784" s="32">
        <v>2</v>
      </c>
      <c r="H3784" s="34">
        <v>1642.8824999999999</v>
      </c>
      <c r="I3784" s="3"/>
      <c r="J3784" s="26">
        <f t="shared" ref="J3784:J3847" si="267">H3784*I3784</f>
        <v>0</v>
      </c>
    </row>
    <row r="3785" spans="1:10" x14ac:dyDescent="0.25">
      <c r="A3785" s="36"/>
      <c r="B3785" s="32" t="s">
        <v>5</v>
      </c>
      <c r="C3785" s="32" t="str">
        <f t="shared" si="266"/>
        <v>196-338</v>
      </c>
      <c r="D3785" s="32" t="s">
        <v>69</v>
      </c>
      <c r="E3785" s="32" t="s">
        <v>23</v>
      </c>
      <c r="F3785" s="32">
        <v>3381960381680</v>
      </c>
      <c r="G3785" s="32">
        <v>2</v>
      </c>
      <c r="H3785" s="34">
        <v>1642.8824999999999</v>
      </c>
      <c r="I3785" s="3"/>
      <c r="J3785" s="26">
        <f t="shared" si="267"/>
        <v>0</v>
      </c>
    </row>
    <row r="3786" spans="1:10" x14ac:dyDescent="0.25">
      <c r="A3786" s="36"/>
      <c r="B3786" s="32" t="s">
        <v>5</v>
      </c>
      <c r="C3786" s="32" t="str">
        <f t="shared" si="266"/>
        <v>196-338</v>
      </c>
      <c r="D3786" s="32" t="s">
        <v>69</v>
      </c>
      <c r="E3786" s="32" t="s">
        <v>73</v>
      </c>
      <c r="F3786" s="32">
        <v>3381960421683</v>
      </c>
      <c r="G3786" s="32">
        <v>8</v>
      </c>
      <c r="H3786" s="34">
        <v>1642.8824999999999</v>
      </c>
      <c r="I3786" s="3"/>
      <c r="J3786" s="26">
        <f t="shared" si="267"/>
        <v>0</v>
      </c>
    </row>
    <row r="3787" spans="1:10" x14ac:dyDescent="0.25">
      <c r="A3787" s="36"/>
      <c r="B3787" s="32" t="s">
        <v>5</v>
      </c>
      <c r="C3787" s="32" t="str">
        <f t="shared" si="266"/>
        <v>196-338</v>
      </c>
      <c r="D3787" s="32" t="s">
        <v>69</v>
      </c>
      <c r="E3787" s="32" t="s">
        <v>29</v>
      </c>
      <c r="F3787" s="32">
        <v>3381960441681</v>
      </c>
      <c r="G3787" s="32">
        <v>10</v>
      </c>
      <c r="H3787" s="34">
        <v>1642.8824999999999</v>
      </c>
      <c r="I3787" s="3"/>
      <c r="J3787" s="26">
        <f t="shared" si="267"/>
        <v>0</v>
      </c>
    </row>
    <row r="3788" spans="1:10" x14ac:dyDescent="0.25">
      <c r="A3788" s="36"/>
      <c r="B3788" s="32" t="s">
        <v>5</v>
      </c>
      <c r="C3788" s="32" t="str">
        <f t="shared" si="266"/>
        <v>196-338</v>
      </c>
      <c r="D3788" s="32" t="s">
        <v>69</v>
      </c>
      <c r="E3788" s="32" t="s">
        <v>30</v>
      </c>
      <c r="F3788" s="32">
        <v>3381960451680</v>
      </c>
      <c r="G3788" s="32">
        <v>1</v>
      </c>
      <c r="H3788" s="34">
        <v>1642.8824999999999</v>
      </c>
      <c r="I3788" s="3"/>
      <c r="J3788" s="26">
        <f t="shared" si="267"/>
        <v>0</v>
      </c>
    </row>
    <row r="3789" spans="1:10" x14ac:dyDescent="0.25">
      <c r="A3789" s="37"/>
      <c r="B3789" s="32" t="s">
        <v>5</v>
      </c>
      <c r="C3789" s="32" t="str">
        <f t="shared" si="266"/>
        <v>196-338</v>
      </c>
      <c r="D3789" s="32" t="s">
        <v>69</v>
      </c>
      <c r="E3789" s="32" t="s">
        <v>48</v>
      </c>
      <c r="F3789" s="32">
        <v>3381960461689</v>
      </c>
      <c r="G3789" s="32">
        <v>2</v>
      </c>
      <c r="H3789" s="34">
        <v>1642.8824999999999</v>
      </c>
      <c r="I3789" s="3"/>
      <c r="J3789" s="26">
        <f t="shared" si="267"/>
        <v>0</v>
      </c>
    </row>
    <row r="3790" spans="1:10" ht="35.25" customHeight="1" x14ac:dyDescent="0.25">
      <c r="A3790" s="35"/>
      <c r="B3790" s="32" t="s">
        <v>32</v>
      </c>
      <c r="C3790" s="32" t="str">
        <f>HYPERLINK("http://warehouse.orhideja.net//images/products/268-338 pion_2.JPG","268-338")</f>
        <v>268-338</v>
      </c>
      <c r="D3790" s="32" t="s">
        <v>69</v>
      </c>
      <c r="E3790" s="32">
        <v>38</v>
      </c>
      <c r="F3790" s="32">
        <v>3382681071683</v>
      </c>
      <c r="G3790" s="32">
        <v>3</v>
      </c>
      <c r="H3790" s="34">
        <v>951.6149999999999</v>
      </c>
      <c r="I3790" s="3"/>
      <c r="J3790" s="26">
        <f t="shared" si="267"/>
        <v>0</v>
      </c>
    </row>
    <row r="3791" spans="1:10" ht="35.25" customHeight="1" x14ac:dyDescent="0.25">
      <c r="A3791" s="36"/>
      <c r="B3791" s="32" t="s">
        <v>32</v>
      </c>
      <c r="C3791" s="32" t="str">
        <f>HYPERLINK("http://warehouse.orhideja.net//images/products/268-338 pion_2.JPG","268-338")</f>
        <v>268-338</v>
      </c>
      <c r="D3791" s="32" t="s">
        <v>69</v>
      </c>
      <c r="E3791" s="32">
        <v>40</v>
      </c>
      <c r="F3791" s="32">
        <v>3382681081682</v>
      </c>
      <c r="G3791" s="32">
        <v>10</v>
      </c>
      <c r="H3791" s="34">
        <v>951.6149999999999</v>
      </c>
      <c r="I3791" s="3"/>
      <c r="J3791" s="26">
        <f t="shared" si="267"/>
        <v>0</v>
      </c>
    </row>
    <row r="3792" spans="1:10" ht="35.25" customHeight="1" x14ac:dyDescent="0.25">
      <c r="A3792" s="36"/>
      <c r="B3792" s="32" t="s">
        <v>32</v>
      </c>
      <c r="C3792" s="32" t="str">
        <f>HYPERLINK("http://warehouse.orhideja.net//images/products/268-338 pion_2.JPG","268-338")</f>
        <v>268-338</v>
      </c>
      <c r="D3792" s="32" t="s">
        <v>69</v>
      </c>
      <c r="E3792" s="32">
        <v>42</v>
      </c>
      <c r="F3792" s="32">
        <v>3382681091681</v>
      </c>
      <c r="G3792" s="32">
        <v>2</v>
      </c>
      <c r="H3792" s="34">
        <v>951.6149999999999</v>
      </c>
      <c r="I3792" s="3"/>
      <c r="J3792" s="26">
        <f t="shared" si="267"/>
        <v>0</v>
      </c>
    </row>
    <row r="3793" spans="1:10" ht="35.25" customHeight="1" x14ac:dyDescent="0.25">
      <c r="A3793" s="36"/>
      <c r="B3793" s="32" t="s">
        <v>32</v>
      </c>
      <c r="C3793" s="32" t="str">
        <f>HYPERLINK("http://warehouse.orhideja.net//images/products/268-338 pion_2.JPG","268-338")</f>
        <v>268-338</v>
      </c>
      <c r="D3793" s="32" t="s">
        <v>69</v>
      </c>
      <c r="E3793" s="32">
        <v>44</v>
      </c>
      <c r="F3793" s="32">
        <v>3382681101687</v>
      </c>
      <c r="G3793" s="32">
        <v>11</v>
      </c>
      <c r="H3793" s="34">
        <v>951.6149999999999</v>
      </c>
      <c r="I3793" s="3"/>
      <c r="J3793" s="26">
        <f t="shared" si="267"/>
        <v>0</v>
      </c>
    </row>
    <row r="3794" spans="1:10" ht="35.25" customHeight="1" x14ac:dyDescent="0.25">
      <c r="A3794" s="37"/>
      <c r="B3794" s="32" t="s">
        <v>32</v>
      </c>
      <c r="C3794" s="32" t="str">
        <f>HYPERLINK("http://warehouse.orhideja.net//images/products/268-338 pion_2.JPG","268-338")</f>
        <v>268-338</v>
      </c>
      <c r="D3794" s="32" t="s">
        <v>69</v>
      </c>
      <c r="E3794" s="32">
        <v>46</v>
      </c>
      <c r="F3794" s="32">
        <v>3382681111686</v>
      </c>
      <c r="G3794" s="32">
        <v>13</v>
      </c>
      <c r="H3794" s="34">
        <v>951.6149999999999</v>
      </c>
      <c r="I3794" s="3"/>
      <c r="J3794" s="26">
        <f t="shared" si="267"/>
        <v>0</v>
      </c>
    </row>
    <row r="3795" spans="1:10" ht="44.25" customHeight="1" x14ac:dyDescent="0.25">
      <c r="A3795" s="35"/>
      <c r="B3795" s="32" t="s">
        <v>50</v>
      </c>
      <c r="C3795" s="32" t="str">
        <f>HYPERLINK("http://warehouse.orhideja.net//images/products/39_2.JPG","289-338")</f>
        <v>289-338</v>
      </c>
      <c r="D3795" s="32" t="s">
        <v>69</v>
      </c>
      <c r="E3795" s="32">
        <v>36</v>
      </c>
      <c r="F3795" s="32">
        <v>3382891061689</v>
      </c>
      <c r="G3795" s="32">
        <v>6</v>
      </c>
      <c r="H3795" s="34">
        <v>1005.4799999999999</v>
      </c>
      <c r="I3795" s="3"/>
      <c r="J3795" s="26">
        <f t="shared" si="267"/>
        <v>0</v>
      </c>
    </row>
    <row r="3796" spans="1:10" ht="44.25" customHeight="1" x14ac:dyDescent="0.25">
      <c r="A3796" s="36"/>
      <c r="B3796" s="32" t="s">
        <v>50</v>
      </c>
      <c r="C3796" s="32" t="str">
        <f>HYPERLINK("http://warehouse.orhideja.net//images/products/39_2.JPG","289-338")</f>
        <v>289-338</v>
      </c>
      <c r="D3796" s="32" t="s">
        <v>69</v>
      </c>
      <c r="E3796" s="32">
        <v>38</v>
      </c>
      <c r="F3796" s="32">
        <v>3382891071688</v>
      </c>
      <c r="G3796" s="32">
        <v>16</v>
      </c>
      <c r="H3796" s="34">
        <v>1005.4799999999999</v>
      </c>
      <c r="I3796" s="3"/>
      <c r="J3796" s="26">
        <f t="shared" si="267"/>
        <v>0</v>
      </c>
    </row>
    <row r="3797" spans="1:10" ht="44.25" customHeight="1" x14ac:dyDescent="0.25">
      <c r="A3797" s="36"/>
      <c r="B3797" s="32" t="s">
        <v>50</v>
      </c>
      <c r="C3797" s="32" t="str">
        <f>HYPERLINK("http://warehouse.orhideja.net//images/products/39_2.JPG","289-338")</f>
        <v>289-338</v>
      </c>
      <c r="D3797" s="32" t="s">
        <v>69</v>
      </c>
      <c r="E3797" s="32">
        <v>40</v>
      </c>
      <c r="F3797" s="32">
        <v>3382891081687</v>
      </c>
      <c r="G3797" s="32">
        <v>14</v>
      </c>
      <c r="H3797" s="34">
        <v>1005.4799999999999</v>
      </c>
      <c r="I3797" s="3"/>
      <c r="J3797" s="26">
        <f t="shared" si="267"/>
        <v>0</v>
      </c>
    </row>
    <row r="3798" spans="1:10" ht="44.25" customHeight="1" x14ac:dyDescent="0.25">
      <c r="A3798" s="36"/>
      <c r="B3798" s="32" t="s">
        <v>50</v>
      </c>
      <c r="C3798" s="32" t="str">
        <f>HYPERLINK("http://warehouse.orhideja.net//images/products/39_2.JPG","289-338")</f>
        <v>289-338</v>
      </c>
      <c r="D3798" s="32" t="s">
        <v>69</v>
      </c>
      <c r="E3798" s="32">
        <v>42</v>
      </c>
      <c r="F3798" s="32">
        <v>3382891091686</v>
      </c>
      <c r="G3798" s="32">
        <v>14</v>
      </c>
      <c r="H3798" s="34">
        <v>1005.4799999999999</v>
      </c>
      <c r="I3798" s="3"/>
      <c r="J3798" s="26">
        <f t="shared" si="267"/>
        <v>0</v>
      </c>
    </row>
    <row r="3799" spans="1:10" ht="44.25" customHeight="1" x14ac:dyDescent="0.25">
      <c r="A3799" s="37"/>
      <c r="B3799" s="32" t="s">
        <v>50</v>
      </c>
      <c r="C3799" s="32" t="str">
        <f>HYPERLINK("http://warehouse.orhideja.net//images/products/39_2.JPG","289-338")</f>
        <v>289-338</v>
      </c>
      <c r="D3799" s="32" t="s">
        <v>69</v>
      </c>
      <c r="E3799" s="32">
        <v>44</v>
      </c>
      <c r="F3799" s="32">
        <v>3382891101682</v>
      </c>
      <c r="G3799" s="32">
        <v>1</v>
      </c>
      <c r="H3799" s="34">
        <v>1005.4799999999999</v>
      </c>
      <c r="I3799" s="3"/>
      <c r="J3799" s="26">
        <f t="shared" si="267"/>
        <v>0</v>
      </c>
    </row>
    <row r="3800" spans="1:10" x14ac:dyDescent="0.25">
      <c r="A3800" s="35"/>
      <c r="B3800" s="32" t="s">
        <v>5</v>
      </c>
      <c r="C3800" s="32" t="str">
        <f t="shared" ref="C3800:C3823" si="268">HYPERLINK("http://warehouse.orhideja.net//images/products/192-338_3.jpg","192-338")</f>
        <v>192-338</v>
      </c>
      <c r="D3800" s="32" t="s">
        <v>110</v>
      </c>
      <c r="E3800" s="32" t="s">
        <v>70</v>
      </c>
      <c r="F3800" s="32">
        <v>3381920110046</v>
      </c>
      <c r="G3800" s="32">
        <v>4</v>
      </c>
      <c r="H3800" s="34">
        <v>1660.8374999999999</v>
      </c>
      <c r="I3800" s="3"/>
      <c r="J3800" s="26">
        <f t="shared" si="267"/>
        <v>0</v>
      </c>
    </row>
    <row r="3801" spans="1:10" x14ac:dyDescent="0.25">
      <c r="A3801" s="36"/>
      <c r="B3801" s="32" t="s">
        <v>5</v>
      </c>
      <c r="C3801" s="32" t="str">
        <f t="shared" si="268"/>
        <v>192-338</v>
      </c>
      <c r="D3801" s="32" t="s">
        <v>110</v>
      </c>
      <c r="E3801" s="32" t="s">
        <v>7</v>
      </c>
      <c r="F3801" s="32">
        <v>3381920120045</v>
      </c>
      <c r="G3801" s="32">
        <v>8</v>
      </c>
      <c r="H3801" s="34">
        <v>1660.8374999999999</v>
      </c>
      <c r="I3801" s="3"/>
      <c r="J3801" s="26">
        <f t="shared" si="267"/>
        <v>0</v>
      </c>
    </row>
    <row r="3802" spans="1:10" x14ac:dyDescent="0.25">
      <c r="A3802" s="36"/>
      <c r="B3802" s="32" t="s">
        <v>5</v>
      </c>
      <c r="C3802" s="32" t="str">
        <f t="shared" si="268"/>
        <v>192-338</v>
      </c>
      <c r="D3802" s="32" t="s">
        <v>110</v>
      </c>
      <c r="E3802" s="32" t="s">
        <v>8</v>
      </c>
      <c r="F3802" s="32">
        <v>3381920130044</v>
      </c>
      <c r="G3802" s="32">
        <v>3</v>
      </c>
      <c r="H3802" s="34">
        <v>1660.8374999999999</v>
      </c>
      <c r="I3802" s="3"/>
      <c r="J3802" s="26">
        <f t="shared" si="267"/>
        <v>0</v>
      </c>
    </row>
    <row r="3803" spans="1:10" x14ac:dyDescent="0.25">
      <c r="A3803" s="36"/>
      <c r="B3803" s="32" t="s">
        <v>5</v>
      </c>
      <c r="C3803" s="32" t="str">
        <f t="shared" si="268"/>
        <v>192-338</v>
      </c>
      <c r="D3803" s="32" t="s">
        <v>110</v>
      </c>
      <c r="E3803" s="32" t="s">
        <v>54</v>
      </c>
      <c r="F3803" s="32">
        <v>3381920140043</v>
      </c>
      <c r="G3803" s="32">
        <v>2</v>
      </c>
      <c r="H3803" s="34">
        <v>1660.8374999999999</v>
      </c>
      <c r="I3803" s="3"/>
      <c r="J3803" s="26">
        <f t="shared" si="267"/>
        <v>0</v>
      </c>
    </row>
    <row r="3804" spans="1:10" x14ac:dyDescent="0.25">
      <c r="A3804" s="36"/>
      <c r="B3804" s="32" t="s">
        <v>5</v>
      </c>
      <c r="C3804" s="32" t="str">
        <f t="shared" si="268"/>
        <v>192-338</v>
      </c>
      <c r="D3804" s="32" t="s">
        <v>110</v>
      </c>
      <c r="E3804" s="32" t="s">
        <v>9</v>
      </c>
      <c r="F3804" s="32">
        <v>3381920180049</v>
      </c>
      <c r="G3804" s="32">
        <v>4</v>
      </c>
      <c r="H3804" s="34">
        <v>1660.8374999999999</v>
      </c>
      <c r="I3804" s="3"/>
      <c r="J3804" s="26">
        <f t="shared" si="267"/>
        <v>0</v>
      </c>
    </row>
    <row r="3805" spans="1:10" x14ac:dyDescent="0.25">
      <c r="A3805" s="36"/>
      <c r="B3805" s="32" t="s">
        <v>5</v>
      </c>
      <c r="C3805" s="32" t="str">
        <f t="shared" si="268"/>
        <v>192-338</v>
      </c>
      <c r="D3805" s="32" t="s">
        <v>110</v>
      </c>
      <c r="E3805" s="32" t="s">
        <v>10</v>
      </c>
      <c r="F3805" s="32">
        <v>3381920190048</v>
      </c>
      <c r="G3805" s="32">
        <v>10</v>
      </c>
      <c r="H3805" s="34">
        <v>1660.8374999999999</v>
      </c>
      <c r="I3805" s="3"/>
      <c r="J3805" s="26">
        <f t="shared" si="267"/>
        <v>0</v>
      </c>
    </row>
    <row r="3806" spans="1:10" x14ac:dyDescent="0.25">
      <c r="A3806" s="36"/>
      <c r="B3806" s="32" t="s">
        <v>5</v>
      </c>
      <c r="C3806" s="32" t="str">
        <f t="shared" si="268"/>
        <v>192-338</v>
      </c>
      <c r="D3806" s="32" t="s">
        <v>110</v>
      </c>
      <c r="E3806" s="32" t="s">
        <v>11</v>
      </c>
      <c r="F3806" s="32">
        <v>3381920200044</v>
      </c>
      <c r="G3806" s="32">
        <v>5</v>
      </c>
      <c r="H3806" s="34">
        <v>1660.8374999999999</v>
      </c>
      <c r="I3806" s="3"/>
      <c r="J3806" s="26">
        <f t="shared" si="267"/>
        <v>0</v>
      </c>
    </row>
    <row r="3807" spans="1:10" x14ac:dyDescent="0.25">
      <c r="A3807" s="36"/>
      <c r="B3807" s="32" t="s">
        <v>5</v>
      </c>
      <c r="C3807" s="32" t="str">
        <f t="shared" si="268"/>
        <v>192-338</v>
      </c>
      <c r="D3807" s="32" t="s">
        <v>110</v>
      </c>
      <c r="E3807" s="32" t="s">
        <v>25</v>
      </c>
      <c r="F3807" s="32">
        <v>3381920210043</v>
      </c>
      <c r="G3807" s="32">
        <v>11</v>
      </c>
      <c r="H3807" s="34">
        <v>1660.8374999999999</v>
      </c>
      <c r="I3807" s="3"/>
      <c r="J3807" s="26">
        <f t="shared" si="267"/>
        <v>0</v>
      </c>
    </row>
    <row r="3808" spans="1:10" x14ac:dyDescent="0.25">
      <c r="A3808" s="36"/>
      <c r="B3808" s="32" t="s">
        <v>5</v>
      </c>
      <c r="C3808" s="32" t="str">
        <f t="shared" si="268"/>
        <v>192-338</v>
      </c>
      <c r="D3808" s="32" t="s">
        <v>110</v>
      </c>
      <c r="E3808" s="32" t="s">
        <v>12</v>
      </c>
      <c r="F3808" s="32">
        <v>3381920220042</v>
      </c>
      <c r="G3808" s="32">
        <v>7</v>
      </c>
      <c r="H3808" s="34">
        <v>1660.8374999999999</v>
      </c>
      <c r="I3808" s="3"/>
      <c r="J3808" s="26">
        <f t="shared" si="267"/>
        <v>0</v>
      </c>
    </row>
    <row r="3809" spans="1:10" x14ac:dyDescent="0.25">
      <c r="A3809" s="36"/>
      <c r="B3809" s="32" t="s">
        <v>5</v>
      </c>
      <c r="C3809" s="32" t="str">
        <f t="shared" si="268"/>
        <v>192-338</v>
      </c>
      <c r="D3809" s="32" t="s">
        <v>110</v>
      </c>
      <c r="E3809" s="32" t="s">
        <v>13</v>
      </c>
      <c r="F3809" s="32">
        <v>3381920230041</v>
      </c>
      <c r="G3809" s="32">
        <v>7</v>
      </c>
      <c r="H3809" s="34">
        <v>1660.8374999999999</v>
      </c>
      <c r="I3809" s="3"/>
      <c r="J3809" s="26">
        <f t="shared" si="267"/>
        <v>0</v>
      </c>
    </row>
    <row r="3810" spans="1:10" x14ac:dyDescent="0.25">
      <c r="A3810" s="36"/>
      <c r="B3810" s="32" t="s">
        <v>5</v>
      </c>
      <c r="C3810" s="32" t="str">
        <f t="shared" si="268"/>
        <v>192-338</v>
      </c>
      <c r="D3810" s="32" t="s">
        <v>110</v>
      </c>
      <c r="E3810" s="32" t="s">
        <v>14</v>
      </c>
      <c r="F3810" s="32">
        <v>3381920260048</v>
      </c>
      <c r="G3810" s="32">
        <v>5</v>
      </c>
      <c r="H3810" s="34">
        <v>1660.8374999999999</v>
      </c>
      <c r="I3810" s="3"/>
      <c r="J3810" s="26">
        <f t="shared" si="267"/>
        <v>0</v>
      </c>
    </row>
    <row r="3811" spans="1:10" x14ac:dyDescent="0.25">
      <c r="A3811" s="36"/>
      <c r="B3811" s="32" t="s">
        <v>5</v>
      </c>
      <c r="C3811" s="32" t="str">
        <f t="shared" si="268"/>
        <v>192-338</v>
      </c>
      <c r="D3811" s="32" t="s">
        <v>110</v>
      </c>
      <c r="E3811" s="32" t="s">
        <v>15</v>
      </c>
      <c r="F3811" s="32">
        <v>3381920270047</v>
      </c>
      <c r="G3811" s="32">
        <v>11</v>
      </c>
      <c r="H3811" s="34">
        <v>1660.8374999999999</v>
      </c>
      <c r="I3811" s="3"/>
      <c r="J3811" s="26">
        <f t="shared" si="267"/>
        <v>0</v>
      </c>
    </row>
    <row r="3812" spans="1:10" x14ac:dyDescent="0.25">
      <c r="A3812" s="36"/>
      <c r="B3812" s="32" t="s">
        <v>5</v>
      </c>
      <c r="C3812" s="32" t="str">
        <f t="shared" si="268"/>
        <v>192-338</v>
      </c>
      <c r="D3812" s="32" t="s">
        <v>110</v>
      </c>
      <c r="E3812" s="32" t="s">
        <v>16</v>
      </c>
      <c r="F3812" s="32">
        <v>3381920280046</v>
      </c>
      <c r="G3812" s="32">
        <v>7</v>
      </c>
      <c r="H3812" s="34">
        <v>1660.8374999999999</v>
      </c>
      <c r="I3812" s="3"/>
      <c r="J3812" s="26">
        <f t="shared" si="267"/>
        <v>0</v>
      </c>
    </row>
    <row r="3813" spans="1:10" x14ac:dyDescent="0.25">
      <c r="A3813" s="36"/>
      <c r="B3813" s="32" t="s">
        <v>5</v>
      </c>
      <c r="C3813" s="32" t="str">
        <f t="shared" si="268"/>
        <v>192-338</v>
      </c>
      <c r="D3813" s="32" t="s">
        <v>110</v>
      </c>
      <c r="E3813" s="32" t="s">
        <v>17</v>
      </c>
      <c r="F3813" s="32">
        <v>3381920290045</v>
      </c>
      <c r="G3813" s="32">
        <v>10</v>
      </c>
      <c r="H3813" s="34">
        <v>1660.8374999999999</v>
      </c>
      <c r="I3813" s="3"/>
      <c r="J3813" s="26">
        <f t="shared" si="267"/>
        <v>0</v>
      </c>
    </row>
    <row r="3814" spans="1:10" x14ac:dyDescent="0.25">
      <c r="A3814" s="36"/>
      <c r="B3814" s="32" t="s">
        <v>5</v>
      </c>
      <c r="C3814" s="32" t="str">
        <f t="shared" si="268"/>
        <v>192-338</v>
      </c>
      <c r="D3814" s="32" t="s">
        <v>110</v>
      </c>
      <c r="E3814" s="32" t="s">
        <v>18</v>
      </c>
      <c r="F3814" s="32">
        <v>3381920300041</v>
      </c>
      <c r="G3814" s="32">
        <v>4</v>
      </c>
      <c r="H3814" s="34">
        <v>1660.8374999999999</v>
      </c>
      <c r="I3814" s="3"/>
      <c r="J3814" s="26">
        <f t="shared" si="267"/>
        <v>0</v>
      </c>
    </row>
    <row r="3815" spans="1:10" x14ac:dyDescent="0.25">
      <c r="A3815" s="36"/>
      <c r="B3815" s="32" t="s">
        <v>5</v>
      </c>
      <c r="C3815" s="32" t="str">
        <f t="shared" si="268"/>
        <v>192-338</v>
      </c>
      <c r="D3815" s="32" t="s">
        <v>110</v>
      </c>
      <c r="E3815" s="32" t="s">
        <v>26</v>
      </c>
      <c r="F3815" s="32">
        <v>3381920310040</v>
      </c>
      <c r="G3815" s="32">
        <v>8</v>
      </c>
      <c r="H3815" s="34">
        <v>1660.8374999999999</v>
      </c>
      <c r="I3815" s="3"/>
      <c r="J3815" s="26">
        <f t="shared" si="267"/>
        <v>0</v>
      </c>
    </row>
    <row r="3816" spans="1:10" x14ac:dyDescent="0.25">
      <c r="A3816" s="36"/>
      <c r="B3816" s="32" t="s">
        <v>5</v>
      </c>
      <c r="C3816" s="32" t="str">
        <f t="shared" si="268"/>
        <v>192-338</v>
      </c>
      <c r="D3816" s="32" t="s">
        <v>110</v>
      </c>
      <c r="E3816" s="32" t="s">
        <v>19</v>
      </c>
      <c r="F3816" s="32">
        <v>3381920340047</v>
      </c>
      <c r="G3816" s="32">
        <v>2</v>
      </c>
      <c r="H3816" s="34">
        <v>1660.8374999999999</v>
      </c>
      <c r="I3816" s="3"/>
      <c r="J3816" s="26">
        <f t="shared" si="267"/>
        <v>0</v>
      </c>
    </row>
    <row r="3817" spans="1:10" x14ac:dyDescent="0.25">
      <c r="A3817" s="36"/>
      <c r="B3817" s="32" t="s">
        <v>5</v>
      </c>
      <c r="C3817" s="32" t="str">
        <f t="shared" si="268"/>
        <v>192-338</v>
      </c>
      <c r="D3817" s="32" t="s">
        <v>110</v>
      </c>
      <c r="E3817" s="32" t="s">
        <v>21</v>
      </c>
      <c r="F3817" s="32">
        <v>3381920360045</v>
      </c>
      <c r="G3817" s="32">
        <v>14</v>
      </c>
      <c r="H3817" s="34">
        <v>1660.8374999999999</v>
      </c>
      <c r="I3817" s="3"/>
      <c r="J3817" s="26">
        <f t="shared" si="267"/>
        <v>0</v>
      </c>
    </row>
    <row r="3818" spans="1:10" x14ac:dyDescent="0.25">
      <c r="A3818" s="36"/>
      <c r="B3818" s="32" t="s">
        <v>5</v>
      </c>
      <c r="C3818" s="32" t="str">
        <f t="shared" si="268"/>
        <v>192-338</v>
      </c>
      <c r="D3818" s="32" t="s">
        <v>110</v>
      </c>
      <c r="E3818" s="32" t="s">
        <v>22</v>
      </c>
      <c r="F3818" s="32">
        <v>3381920370044</v>
      </c>
      <c r="G3818" s="32">
        <v>15</v>
      </c>
      <c r="H3818" s="34">
        <v>1660.8374999999999</v>
      </c>
      <c r="I3818" s="3"/>
      <c r="J3818" s="26">
        <f t="shared" si="267"/>
        <v>0</v>
      </c>
    </row>
    <row r="3819" spans="1:10" x14ac:dyDescent="0.25">
      <c r="A3819" s="36"/>
      <c r="B3819" s="32" t="s">
        <v>5</v>
      </c>
      <c r="C3819" s="32" t="str">
        <f t="shared" si="268"/>
        <v>192-338</v>
      </c>
      <c r="D3819" s="32" t="s">
        <v>110</v>
      </c>
      <c r="E3819" s="32" t="s">
        <v>23</v>
      </c>
      <c r="F3819" s="32">
        <v>3381920380043</v>
      </c>
      <c r="G3819" s="32">
        <v>8</v>
      </c>
      <c r="H3819" s="34">
        <v>1660.8374999999999</v>
      </c>
      <c r="I3819" s="3"/>
      <c r="J3819" s="26">
        <f t="shared" si="267"/>
        <v>0</v>
      </c>
    </row>
    <row r="3820" spans="1:10" x14ac:dyDescent="0.25">
      <c r="A3820" s="36"/>
      <c r="B3820" s="32" t="s">
        <v>5</v>
      </c>
      <c r="C3820" s="32" t="str">
        <f t="shared" si="268"/>
        <v>192-338</v>
      </c>
      <c r="D3820" s="32" t="s">
        <v>110</v>
      </c>
      <c r="E3820" s="32" t="s">
        <v>27</v>
      </c>
      <c r="F3820" s="32">
        <v>3381920390042</v>
      </c>
      <c r="G3820" s="32">
        <v>15</v>
      </c>
      <c r="H3820" s="34">
        <v>1660.8374999999999</v>
      </c>
      <c r="I3820" s="3"/>
      <c r="J3820" s="26">
        <f t="shared" si="267"/>
        <v>0</v>
      </c>
    </row>
    <row r="3821" spans="1:10" x14ac:dyDescent="0.25">
      <c r="A3821" s="36"/>
      <c r="B3821" s="32" t="s">
        <v>5</v>
      </c>
      <c r="C3821" s="32" t="str">
        <f t="shared" si="268"/>
        <v>192-338</v>
      </c>
      <c r="D3821" s="32" t="s">
        <v>110</v>
      </c>
      <c r="E3821" s="32" t="s">
        <v>73</v>
      </c>
      <c r="F3821" s="32">
        <v>3381920420046</v>
      </c>
      <c r="G3821" s="32">
        <v>9</v>
      </c>
      <c r="H3821" s="34">
        <v>1660.8374999999999</v>
      </c>
      <c r="I3821" s="3"/>
      <c r="J3821" s="26">
        <f t="shared" si="267"/>
        <v>0</v>
      </c>
    </row>
    <row r="3822" spans="1:10" x14ac:dyDescent="0.25">
      <c r="A3822" s="36"/>
      <c r="B3822" s="32" t="s">
        <v>5</v>
      </c>
      <c r="C3822" s="32" t="str">
        <f t="shared" si="268"/>
        <v>192-338</v>
      </c>
      <c r="D3822" s="32" t="s">
        <v>110</v>
      </c>
      <c r="E3822" s="32" t="s">
        <v>28</v>
      </c>
      <c r="F3822" s="32">
        <v>3381920430045</v>
      </c>
      <c r="G3822" s="32">
        <v>4</v>
      </c>
      <c r="H3822" s="34">
        <v>1660.8374999999999</v>
      </c>
      <c r="I3822" s="3"/>
      <c r="J3822" s="26">
        <f t="shared" si="267"/>
        <v>0</v>
      </c>
    </row>
    <row r="3823" spans="1:10" x14ac:dyDescent="0.25">
      <c r="A3823" s="37"/>
      <c r="B3823" s="32" t="s">
        <v>5</v>
      </c>
      <c r="C3823" s="32" t="str">
        <f t="shared" si="268"/>
        <v>192-338</v>
      </c>
      <c r="D3823" s="32" t="s">
        <v>110</v>
      </c>
      <c r="E3823" s="32" t="s">
        <v>48</v>
      </c>
      <c r="F3823" s="32">
        <v>3381920460042</v>
      </c>
      <c r="G3823" s="32">
        <v>6</v>
      </c>
      <c r="H3823" s="34">
        <v>1660.8374999999999</v>
      </c>
      <c r="I3823" s="3"/>
      <c r="J3823" s="26">
        <f t="shared" si="267"/>
        <v>0</v>
      </c>
    </row>
    <row r="3824" spans="1:10" x14ac:dyDescent="0.25">
      <c r="A3824" s="35"/>
      <c r="B3824" s="32" t="s">
        <v>5</v>
      </c>
      <c r="C3824" s="32" t="str">
        <f t="shared" ref="C3824:C3847" si="269">HYPERLINK("http://warehouse.orhideja.net//images/products/196-338 ¨Æ´Æ™Æ.jpg","196-338")</f>
        <v>196-338</v>
      </c>
      <c r="D3824" s="32" t="s">
        <v>110</v>
      </c>
      <c r="E3824" s="32" t="s">
        <v>70</v>
      </c>
      <c r="F3824" s="32">
        <v>3381960110044</v>
      </c>
      <c r="G3824" s="32">
        <v>3</v>
      </c>
      <c r="H3824" s="34">
        <v>1642.8824999999999</v>
      </c>
      <c r="I3824" s="3"/>
      <c r="J3824" s="26">
        <f t="shared" si="267"/>
        <v>0</v>
      </c>
    </row>
    <row r="3825" spans="1:10" x14ac:dyDescent="0.25">
      <c r="A3825" s="36"/>
      <c r="B3825" s="32" t="s">
        <v>5</v>
      </c>
      <c r="C3825" s="32" t="str">
        <f t="shared" si="269"/>
        <v>196-338</v>
      </c>
      <c r="D3825" s="32" t="s">
        <v>110</v>
      </c>
      <c r="E3825" s="32" t="s">
        <v>9</v>
      </c>
      <c r="F3825" s="32">
        <v>3381960180047</v>
      </c>
      <c r="G3825" s="32">
        <v>15</v>
      </c>
      <c r="H3825" s="34">
        <v>1642.8824999999999</v>
      </c>
      <c r="I3825" s="3"/>
      <c r="J3825" s="26">
        <f t="shared" si="267"/>
        <v>0</v>
      </c>
    </row>
    <row r="3826" spans="1:10" x14ac:dyDescent="0.25">
      <c r="A3826" s="36"/>
      <c r="B3826" s="32" t="s">
        <v>5</v>
      </c>
      <c r="C3826" s="32" t="str">
        <f t="shared" si="269"/>
        <v>196-338</v>
      </c>
      <c r="D3826" s="32" t="s">
        <v>110</v>
      </c>
      <c r="E3826" s="32" t="s">
        <v>10</v>
      </c>
      <c r="F3826" s="32">
        <v>3381960190046</v>
      </c>
      <c r="G3826" s="32">
        <v>9</v>
      </c>
      <c r="H3826" s="34">
        <v>1642.8824999999999</v>
      </c>
      <c r="I3826" s="3"/>
      <c r="J3826" s="26">
        <f t="shared" si="267"/>
        <v>0</v>
      </c>
    </row>
    <row r="3827" spans="1:10" x14ac:dyDescent="0.25">
      <c r="A3827" s="36"/>
      <c r="B3827" s="32" t="s">
        <v>5</v>
      </c>
      <c r="C3827" s="32" t="str">
        <f t="shared" si="269"/>
        <v>196-338</v>
      </c>
      <c r="D3827" s="32" t="s">
        <v>110</v>
      </c>
      <c r="E3827" s="32" t="s">
        <v>11</v>
      </c>
      <c r="F3827" s="32">
        <v>3381960200042</v>
      </c>
      <c r="G3827" s="32">
        <v>9</v>
      </c>
      <c r="H3827" s="34">
        <v>1642.8824999999999</v>
      </c>
      <c r="I3827" s="3"/>
      <c r="J3827" s="26">
        <f t="shared" si="267"/>
        <v>0</v>
      </c>
    </row>
    <row r="3828" spans="1:10" x14ac:dyDescent="0.25">
      <c r="A3828" s="36"/>
      <c r="B3828" s="32" t="s">
        <v>5</v>
      </c>
      <c r="C3828" s="32" t="str">
        <f t="shared" si="269"/>
        <v>196-338</v>
      </c>
      <c r="D3828" s="32" t="s">
        <v>110</v>
      </c>
      <c r="E3828" s="32" t="s">
        <v>25</v>
      </c>
      <c r="F3828" s="32">
        <v>3381960210041</v>
      </c>
      <c r="G3828" s="32">
        <v>5</v>
      </c>
      <c r="H3828" s="34">
        <v>1642.8824999999999</v>
      </c>
      <c r="I3828" s="3"/>
      <c r="J3828" s="26">
        <f t="shared" si="267"/>
        <v>0</v>
      </c>
    </row>
    <row r="3829" spans="1:10" x14ac:dyDescent="0.25">
      <c r="A3829" s="36"/>
      <c r="B3829" s="32" t="s">
        <v>5</v>
      </c>
      <c r="C3829" s="32" t="str">
        <f t="shared" si="269"/>
        <v>196-338</v>
      </c>
      <c r="D3829" s="32" t="s">
        <v>110</v>
      </c>
      <c r="E3829" s="32" t="s">
        <v>12</v>
      </c>
      <c r="F3829" s="32">
        <v>3381960220040</v>
      </c>
      <c r="G3829" s="32">
        <v>2</v>
      </c>
      <c r="H3829" s="34">
        <v>1642.8824999999999</v>
      </c>
      <c r="I3829" s="3"/>
      <c r="J3829" s="26">
        <f t="shared" si="267"/>
        <v>0</v>
      </c>
    </row>
    <row r="3830" spans="1:10" x14ac:dyDescent="0.25">
      <c r="A3830" s="36"/>
      <c r="B3830" s="32" t="s">
        <v>5</v>
      </c>
      <c r="C3830" s="32" t="str">
        <f t="shared" si="269"/>
        <v>196-338</v>
      </c>
      <c r="D3830" s="32" t="s">
        <v>110</v>
      </c>
      <c r="E3830" s="32" t="s">
        <v>13</v>
      </c>
      <c r="F3830" s="32">
        <v>3381960230049</v>
      </c>
      <c r="G3830" s="32">
        <v>4</v>
      </c>
      <c r="H3830" s="34">
        <v>1642.8824999999999</v>
      </c>
      <c r="I3830" s="3"/>
      <c r="J3830" s="26">
        <f t="shared" si="267"/>
        <v>0</v>
      </c>
    </row>
    <row r="3831" spans="1:10" x14ac:dyDescent="0.25">
      <c r="A3831" s="36"/>
      <c r="B3831" s="32" t="s">
        <v>5</v>
      </c>
      <c r="C3831" s="32" t="str">
        <f t="shared" si="269"/>
        <v>196-338</v>
      </c>
      <c r="D3831" s="32" t="s">
        <v>110</v>
      </c>
      <c r="E3831" s="32" t="s">
        <v>14</v>
      </c>
      <c r="F3831" s="32">
        <v>3381960260046</v>
      </c>
      <c r="G3831" s="32">
        <v>10</v>
      </c>
      <c r="H3831" s="34">
        <v>1642.8824999999999</v>
      </c>
      <c r="I3831" s="3"/>
      <c r="J3831" s="26">
        <f t="shared" si="267"/>
        <v>0</v>
      </c>
    </row>
    <row r="3832" spans="1:10" x14ac:dyDescent="0.25">
      <c r="A3832" s="36"/>
      <c r="B3832" s="32" t="s">
        <v>5</v>
      </c>
      <c r="C3832" s="32" t="str">
        <f t="shared" si="269"/>
        <v>196-338</v>
      </c>
      <c r="D3832" s="32" t="s">
        <v>110</v>
      </c>
      <c r="E3832" s="32" t="s">
        <v>15</v>
      </c>
      <c r="F3832" s="32">
        <v>3381960270045</v>
      </c>
      <c r="G3832" s="32">
        <v>9</v>
      </c>
      <c r="H3832" s="34">
        <v>1642.8824999999999</v>
      </c>
      <c r="I3832" s="3"/>
      <c r="J3832" s="26">
        <f t="shared" si="267"/>
        <v>0</v>
      </c>
    </row>
    <row r="3833" spans="1:10" x14ac:dyDescent="0.25">
      <c r="A3833" s="36"/>
      <c r="B3833" s="32" t="s">
        <v>5</v>
      </c>
      <c r="C3833" s="32" t="str">
        <f t="shared" si="269"/>
        <v>196-338</v>
      </c>
      <c r="D3833" s="32" t="s">
        <v>110</v>
      </c>
      <c r="E3833" s="32" t="s">
        <v>16</v>
      </c>
      <c r="F3833" s="32">
        <v>3381960280044</v>
      </c>
      <c r="G3833" s="32">
        <v>10</v>
      </c>
      <c r="H3833" s="34">
        <v>1642.8824999999999</v>
      </c>
      <c r="I3833" s="3"/>
      <c r="J3833" s="26">
        <f t="shared" si="267"/>
        <v>0</v>
      </c>
    </row>
    <row r="3834" spans="1:10" x14ac:dyDescent="0.25">
      <c r="A3834" s="36"/>
      <c r="B3834" s="32" t="s">
        <v>5</v>
      </c>
      <c r="C3834" s="32" t="str">
        <f t="shared" si="269"/>
        <v>196-338</v>
      </c>
      <c r="D3834" s="32" t="s">
        <v>110</v>
      </c>
      <c r="E3834" s="32" t="s">
        <v>17</v>
      </c>
      <c r="F3834" s="32">
        <v>3381960290043</v>
      </c>
      <c r="G3834" s="32">
        <v>5</v>
      </c>
      <c r="H3834" s="34">
        <v>1642.8824999999999</v>
      </c>
      <c r="I3834" s="3"/>
      <c r="J3834" s="26">
        <f t="shared" si="267"/>
        <v>0</v>
      </c>
    </row>
    <row r="3835" spans="1:10" x14ac:dyDescent="0.25">
      <c r="A3835" s="36"/>
      <c r="B3835" s="32" t="s">
        <v>5</v>
      </c>
      <c r="C3835" s="32" t="str">
        <f t="shared" si="269"/>
        <v>196-338</v>
      </c>
      <c r="D3835" s="32" t="s">
        <v>110</v>
      </c>
      <c r="E3835" s="32" t="s">
        <v>18</v>
      </c>
      <c r="F3835" s="32">
        <v>3381960300049</v>
      </c>
      <c r="G3835" s="32">
        <v>12</v>
      </c>
      <c r="H3835" s="34">
        <v>1642.8824999999999</v>
      </c>
      <c r="I3835" s="3"/>
      <c r="J3835" s="26">
        <f t="shared" si="267"/>
        <v>0</v>
      </c>
    </row>
    <row r="3836" spans="1:10" x14ac:dyDescent="0.25">
      <c r="A3836" s="36"/>
      <c r="B3836" s="32" t="s">
        <v>5</v>
      </c>
      <c r="C3836" s="32" t="str">
        <f t="shared" si="269"/>
        <v>196-338</v>
      </c>
      <c r="D3836" s="32" t="s">
        <v>110</v>
      </c>
      <c r="E3836" s="32" t="s">
        <v>26</v>
      </c>
      <c r="F3836" s="32">
        <v>3381960310048</v>
      </c>
      <c r="G3836" s="32">
        <v>3</v>
      </c>
      <c r="H3836" s="34">
        <v>1642.8824999999999</v>
      </c>
      <c r="I3836" s="3"/>
      <c r="J3836" s="26">
        <f t="shared" si="267"/>
        <v>0</v>
      </c>
    </row>
    <row r="3837" spans="1:10" x14ac:dyDescent="0.25">
      <c r="A3837" s="36"/>
      <c r="B3837" s="32" t="s">
        <v>5</v>
      </c>
      <c r="C3837" s="32" t="str">
        <f t="shared" si="269"/>
        <v>196-338</v>
      </c>
      <c r="D3837" s="32" t="s">
        <v>110</v>
      </c>
      <c r="E3837" s="32" t="s">
        <v>19</v>
      </c>
      <c r="F3837" s="32">
        <v>3381960340045</v>
      </c>
      <c r="G3837" s="32">
        <v>10</v>
      </c>
      <c r="H3837" s="34">
        <v>1642.8824999999999</v>
      </c>
      <c r="I3837" s="3"/>
      <c r="J3837" s="26">
        <f t="shared" si="267"/>
        <v>0</v>
      </c>
    </row>
    <row r="3838" spans="1:10" x14ac:dyDescent="0.25">
      <c r="A3838" s="36"/>
      <c r="B3838" s="32" t="s">
        <v>5</v>
      </c>
      <c r="C3838" s="32" t="str">
        <f t="shared" si="269"/>
        <v>196-338</v>
      </c>
      <c r="D3838" s="32" t="s">
        <v>110</v>
      </c>
      <c r="E3838" s="32" t="s">
        <v>20</v>
      </c>
      <c r="F3838" s="32">
        <v>3381960350044</v>
      </c>
      <c r="G3838" s="32">
        <v>10</v>
      </c>
      <c r="H3838" s="34">
        <v>1642.8824999999999</v>
      </c>
      <c r="I3838" s="3"/>
      <c r="J3838" s="26">
        <f t="shared" si="267"/>
        <v>0</v>
      </c>
    </row>
    <row r="3839" spans="1:10" x14ac:dyDescent="0.25">
      <c r="A3839" s="36"/>
      <c r="B3839" s="32" t="s">
        <v>5</v>
      </c>
      <c r="C3839" s="32" t="str">
        <f t="shared" si="269"/>
        <v>196-338</v>
      </c>
      <c r="D3839" s="32" t="s">
        <v>110</v>
      </c>
      <c r="E3839" s="32" t="s">
        <v>21</v>
      </c>
      <c r="F3839" s="32">
        <v>3381960360043</v>
      </c>
      <c r="G3839" s="32">
        <v>10</v>
      </c>
      <c r="H3839" s="34">
        <v>1642.8824999999999</v>
      </c>
      <c r="I3839" s="3"/>
      <c r="J3839" s="26">
        <f t="shared" si="267"/>
        <v>0</v>
      </c>
    </row>
    <row r="3840" spans="1:10" x14ac:dyDescent="0.25">
      <c r="A3840" s="36"/>
      <c r="B3840" s="32" t="s">
        <v>5</v>
      </c>
      <c r="C3840" s="32" t="str">
        <f t="shared" si="269"/>
        <v>196-338</v>
      </c>
      <c r="D3840" s="32" t="s">
        <v>110</v>
      </c>
      <c r="E3840" s="32" t="s">
        <v>22</v>
      </c>
      <c r="F3840" s="32">
        <v>3381960370042</v>
      </c>
      <c r="G3840" s="32">
        <v>1</v>
      </c>
      <c r="H3840" s="34">
        <v>1642.8824999999999</v>
      </c>
      <c r="I3840" s="3"/>
      <c r="J3840" s="26">
        <f t="shared" si="267"/>
        <v>0</v>
      </c>
    </row>
    <row r="3841" spans="1:10" x14ac:dyDescent="0.25">
      <c r="A3841" s="36"/>
      <c r="B3841" s="32" t="s">
        <v>5</v>
      </c>
      <c r="C3841" s="32" t="str">
        <f t="shared" si="269"/>
        <v>196-338</v>
      </c>
      <c r="D3841" s="32" t="s">
        <v>110</v>
      </c>
      <c r="E3841" s="32" t="s">
        <v>23</v>
      </c>
      <c r="F3841" s="32">
        <v>3381960380041</v>
      </c>
      <c r="G3841" s="32">
        <v>7</v>
      </c>
      <c r="H3841" s="34">
        <v>1642.8824999999999</v>
      </c>
      <c r="I3841" s="3"/>
      <c r="J3841" s="26">
        <f t="shared" si="267"/>
        <v>0</v>
      </c>
    </row>
    <row r="3842" spans="1:10" x14ac:dyDescent="0.25">
      <c r="A3842" s="36"/>
      <c r="B3842" s="32" t="s">
        <v>5</v>
      </c>
      <c r="C3842" s="32" t="str">
        <f t="shared" si="269"/>
        <v>196-338</v>
      </c>
      <c r="D3842" s="32" t="s">
        <v>110</v>
      </c>
      <c r="E3842" s="32" t="s">
        <v>27</v>
      </c>
      <c r="F3842" s="32">
        <v>3381960390040</v>
      </c>
      <c r="G3842" s="32">
        <v>3</v>
      </c>
      <c r="H3842" s="34">
        <v>1642.8824999999999</v>
      </c>
      <c r="I3842" s="3"/>
      <c r="J3842" s="26">
        <f t="shared" si="267"/>
        <v>0</v>
      </c>
    </row>
    <row r="3843" spans="1:10" x14ac:dyDescent="0.25">
      <c r="A3843" s="36"/>
      <c r="B3843" s="32" t="s">
        <v>5</v>
      </c>
      <c r="C3843" s="32" t="str">
        <f t="shared" si="269"/>
        <v>196-338</v>
      </c>
      <c r="D3843" s="32" t="s">
        <v>110</v>
      </c>
      <c r="E3843" s="32" t="s">
        <v>73</v>
      </c>
      <c r="F3843" s="32">
        <v>3381960420044</v>
      </c>
      <c r="G3843" s="32">
        <v>9</v>
      </c>
      <c r="H3843" s="34">
        <v>1642.8824999999999</v>
      </c>
      <c r="I3843" s="3"/>
      <c r="J3843" s="26">
        <f t="shared" si="267"/>
        <v>0</v>
      </c>
    </row>
    <row r="3844" spans="1:10" x14ac:dyDescent="0.25">
      <c r="A3844" s="36"/>
      <c r="B3844" s="32" t="s">
        <v>5</v>
      </c>
      <c r="C3844" s="32" t="str">
        <f t="shared" si="269"/>
        <v>196-338</v>
      </c>
      <c r="D3844" s="32" t="s">
        <v>110</v>
      </c>
      <c r="E3844" s="32" t="s">
        <v>28</v>
      </c>
      <c r="F3844" s="32">
        <v>3381960430043</v>
      </c>
      <c r="G3844" s="32">
        <v>10</v>
      </c>
      <c r="H3844" s="34">
        <v>1642.8824999999999</v>
      </c>
      <c r="I3844" s="3"/>
      <c r="J3844" s="26">
        <f t="shared" si="267"/>
        <v>0</v>
      </c>
    </row>
    <row r="3845" spans="1:10" x14ac:dyDescent="0.25">
      <c r="A3845" s="36"/>
      <c r="B3845" s="32" t="s">
        <v>5</v>
      </c>
      <c r="C3845" s="32" t="str">
        <f t="shared" si="269"/>
        <v>196-338</v>
      </c>
      <c r="D3845" s="32" t="s">
        <v>110</v>
      </c>
      <c r="E3845" s="32" t="s">
        <v>29</v>
      </c>
      <c r="F3845" s="32">
        <v>3381960440042</v>
      </c>
      <c r="G3845" s="32">
        <v>10</v>
      </c>
      <c r="H3845" s="34">
        <v>1642.8824999999999</v>
      </c>
      <c r="I3845" s="3"/>
      <c r="J3845" s="26">
        <f t="shared" si="267"/>
        <v>0</v>
      </c>
    </row>
    <row r="3846" spans="1:10" x14ac:dyDescent="0.25">
      <c r="A3846" s="36"/>
      <c r="B3846" s="32" t="s">
        <v>5</v>
      </c>
      <c r="C3846" s="32" t="str">
        <f t="shared" si="269"/>
        <v>196-338</v>
      </c>
      <c r="D3846" s="32" t="s">
        <v>110</v>
      </c>
      <c r="E3846" s="32" t="s">
        <v>30</v>
      </c>
      <c r="F3846" s="32">
        <v>3381960450041</v>
      </c>
      <c r="G3846" s="32">
        <v>9</v>
      </c>
      <c r="H3846" s="34">
        <v>1642.8824999999999</v>
      </c>
      <c r="I3846" s="3"/>
      <c r="J3846" s="26">
        <f t="shared" si="267"/>
        <v>0</v>
      </c>
    </row>
    <row r="3847" spans="1:10" x14ac:dyDescent="0.25">
      <c r="A3847" s="37"/>
      <c r="B3847" s="32" t="s">
        <v>5</v>
      </c>
      <c r="C3847" s="32" t="str">
        <f t="shared" si="269"/>
        <v>196-338</v>
      </c>
      <c r="D3847" s="32" t="s">
        <v>110</v>
      </c>
      <c r="E3847" s="32" t="s">
        <v>48</v>
      </c>
      <c r="F3847" s="32">
        <v>3381960460040</v>
      </c>
      <c r="G3847" s="32">
        <v>6</v>
      </c>
      <c r="H3847" s="34">
        <v>1642.8824999999999</v>
      </c>
      <c r="I3847" s="3"/>
      <c r="J3847" s="26">
        <f t="shared" si="267"/>
        <v>0</v>
      </c>
    </row>
    <row r="3848" spans="1:10" ht="39.75" customHeight="1" x14ac:dyDescent="0.25">
      <c r="A3848" s="35"/>
      <c r="B3848" s="32" t="s">
        <v>32</v>
      </c>
      <c r="C3848" s="32" t="str">
        <f>HYPERLINK("http://warehouse.orhideja.net//images/products/268-338_2.jpg","268-338")</f>
        <v>268-338</v>
      </c>
      <c r="D3848" s="32" t="s">
        <v>110</v>
      </c>
      <c r="E3848" s="32">
        <v>38</v>
      </c>
      <c r="F3848" s="32">
        <v>3382681070044</v>
      </c>
      <c r="G3848" s="32">
        <v>11</v>
      </c>
      <c r="H3848" s="34">
        <v>951.6149999999999</v>
      </c>
      <c r="I3848" s="3"/>
      <c r="J3848" s="26">
        <f t="shared" ref="J3848:J3911" si="270">H3848*I3848</f>
        <v>0</v>
      </c>
    </row>
    <row r="3849" spans="1:10" ht="39.75" customHeight="1" x14ac:dyDescent="0.25">
      <c r="A3849" s="36"/>
      <c r="B3849" s="32" t="s">
        <v>32</v>
      </c>
      <c r="C3849" s="32" t="str">
        <f>HYPERLINK("http://warehouse.orhideja.net//images/products/268-338_2.jpg","268-338")</f>
        <v>268-338</v>
      </c>
      <c r="D3849" s="32" t="s">
        <v>110</v>
      </c>
      <c r="E3849" s="32">
        <v>40</v>
      </c>
      <c r="F3849" s="32">
        <v>3382681080043</v>
      </c>
      <c r="G3849" s="32">
        <v>21</v>
      </c>
      <c r="H3849" s="34">
        <v>951.6149999999999</v>
      </c>
      <c r="I3849" s="3"/>
      <c r="J3849" s="26">
        <f t="shared" si="270"/>
        <v>0</v>
      </c>
    </row>
    <row r="3850" spans="1:10" ht="39.75" customHeight="1" x14ac:dyDescent="0.25">
      <c r="A3850" s="36"/>
      <c r="B3850" s="32" t="s">
        <v>32</v>
      </c>
      <c r="C3850" s="32" t="str">
        <f>HYPERLINK("http://warehouse.orhideja.net//images/products/268-338_2.jpg","268-338")</f>
        <v>268-338</v>
      </c>
      <c r="D3850" s="32" t="s">
        <v>110</v>
      </c>
      <c r="E3850" s="32">
        <v>42</v>
      </c>
      <c r="F3850" s="32">
        <v>3382681090042</v>
      </c>
      <c r="G3850" s="32">
        <v>10</v>
      </c>
      <c r="H3850" s="34">
        <v>951.6149999999999</v>
      </c>
      <c r="I3850" s="3"/>
      <c r="J3850" s="26">
        <f t="shared" si="270"/>
        <v>0</v>
      </c>
    </row>
    <row r="3851" spans="1:10" ht="39.75" customHeight="1" x14ac:dyDescent="0.25">
      <c r="A3851" s="36"/>
      <c r="B3851" s="32" t="s">
        <v>32</v>
      </c>
      <c r="C3851" s="32" t="str">
        <f>HYPERLINK("http://warehouse.orhideja.net//images/products/268-338_2.jpg","268-338")</f>
        <v>268-338</v>
      </c>
      <c r="D3851" s="32" t="s">
        <v>110</v>
      </c>
      <c r="E3851" s="32">
        <v>44</v>
      </c>
      <c r="F3851" s="32">
        <v>3382681100048</v>
      </c>
      <c r="G3851" s="32">
        <v>5</v>
      </c>
      <c r="H3851" s="34">
        <v>951.6149999999999</v>
      </c>
      <c r="I3851" s="3"/>
      <c r="J3851" s="26">
        <f t="shared" si="270"/>
        <v>0</v>
      </c>
    </row>
    <row r="3852" spans="1:10" ht="39.75" customHeight="1" x14ac:dyDescent="0.25">
      <c r="A3852" s="37"/>
      <c r="B3852" s="32" t="s">
        <v>32</v>
      </c>
      <c r="C3852" s="32" t="str">
        <f>HYPERLINK("http://warehouse.orhideja.net//images/products/268-338_2.jpg","268-338")</f>
        <v>268-338</v>
      </c>
      <c r="D3852" s="32" t="s">
        <v>110</v>
      </c>
      <c r="E3852" s="32">
        <v>46</v>
      </c>
      <c r="F3852" s="32">
        <v>3382681110047</v>
      </c>
      <c r="G3852" s="32">
        <v>12</v>
      </c>
      <c r="H3852" s="34">
        <v>951.6149999999999</v>
      </c>
      <c r="I3852" s="3"/>
      <c r="J3852" s="26">
        <f t="shared" si="270"/>
        <v>0</v>
      </c>
    </row>
    <row r="3853" spans="1:10" ht="36.75" customHeight="1" x14ac:dyDescent="0.25">
      <c r="A3853" s="35"/>
      <c r="B3853" s="32" t="s">
        <v>50</v>
      </c>
      <c r="C3853" s="32" t="str">
        <f>HYPERLINK("http://warehouse.orhideja.net//images/products/289-338_4.jpg","289-338")</f>
        <v>289-338</v>
      </c>
      <c r="D3853" s="32" t="s">
        <v>110</v>
      </c>
      <c r="E3853" s="32">
        <v>36</v>
      </c>
      <c r="F3853" s="32">
        <v>3382891060040</v>
      </c>
      <c r="G3853" s="32">
        <v>1</v>
      </c>
      <c r="H3853" s="34">
        <v>1005.4799999999999</v>
      </c>
      <c r="I3853" s="3"/>
      <c r="J3853" s="26">
        <f t="shared" si="270"/>
        <v>0</v>
      </c>
    </row>
    <row r="3854" spans="1:10" ht="36.75" customHeight="1" x14ac:dyDescent="0.25">
      <c r="A3854" s="36"/>
      <c r="B3854" s="32" t="s">
        <v>50</v>
      </c>
      <c r="C3854" s="32" t="str">
        <f>HYPERLINK("http://warehouse.orhideja.net//images/products/289-338_4.jpg","289-338")</f>
        <v>289-338</v>
      </c>
      <c r="D3854" s="32" t="s">
        <v>110</v>
      </c>
      <c r="E3854" s="32">
        <v>38</v>
      </c>
      <c r="F3854" s="32">
        <v>3382891070049</v>
      </c>
      <c r="G3854" s="32">
        <v>5</v>
      </c>
      <c r="H3854" s="34">
        <v>1005.4799999999999</v>
      </c>
      <c r="I3854" s="3"/>
      <c r="J3854" s="26">
        <f t="shared" si="270"/>
        <v>0</v>
      </c>
    </row>
    <row r="3855" spans="1:10" ht="36.75" customHeight="1" x14ac:dyDescent="0.25">
      <c r="A3855" s="36"/>
      <c r="B3855" s="32" t="s">
        <v>50</v>
      </c>
      <c r="C3855" s="32" t="str">
        <f>HYPERLINK("http://warehouse.orhideja.net//images/products/289-338_4.jpg","289-338")</f>
        <v>289-338</v>
      </c>
      <c r="D3855" s="32" t="s">
        <v>110</v>
      </c>
      <c r="E3855" s="32">
        <v>40</v>
      </c>
      <c r="F3855" s="32">
        <v>3382891080048</v>
      </c>
      <c r="G3855" s="32">
        <v>18</v>
      </c>
      <c r="H3855" s="34">
        <v>1005.4799999999999</v>
      </c>
      <c r="I3855" s="3"/>
      <c r="J3855" s="26">
        <f t="shared" si="270"/>
        <v>0</v>
      </c>
    </row>
    <row r="3856" spans="1:10" ht="36.75" customHeight="1" x14ac:dyDescent="0.25">
      <c r="A3856" s="36"/>
      <c r="B3856" s="32" t="s">
        <v>50</v>
      </c>
      <c r="C3856" s="32" t="str">
        <f>HYPERLINK("http://warehouse.orhideja.net//images/products/289-338_4.jpg","289-338")</f>
        <v>289-338</v>
      </c>
      <c r="D3856" s="32" t="s">
        <v>110</v>
      </c>
      <c r="E3856" s="32">
        <v>42</v>
      </c>
      <c r="F3856" s="32">
        <v>3382891090047</v>
      </c>
      <c r="G3856" s="32">
        <v>11</v>
      </c>
      <c r="H3856" s="34">
        <v>1005.4799999999999</v>
      </c>
      <c r="I3856" s="3"/>
      <c r="J3856" s="26">
        <f t="shared" si="270"/>
        <v>0</v>
      </c>
    </row>
    <row r="3857" spans="1:10" ht="36.75" customHeight="1" x14ac:dyDescent="0.25">
      <c r="A3857" s="37"/>
      <c r="B3857" s="32" t="s">
        <v>50</v>
      </c>
      <c r="C3857" s="32" t="str">
        <f>HYPERLINK("http://warehouse.orhideja.net//images/products/289-338_4.jpg","289-338")</f>
        <v>289-338</v>
      </c>
      <c r="D3857" s="32" t="s">
        <v>110</v>
      </c>
      <c r="E3857" s="32">
        <v>44</v>
      </c>
      <c r="F3857" s="32">
        <v>3382891100043</v>
      </c>
      <c r="G3857" s="32">
        <v>22</v>
      </c>
      <c r="H3857" s="34">
        <v>1005.4799999999999</v>
      </c>
      <c r="I3857" s="3"/>
      <c r="J3857" s="26">
        <f t="shared" si="270"/>
        <v>0</v>
      </c>
    </row>
    <row r="3858" spans="1:10" x14ac:dyDescent="0.25">
      <c r="A3858" s="35"/>
      <c r="B3858" s="32" t="s">
        <v>5</v>
      </c>
      <c r="C3858" s="32" t="str">
        <f t="shared" ref="C3858:C3873" si="271">HYPERLINK("http://warehouse.orhideja.net//images/products/192-338 black-peony.jpg","192-338")</f>
        <v>192-338</v>
      </c>
      <c r="D3858" s="32" t="s">
        <v>83</v>
      </c>
      <c r="E3858" s="32" t="s">
        <v>11</v>
      </c>
      <c r="F3858" s="32">
        <v>3381920209122</v>
      </c>
      <c r="G3858" s="32">
        <v>16</v>
      </c>
      <c r="H3858" s="34">
        <v>1660.8374999999999</v>
      </c>
      <c r="I3858" s="3"/>
      <c r="J3858" s="26">
        <f t="shared" si="270"/>
        <v>0</v>
      </c>
    </row>
    <row r="3859" spans="1:10" x14ac:dyDescent="0.25">
      <c r="A3859" s="36"/>
      <c r="B3859" s="32" t="s">
        <v>5</v>
      </c>
      <c r="C3859" s="32" t="str">
        <f t="shared" si="271"/>
        <v>192-338</v>
      </c>
      <c r="D3859" s="32" t="s">
        <v>83</v>
      </c>
      <c r="E3859" s="32" t="s">
        <v>25</v>
      </c>
      <c r="F3859" s="32">
        <v>3381920219121</v>
      </c>
      <c r="G3859" s="32">
        <v>16</v>
      </c>
      <c r="H3859" s="34">
        <v>1660.8374999999999</v>
      </c>
      <c r="I3859" s="3"/>
      <c r="J3859" s="26">
        <f t="shared" si="270"/>
        <v>0</v>
      </c>
    </row>
    <row r="3860" spans="1:10" x14ac:dyDescent="0.25">
      <c r="A3860" s="36"/>
      <c r="B3860" s="32" t="s">
        <v>5</v>
      </c>
      <c r="C3860" s="32" t="str">
        <f t="shared" si="271"/>
        <v>192-338</v>
      </c>
      <c r="D3860" s="32" t="s">
        <v>83</v>
      </c>
      <c r="E3860" s="32" t="s">
        <v>12</v>
      </c>
      <c r="F3860" s="32">
        <v>3381920229120</v>
      </c>
      <c r="G3860" s="32">
        <v>16</v>
      </c>
      <c r="H3860" s="34">
        <v>1660.8374999999999</v>
      </c>
      <c r="I3860" s="3"/>
      <c r="J3860" s="26">
        <f t="shared" si="270"/>
        <v>0</v>
      </c>
    </row>
    <row r="3861" spans="1:10" x14ac:dyDescent="0.25">
      <c r="A3861" s="36"/>
      <c r="B3861" s="32" t="s">
        <v>5</v>
      </c>
      <c r="C3861" s="32" t="str">
        <f t="shared" si="271"/>
        <v>192-338</v>
      </c>
      <c r="D3861" s="32" t="s">
        <v>83</v>
      </c>
      <c r="E3861" s="32" t="s">
        <v>13</v>
      </c>
      <c r="F3861" s="32">
        <v>3381920239129</v>
      </c>
      <c r="G3861" s="32">
        <v>14</v>
      </c>
      <c r="H3861" s="34">
        <v>1660.8374999999999</v>
      </c>
      <c r="I3861" s="3"/>
      <c r="J3861" s="26">
        <f t="shared" si="270"/>
        <v>0</v>
      </c>
    </row>
    <row r="3862" spans="1:10" x14ac:dyDescent="0.25">
      <c r="A3862" s="36"/>
      <c r="B3862" s="32" t="s">
        <v>5</v>
      </c>
      <c r="C3862" s="32" t="str">
        <f t="shared" si="271"/>
        <v>192-338</v>
      </c>
      <c r="D3862" s="32" t="s">
        <v>83</v>
      </c>
      <c r="E3862" s="32" t="s">
        <v>16</v>
      </c>
      <c r="F3862" s="32">
        <v>3381920289124</v>
      </c>
      <c r="G3862" s="32">
        <v>14</v>
      </c>
      <c r="H3862" s="34">
        <v>1660.8374999999999</v>
      </c>
      <c r="I3862" s="3"/>
      <c r="J3862" s="26">
        <f t="shared" si="270"/>
        <v>0</v>
      </c>
    </row>
    <row r="3863" spans="1:10" x14ac:dyDescent="0.25">
      <c r="A3863" s="36"/>
      <c r="B3863" s="32" t="s">
        <v>5</v>
      </c>
      <c r="C3863" s="32" t="str">
        <f t="shared" si="271"/>
        <v>192-338</v>
      </c>
      <c r="D3863" s="32" t="s">
        <v>83</v>
      </c>
      <c r="E3863" s="32" t="s">
        <v>17</v>
      </c>
      <c r="F3863" s="32">
        <v>3381920299123</v>
      </c>
      <c r="G3863" s="32">
        <v>14</v>
      </c>
      <c r="H3863" s="34">
        <v>1660.8374999999999</v>
      </c>
      <c r="I3863" s="3"/>
      <c r="J3863" s="26">
        <f t="shared" si="270"/>
        <v>0</v>
      </c>
    </row>
    <row r="3864" spans="1:10" x14ac:dyDescent="0.25">
      <c r="A3864" s="36"/>
      <c r="B3864" s="32" t="s">
        <v>5</v>
      </c>
      <c r="C3864" s="32" t="str">
        <f t="shared" si="271"/>
        <v>192-338</v>
      </c>
      <c r="D3864" s="32" t="s">
        <v>83</v>
      </c>
      <c r="E3864" s="32" t="s">
        <v>18</v>
      </c>
      <c r="F3864" s="32">
        <v>3381920309129</v>
      </c>
      <c r="G3864" s="32">
        <v>12</v>
      </c>
      <c r="H3864" s="34">
        <v>1660.8374999999999</v>
      </c>
      <c r="I3864" s="3"/>
      <c r="J3864" s="26">
        <f t="shared" si="270"/>
        <v>0</v>
      </c>
    </row>
    <row r="3865" spans="1:10" x14ac:dyDescent="0.25">
      <c r="A3865" s="36"/>
      <c r="B3865" s="32" t="s">
        <v>5</v>
      </c>
      <c r="C3865" s="32" t="str">
        <f t="shared" si="271"/>
        <v>192-338</v>
      </c>
      <c r="D3865" s="32" t="s">
        <v>83</v>
      </c>
      <c r="E3865" s="32" t="s">
        <v>26</v>
      </c>
      <c r="F3865" s="32">
        <v>3381920319128</v>
      </c>
      <c r="G3865" s="32">
        <v>14</v>
      </c>
      <c r="H3865" s="34">
        <v>1660.8374999999999</v>
      </c>
      <c r="I3865" s="3"/>
      <c r="J3865" s="26">
        <f t="shared" si="270"/>
        <v>0</v>
      </c>
    </row>
    <row r="3866" spans="1:10" x14ac:dyDescent="0.25">
      <c r="A3866" s="36"/>
      <c r="B3866" s="32" t="s">
        <v>5</v>
      </c>
      <c r="C3866" s="32" t="str">
        <f t="shared" si="271"/>
        <v>192-338</v>
      </c>
      <c r="D3866" s="32" t="s">
        <v>83</v>
      </c>
      <c r="E3866" s="32" t="s">
        <v>21</v>
      </c>
      <c r="F3866" s="32">
        <v>3381920369123</v>
      </c>
      <c r="G3866" s="32">
        <v>11</v>
      </c>
      <c r="H3866" s="34">
        <v>1660.8374999999999</v>
      </c>
      <c r="I3866" s="3"/>
      <c r="J3866" s="26">
        <f t="shared" si="270"/>
        <v>0</v>
      </c>
    </row>
    <row r="3867" spans="1:10" x14ac:dyDescent="0.25">
      <c r="A3867" s="36"/>
      <c r="B3867" s="32" t="s">
        <v>5</v>
      </c>
      <c r="C3867" s="32" t="str">
        <f t="shared" si="271"/>
        <v>192-338</v>
      </c>
      <c r="D3867" s="32" t="s">
        <v>83</v>
      </c>
      <c r="E3867" s="32" t="s">
        <v>22</v>
      </c>
      <c r="F3867" s="32">
        <v>3381920379122</v>
      </c>
      <c r="G3867" s="32">
        <v>11</v>
      </c>
      <c r="H3867" s="34">
        <v>1660.8374999999999</v>
      </c>
      <c r="I3867" s="3"/>
      <c r="J3867" s="26">
        <f t="shared" si="270"/>
        <v>0</v>
      </c>
    </row>
    <row r="3868" spans="1:10" x14ac:dyDescent="0.25">
      <c r="A3868" s="36"/>
      <c r="B3868" s="32" t="s">
        <v>5</v>
      </c>
      <c r="C3868" s="32" t="str">
        <f t="shared" si="271"/>
        <v>192-338</v>
      </c>
      <c r="D3868" s="32" t="s">
        <v>83</v>
      </c>
      <c r="E3868" s="32" t="s">
        <v>23</v>
      </c>
      <c r="F3868" s="32">
        <v>3381920389121</v>
      </c>
      <c r="G3868" s="32">
        <v>13</v>
      </c>
      <c r="H3868" s="34">
        <v>1660.8374999999999</v>
      </c>
      <c r="I3868" s="3"/>
      <c r="J3868" s="26">
        <f t="shared" si="270"/>
        <v>0</v>
      </c>
    </row>
    <row r="3869" spans="1:10" x14ac:dyDescent="0.25">
      <c r="A3869" s="36"/>
      <c r="B3869" s="32" t="s">
        <v>5</v>
      </c>
      <c r="C3869" s="32" t="str">
        <f t="shared" si="271"/>
        <v>192-338</v>
      </c>
      <c r="D3869" s="32" t="s">
        <v>83</v>
      </c>
      <c r="E3869" s="32" t="s">
        <v>27</v>
      </c>
      <c r="F3869" s="32">
        <v>3381920399120</v>
      </c>
      <c r="G3869" s="32">
        <v>12</v>
      </c>
      <c r="H3869" s="34">
        <v>1660.8374999999999</v>
      </c>
      <c r="I3869" s="3"/>
      <c r="J3869" s="26">
        <f t="shared" si="270"/>
        <v>0</v>
      </c>
    </row>
    <row r="3870" spans="1:10" x14ac:dyDescent="0.25">
      <c r="A3870" s="36"/>
      <c r="B3870" s="32" t="s">
        <v>5</v>
      </c>
      <c r="C3870" s="32" t="str">
        <f t="shared" si="271"/>
        <v>192-338</v>
      </c>
      <c r="D3870" s="32" t="s">
        <v>83</v>
      </c>
      <c r="E3870" s="32" t="s">
        <v>28</v>
      </c>
      <c r="F3870" s="32">
        <v>3381920439123</v>
      </c>
      <c r="G3870" s="32">
        <v>11</v>
      </c>
      <c r="H3870" s="34">
        <v>1660.8374999999999</v>
      </c>
      <c r="I3870" s="3"/>
      <c r="J3870" s="26">
        <f t="shared" si="270"/>
        <v>0</v>
      </c>
    </row>
    <row r="3871" spans="1:10" x14ac:dyDescent="0.25">
      <c r="A3871" s="36"/>
      <c r="B3871" s="32" t="s">
        <v>5</v>
      </c>
      <c r="C3871" s="32" t="str">
        <f t="shared" si="271"/>
        <v>192-338</v>
      </c>
      <c r="D3871" s="32" t="s">
        <v>83</v>
      </c>
      <c r="E3871" s="32" t="s">
        <v>29</v>
      </c>
      <c r="F3871" s="32">
        <v>3381920449122</v>
      </c>
      <c r="G3871" s="32">
        <v>9</v>
      </c>
      <c r="H3871" s="34">
        <v>1660.8374999999999</v>
      </c>
      <c r="I3871" s="3"/>
      <c r="J3871" s="26">
        <f t="shared" si="270"/>
        <v>0</v>
      </c>
    </row>
    <row r="3872" spans="1:10" x14ac:dyDescent="0.25">
      <c r="A3872" s="36"/>
      <c r="B3872" s="32" t="s">
        <v>5</v>
      </c>
      <c r="C3872" s="32" t="str">
        <f t="shared" si="271"/>
        <v>192-338</v>
      </c>
      <c r="D3872" s="32" t="s">
        <v>83</v>
      </c>
      <c r="E3872" s="32" t="s">
        <v>30</v>
      </c>
      <c r="F3872" s="32">
        <v>3381920459121</v>
      </c>
      <c r="G3872" s="32">
        <v>11</v>
      </c>
      <c r="H3872" s="34">
        <v>1660.8374999999999</v>
      </c>
      <c r="I3872" s="3"/>
      <c r="J3872" s="26">
        <f t="shared" si="270"/>
        <v>0</v>
      </c>
    </row>
    <row r="3873" spans="1:10" x14ac:dyDescent="0.25">
      <c r="A3873" s="37"/>
      <c r="B3873" s="32" t="s">
        <v>5</v>
      </c>
      <c r="C3873" s="32" t="str">
        <f t="shared" si="271"/>
        <v>192-338</v>
      </c>
      <c r="D3873" s="32" t="s">
        <v>83</v>
      </c>
      <c r="E3873" s="32" t="s">
        <v>48</v>
      </c>
      <c r="F3873" s="32">
        <v>3381920469120</v>
      </c>
      <c r="G3873" s="32">
        <v>13</v>
      </c>
      <c r="H3873" s="34">
        <v>1660.8374999999999</v>
      </c>
      <c r="I3873" s="3"/>
      <c r="J3873" s="26">
        <f t="shared" si="270"/>
        <v>0</v>
      </c>
    </row>
    <row r="3874" spans="1:10" ht="20.25" customHeight="1" x14ac:dyDescent="0.25">
      <c r="A3874" s="35"/>
      <c r="B3874" s="32" t="s">
        <v>5</v>
      </c>
      <c r="C3874" s="32" t="str">
        <f t="shared" ref="C3874:C3886" si="272">HYPERLINK("http://warehouse.orhideja.net//images/products/196-338 black-peony.jpg","196-338")</f>
        <v>196-338</v>
      </c>
      <c r="D3874" s="32" t="s">
        <v>83</v>
      </c>
      <c r="E3874" s="32" t="s">
        <v>11</v>
      </c>
      <c r="F3874" s="32">
        <v>3381960209120</v>
      </c>
      <c r="G3874" s="32">
        <v>17</v>
      </c>
      <c r="H3874" s="34">
        <v>1642.8824999999999</v>
      </c>
      <c r="I3874" s="3"/>
      <c r="J3874" s="26">
        <f t="shared" si="270"/>
        <v>0</v>
      </c>
    </row>
    <row r="3875" spans="1:10" ht="20.25" customHeight="1" x14ac:dyDescent="0.25">
      <c r="A3875" s="36"/>
      <c r="B3875" s="32" t="s">
        <v>5</v>
      </c>
      <c r="C3875" s="32" t="str">
        <f t="shared" si="272"/>
        <v>196-338</v>
      </c>
      <c r="D3875" s="32" t="s">
        <v>83</v>
      </c>
      <c r="E3875" s="32" t="s">
        <v>25</v>
      </c>
      <c r="F3875" s="32">
        <v>3381960219129</v>
      </c>
      <c r="G3875" s="32">
        <v>17</v>
      </c>
      <c r="H3875" s="34">
        <v>1642.8824999999999</v>
      </c>
      <c r="I3875" s="3"/>
      <c r="J3875" s="26">
        <f t="shared" si="270"/>
        <v>0</v>
      </c>
    </row>
    <row r="3876" spans="1:10" ht="20.25" customHeight="1" x14ac:dyDescent="0.25">
      <c r="A3876" s="36"/>
      <c r="B3876" s="32" t="s">
        <v>5</v>
      </c>
      <c r="C3876" s="32" t="str">
        <f t="shared" si="272"/>
        <v>196-338</v>
      </c>
      <c r="D3876" s="32" t="s">
        <v>83</v>
      </c>
      <c r="E3876" s="32" t="s">
        <v>12</v>
      </c>
      <c r="F3876" s="32">
        <v>3381960229128</v>
      </c>
      <c r="G3876" s="32">
        <v>17</v>
      </c>
      <c r="H3876" s="34">
        <v>1642.8824999999999</v>
      </c>
      <c r="I3876" s="3"/>
      <c r="J3876" s="26">
        <f t="shared" si="270"/>
        <v>0</v>
      </c>
    </row>
    <row r="3877" spans="1:10" ht="20.25" customHeight="1" x14ac:dyDescent="0.25">
      <c r="A3877" s="36"/>
      <c r="B3877" s="32" t="s">
        <v>5</v>
      </c>
      <c r="C3877" s="32" t="str">
        <f t="shared" si="272"/>
        <v>196-338</v>
      </c>
      <c r="D3877" s="32" t="s">
        <v>83</v>
      </c>
      <c r="E3877" s="32" t="s">
        <v>13</v>
      </c>
      <c r="F3877" s="32">
        <v>3381960239127</v>
      </c>
      <c r="G3877" s="32">
        <v>18</v>
      </c>
      <c r="H3877" s="34">
        <v>1642.8824999999999</v>
      </c>
      <c r="I3877" s="3"/>
      <c r="J3877" s="26">
        <f t="shared" si="270"/>
        <v>0</v>
      </c>
    </row>
    <row r="3878" spans="1:10" ht="20.25" customHeight="1" x14ac:dyDescent="0.25">
      <c r="A3878" s="36"/>
      <c r="B3878" s="32" t="s">
        <v>5</v>
      </c>
      <c r="C3878" s="32" t="str">
        <f t="shared" si="272"/>
        <v>196-338</v>
      </c>
      <c r="D3878" s="32" t="s">
        <v>83</v>
      </c>
      <c r="E3878" s="32" t="s">
        <v>16</v>
      </c>
      <c r="F3878" s="32">
        <v>3381960289122</v>
      </c>
      <c r="G3878" s="32">
        <v>17</v>
      </c>
      <c r="H3878" s="34">
        <v>1642.8824999999999</v>
      </c>
      <c r="I3878" s="3"/>
      <c r="J3878" s="26">
        <f t="shared" si="270"/>
        <v>0</v>
      </c>
    </row>
    <row r="3879" spans="1:10" ht="20.25" customHeight="1" x14ac:dyDescent="0.25">
      <c r="A3879" s="36"/>
      <c r="B3879" s="32" t="s">
        <v>5</v>
      </c>
      <c r="C3879" s="32" t="str">
        <f t="shared" si="272"/>
        <v>196-338</v>
      </c>
      <c r="D3879" s="32" t="s">
        <v>83</v>
      </c>
      <c r="E3879" s="32" t="s">
        <v>17</v>
      </c>
      <c r="F3879" s="32">
        <v>3381960299121</v>
      </c>
      <c r="G3879" s="32">
        <v>17</v>
      </c>
      <c r="H3879" s="34">
        <v>1642.8824999999999</v>
      </c>
      <c r="I3879" s="3"/>
      <c r="J3879" s="26">
        <f t="shared" si="270"/>
        <v>0</v>
      </c>
    </row>
    <row r="3880" spans="1:10" ht="20.25" customHeight="1" x14ac:dyDescent="0.25">
      <c r="A3880" s="36"/>
      <c r="B3880" s="32" t="s">
        <v>5</v>
      </c>
      <c r="C3880" s="32" t="str">
        <f t="shared" si="272"/>
        <v>196-338</v>
      </c>
      <c r="D3880" s="32" t="s">
        <v>83</v>
      </c>
      <c r="E3880" s="32" t="s">
        <v>18</v>
      </c>
      <c r="F3880" s="32">
        <v>3381960309127</v>
      </c>
      <c r="G3880" s="32">
        <v>17</v>
      </c>
      <c r="H3880" s="34">
        <v>1642.8824999999999</v>
      </c>
      <c r="I3880" s="3"/>
      <c r="J3880" s="26">
        <f t="shared" si="270"/>
        <v>0</v>
      </c>
    </row>
    <row r="3881" spans="1:10" ht="20.25" customHeight="1" x14ac:dyDescent="0.25">
      <c r="A3881" s="36"/>
      <c r="B3881" s="32" t="s">
        <v>5</v>
      </c>
      <c r="C3881" s="32" t="str">
        <f t="shared" si="272"/>
        <v>196-338</v>
      </c>
      <c r="D3881" s="32" t="s">
        <v>83</v>
      </c>
      <c r="E3881" s="32" t="s">
        <v>26</v>
      </c>
      <c r="F3881" s="32">
        <v>3381960319126</v>
      </c>
      <c r="G3881" s="32">
        <v>18</v>
      </c>
      <c r="H3881" s="34">
        <v>1642.8824999999999</v>
      </c>
      <c r="I3881" s="3"/>
      <c r="J3881" s="26">
        <f t="shared" si="270"/>
        <v>0</v>
      </c>
    </row>
    <row r="3882" spans="1:10" ht="20.25" customHeight="1" x14ac:dyDescent="0.25">
      <c r="A3882" s="36"/>
      <c r="B3882" s="32" t="s">
        <v>5</v>
      </c>
      <c r="C3882" s="32" t="str">
        <f t="shared" si="272"/>
        <v>196-338</v>
      </c>
      <c r="D3882" s="32" t="s">
        <v>83</v>
      </c>
      <c r="E3882" s="32" t="s">
        <v>20</v>
      </c>
      <c r="F3882" s="32">
        <v>3381960359122</v>
      </c>
      <c r="G3882" s="32">
        <v>16</v>
      </c>
      <c r="H3882" s="34">
        <v>1642.8824999999999</v>
      </c>
      <c r="I3882" s="3"/>
      <c r="J3882" s="26">
        <f t="shared" si="270"/>
        <v>0</v>
      </c>
    </row>
    <row r="3883" spans="1:10" ht="20.25" customHeight="1" x14ac:dyDescent="0.25">
      <c r="A3883" s="36"/>
      <c r="B3883" s="32" t="s">
        <v>5</v>
      </c>
      <c r="C3883" s="32" t="str">
        <f t="shared" si="272"/>
        <v>196-338</v>
      </c>
      <c r="D3883" s="32" t="s">
        <v>83</v>
      </c>
      <c r="E3883" s="32" t="s">
        <v>21</v>
      </c>
      <c r="F3883" s="32">
        <v>3381960369121</v>
      </c>
      <c r="G3883" s="32">
        <v>17</v>
      </c>
      <c r="H3883" s="34">
        <v>1642.8824999999999</v>
      </c>
      <c r="I3883" s="3"/>
      <c r="J3883" s="26">
        <f t="shared" si="270"/>
        <v>0</v>
      </c>
    </row>
    <row r="3884" spans="1:10" ht="20.25" customHeight="1" x14ac:dyDescent="0.25">
      <c r="A3884" s="36"/>
      <c r="B3884" s="32" t="s">
        <v>5</v>
      </c>
      <c r="C3884" s="32" t="str">
        <f t="shared" si="272"/>
        <v>196-338</v>
      </c>
      <c r="D3884" s="32" t="s">
        <v>83</v>
      </c>
      <c r="E3884" s="32" t="s">
        <v>22</v>
      </c>
      <c r="F3884" s="32">
        <v>3381960379120</v>
      </c>
      <c r="G3884" s="32">
        <v>17</v>
      </c>
      <c r="H3884" s="34">
        <v>1642.8824999999999</v>
      </c>
      <c r="I3884" s="3"/>
      <c r="J3884" s="26">
        <f t="shared" si="270"/>
        <v>0</v>
      </c>
    </row>
    <row r="3885" spans="1:10" ht="20.25" customHeight="1" x14ac:dyDescent="0.25">
      <c r="A3885" s="36"/>
      <c r="B3885" s="32" t="s">
        <v>5</v>
      </c>
      <c r="C3885" s="32" t="str">
        <f t="shared" si="272"/>
        <v>196-338</v>
      </c>
      <c r="D3885" s="32" t="s">
        <v>83</v>
      </c>
      <c r="E3885" s="32" t="s">
        <v>23</v>
      </c>
      <c r="F3885" s="32">
        <v>3381960389129</v>
      </c>
      <c r="G3885" s="32">
        <v>18</v>
      </c>
      <c r="H3885" s="34">
        <v>1642.8824999999999</v>
      </c>
      <c r="I3885" s="3"/>
      <c r="J3885" s="26">
        <f t="shared" si="270"/>
        <v>0</v>
      </c>
    </row>
    <row r="3886" spans="1:10" ht="20.25" customHeight="1" x14ac:dyDescent="0.25">
      <c r="A3886" s="37"/>
      <c r="B3886" s="32" t="s">
        <v>5</v>
      </c>
      <c r="C3886" s="32" t="str">
        <f t="shared" si="272"/>
        <v>196-338</v>
      </c>
      <c r="D3886" s="32" t="s">
        <v>83</v>
      </c>
      <c r="E3886" s="32" t="s">
        <v>27</v>
      </c>
      <c r="F3886" s="32">
        <v>3381960399128</v>
      </c>
      <c r="G3886" s="32">
        <v>18</v>
      </c>
      <c r="H3886" s="34">
        <v>1642.8824999999999</v>
      </c>
      <c r="I3886" s="3"/>
      <c r="J3886" s="26">
        <f t="shared" si="270"/>
        <v>0</v>
      </c>
    </row>
    <row r="3887" spans="1:10" x14ac:dyDescent="0.25">
      <c r="A3887" s="35"/>
      <c r="B3887" s="32" t="s">
        <v>5</v>
      </c>
      <c r="C3887" s="32" t="str">
        <f t="shared" ref="C3887:C3914" si="273">HYPERLINK("http://warehouse.orhideja.net//images/products/192-338.jpg","192-338")</f>
        <v>192-338</v>
      </c>
      <c r="D3887" s="32" t="s">
        <v>67</v>
      </c>
      <c r="E3887" s="32" t="s">
        <v>70</v>
      </c>
      <c r="F3887" s="32">
        <v>3381920111708</v>
      </c>
      <c r="G3887" s="32">
        <v>15</v>
      </c>
      <c r="H3887" s="34">
        <v>1660.8374999999999</v>
      </c>
      <c r="I3887" s="3"/>
      <c r="J3887" s="26">
        <f t="shared" si="270"/>
        <v>0</v>
      </c>
    </row>
    <row r="3888" spans="1:10" x14ac:dyDescent="0.25">
      <c r="A3888" s="36"/>
      <c r="B3888" s="32" t="s">
        <v>5</v>
      </c>
      <c r="C3888" s="32" t="str">
        <f t="shared" si="273"/>
        <v>192-338</v>
      </c>
      <c r="D3888" s="32" t="s">
        <v>67</v>
      </c>
      <c r="E3888" s="32" t="s">
        <v>7</v>
      </c>
      <c r="F3888" s="32">
        <v>3381920121707</v>
      </c>
      <c r="G3888" s="32">
        <v>9</v>
      </c>
      <c r="H3888" s="34">
        <v>1660.8374999999999</v>
      </c>
      <c r="I3888" s="3"/>
      <c r="J3888" s="26">
        <f t="shared" si="270"/>
        <v>0</v>
      </c>
    </row>
    <row r="3889" spans="1:10" x14ac:dyDescent="0.25">
      <c r="A3889" s="36"/>
      <c r="B3889" s="32" t="s">
        <v>5</v>
      </c>
      <c r="C3889" s="32" t="str">
        <f t="shared" si="273"/>
        <v>192-338</v>
      </c>
      <c r="D3889" s="32" t="s">
        <v>67</v>
      </c>
      <c r="E3889" s="32" t="s">
        <v>8</v>
      </c>
      <c r="F3889" s="32">
        <v>3381920131706</v>
      </c>
      <c r="G3889" s="32">
        <v>8</v>
      </c>
      <c r="H3889" s="34">
        <v>1660.8374999999999</v>
      </c>
      <c r="I3889" s="3"/>
      <c r="J3889" s="26">
        <f t="shared" si="270"/>
        <v>0</v>
      </c>
    </row>
    <row r="3890" spans="1:10" x14ac:dyDescent="0.25">
      <c r="A3890" s="36"/>
      <c r="B3890" s="32" t="s">
        <v>5</v>
      </c>
      <c r="C3890" s="32" t="str">
        <f t="shared" si="273"/>
        <v>192-338</v>
      </c>
      <c r="D3890" s="32" t="s">
        <v>67</v>
      </c>
      <c r="E3890" s="32" t="s">
        <v>54</v>
      </c>
      <c r="F3890" s="32">
        <v>3381920141705</v>
      </c>
      <c r="G3890" s="32">
        <v>17</v>
      </c>
      <c r="H3890" s="34">
        <v>1660.8374999999999</v>
      </c>
      <c r="I3890" s="3"/>
      <c r="J3890" s="26">
        <f t="shared" si="270"/>
        <v>0</v>
      </c>
    </row>
    <row r="3891" spans="1:10" x14ac:dyDescent="0.25">
      <c r="A3891" s="36"/>
      <c r="B3891" s="32" t="s">
        <v>5</v>
      </c>
      <c r="C3891" s="32" t="str">
        <f t="shared" si="273"/>
        <v>192-338</v>
      </c>
      <c r="D3891" s="32" t="s">
        <v>67</v>
      </c>
      <c r="E3891" s="32" t="s">
        <v>24</v>
      </c>
      <c r="F3891" s="32">
        <v>3381920151704</v>
      </c>
      <c r="G3891" s="32">
        <v>15</v>
      </c>
      <c r="H3891" s="34">
        <v>1660.8374999999999</v>
      </c>
      <c r="I3891" s="3"/>
      <c r="J3891" s="26">
        <f t="shared" si="270"/>
        <v>0</v>
      </c>
    </row>
    <row r="3892" spans="1:10" x14ac:dyDescent="0.25">
      <c r="A3892" s="36"/>
      <c r="B3892" s="32" t="s">
        <v>5</v>
      </c>
      <c r="C3892" s="32" t="str">
        <f t="shared" si="273"/>
        <v>192-338</v>
      </c>
      <c r="D3892" s="32" t="s">
        <v>67</v>
      </c>
      <c r="E3892" s="32" t="s">
        <v>9</v>
      </c>
      <c r="F3892" s="32">
        <v>3381920181701</v>
      </c>
      <c r="G3892" s="32">
        <v>20</v>
      </c>
      <c r="H3892" s="34">
        <v>1660.8374999999999</v>
      </c>
      <c r="I3892" s="3"/>
      <c r="J3892" s="26">
        <f t="shared" si="270"/>
        <v>0</v>
      </c>
    </row>
    <row r="3893" spans="1:10" x14ac:dyDescent="0.25">
      <c r="A3893" s="36"/>
      <c r="B3893" s="32" t="s">
        <v>5</v>
      </c>
      <c r="C3893" s="32" t="str">
        <f t="shared" si="273"/>
        <v>192-338</v>
      </c>
      <c r="D3893" s="32" t="s">
        <v>67</v>
      </c>
      <c r="E3893" s="32" t="s">
        <v>10</v>
      </c>
      <c r="F3893" s="32">
        <v>3381920191700</v>
      </c>
      <c r="G3893" s="32">
        <v>17</v>
      </c>
      <c r="H3893" s="34">
        <v>1660.8374999999999</v>
      </c>
      <c r="I3893" s="3"/>
      <c r="J3893" s="26">
        <f t="shared" si="270"/>
        <v>0</v>
      </c>
    </row>
    <row r="3894" spans="1:10" x14ac:dyDescent="0.25">
      <c r="A3894" s="36"/>
      <c r="B3894" s="32" t="s">
        <v>5</v>
      </c>
      <c r="C3894" s="32" t="str">
        <f t="shared" si="273"/>
        <v>192-338</v>
      </c>
      <c r="D3894" s="32" t="s">
        <v>67</v>
      </c>
      <c r="E3894" s="32" t="s">
        <v>11</v>
      </c>
      <c r="F3894" s="32">
        <v>3381920201706</v>
      </c>
      <c r="G3894" s="32">
        <v>13</v>
      </c>
      <c r="H3894" s="34">
        <v>1660.8374999999999</v>
      </c>
      <c r="I3894" s="3"/>
      <c r="J3894" s="26">
        <f t="shared" si="270"/>
        <v>0</v>
      </c>
    </row>
    <row r="3895" spans="1:10" x14ac:dyDescent="0.25">
      <c r="A3895" s="36"/>
      <c r="B3895" s="32" t="s">
        <v>5</v>
      </c>
      <c r="C3895" s="32" t="str">
        <f t="shared" si="273"/>
        <v>192-338</v>
      </c>
      <c r="D3895" s="32" t="s">
        <v>67</v>
      </c>
      <c r="E3895" s="32" t="s">
        <v>25</v>
      </c>
      <c r="F3895" s="32">
        <v>3381920211705</v>
      </c>
      <c r="G3895" s="32">
        <v>24</v>
      </c>
      <c r="H3895" s="34">
        <v>1660.8374999999999</v>
      </c>
      <c r="I3895" s="3"/>
      <c r="J3895" s="26">
        <f t="shared" si="270"/>
        <v>0</v>
      </c>
    </row>
    <row r="3896" spans="1:10" x14ac:dyDescent="0.25">
      <c r="A3896" s="36"/>
      <c r="B3896" s="32" t="s">
        <v>5</v>
      </c>
      <c r="C3896" s="32" t="str">
        <f t="shared" si="273"/>
        <v>192-338</v>
      </c>
      <c r="D3896" s="32" t="s">
        <v>67</v>
      </c>
      <c r="E3896" s="32" t="s">
        <v>12</v>
      </c>
      <c r="F3896" s="32">
        <v>3381920221704</v>
      </c>
      <c r="G3896" s="32">
        <v>27</v>
      </c>
      <c r="H3896" s="34">
        <v>1660.8374999999999</v>
      </c>
      <c r="I3896" s="3"/>
      <c r="J3896" s="26">
        <f t="shared" si="270"/>
        <v>0</v>
      </c>
    </row>
    <row r="3897" spans="1:10" x14ac:dyDescent="0.25">
      <c r="A3897" s="36"/>
      <c r="B3897" s="32" t="s">
        <v>5</v>
      </c>
      <c r="C3897" s="32" t="str">
        <f t="shared" si="273"/>
        <v>192-338</v>
      </c>
      <c r="D3897" s="32" t="s">
        <v>67</v>
      </c>
      <c r="E3897" s="32" t="s">
        <v>13</v>
      </c>
      <c r="F3897" s="32">
        <v>3381920231703</v>
      </c>
      <c r="G3897" s="32">
        <v>9</v>
      </c>
      <c r="H3897" s="34">
        <v>1660.8374999999999</v>
      </c>
      <c r="I3897" s="3"/>
      <c r="J3897" s="26">
        <f t="shared" si="270"/>
        <v>0</v>
      </c>
    </row>
    <row r="3898" spans="1:10" x14ac:dyDescent="0.25">
      <c r="A3898" s="36"/>
      <c r="B3898" s="32" t="s">
        <v>5</v>
      </c>
      <c r="C3898" s="32" t="str">
        <f t="shared" si="273"/>
        <v>192-338</v>
      </c>
      <c r="D3898" s="32" t="s">
        <v>67</v>
      </c>
      <c r="E3898" s="32" t="s">
        <v>14</v>
      </c>
      <c r="F3898" s="32">
        <v>3381920261700</v>
      </c>
      <c r="G3898" s="32">
        <v>11</v>
      </c>
      <c r="H3898" s="34">
        <v>1660.8374999999999</v>
      </c>
      <c r="I3898" s="3"/>
      <c r="J3898" s="26">
        <f t="shared" si="270"/>
        <v>0</v>
      </c>
    </row>
    <row r="3899" spans="1:10" x14ac:dyDescent="0.25">
      <c r="A3899" s="36"/>
      <c r="B3899" s="32" t="s">
        <v>5</v>
      </c>
      <c r="C3899" s="32" t="str">
        <f t="shared" si="273"/>
        <v>192-338</v>
      </c>
      <c r="D3899" s="32" t="s">
        <v>67</v>
      </c>
      <c r="E3899" s="32" t="s">
        <v>15</v>
      </c>
      <c r="F3899" s="32">
        <v>3381920271709</v>
      </c>
      <c r="G3899" s="32">
        <v>44</v>
      </c>
      <c r="H3899" s="34">
        <v>1660.8374999999999</v>
      </c>
      <c r="I3899" s="3"/>
      <c r="J3899" s="26">
        <f t="shared" si="270"/>
        <v>0</v>
      </c>
    </row>
    <row r="3900" spans="1:10" x14ac:dyDescent="0.25">
      <c r="A3900" s="36"/>
      <c r="B3900" s="32" t="s">
        <v>5</v>
      </c>
      <c r="C3900" s="32" t="str">
        <f t="shared" si="273"/>
        <v>192-338</v>
      </c>
      <c r="D3900" s="32" t="s">
        <v>67</v>
      </c>
      <c r="E3900" s="32" t="s">
        <v>16</v>
      </c>
      <c r="F3900" s="32">
        <v>3381920281708</v>
      </c>
      <c r="G3900" s="32">
        <v>34</v>
      </c>
      <c r="H3900" s="34">
        <v>1660.8374999999999</v>
      </c>
      <c r="I3900" s="3"/>
      <c r="J3900" s="26">
        <f t="shared" si="270"/>
        <v>0</v>
      </c>
    </row>
    <row r="3901" spans="1:10" x14ac:dyDescent="0.25">
      <c r="A3901" s="36"/>
      <c r="B3901" s="32" t="s">
        <v>5</v>
      </c>
      <c r="C3901" s="32" t="str">
        <f t="shared" si="273"/>
        <v>192-338</v>
      </c>
      <c r="D3901" s="32" t="s">
        <v>67</v>
      </c>
      <c r="E3901" s="32" t="s">
        <v>17</v>
      </c>
      <c r="F3901" s="32">
        <v>3381920291707</v>
      </c>
      <c r="G3901" s="32">
        <v>48</v>
      </c>
      <c r="H3901" s="34">
        <v>1660.8374999999999</v>
      </c>
      <c r="I3901" s="3"/>
      <c r="J3901" s="26">
        <f t="shared" si="270"/>
        <v>0</v>
      </c>
    </row>
    <row r="3902" spans="1:10" x14ac:dyDescent="0.25">
      <c r="A3902" s="36"/>
      <c r="B3902" s="32" t="s">
        <v>5</v>
      </c>
      <c r="C3902" s="32" t="str">
        <f t="shared" si="273"/>
        <v>192-338</v>
      </c>
      <c r="D3902" s="32" t="s">
        <v>67</v>
      </c>
      <c r="E3902" s="32" t="s">
        <v>18</v>
      </c>
      <c r="F3902" s="32">
        <v>3381920301703</v>
      </c>
      <c r="G3902" s="32">
        <v>31</v>
      </c>
      <c r="H3902" s="34">
        <v>1660.8374999999999</v>
      </c>
      <c r="I3902" s="3"/>
      <c r="J3902" s="26">
        <f t="shared" si="270"/>
        <v>0</v>
      </c>
    </row>
    <row r="3903" spans="1:10" x14ac:dyDescent="0.25">
      <c r="A3903" s="36"/>
      <c r="B3903" s="32" t="s">
        <v>5</v>
      </c>
      <c r="C3903" s="32" t="str">
        <f t="shared" si="273"/>
        <v>192-338</v>
      </c>
      <c r="D3903" s="32" t="s">
        <v>67</v>
      </c>
      <c r="E3903" s="32" t="s">
        <v>26</v>
      </c>
      <c r="F3903" s="32">
        <v>3381920311702</v>
      </c>
      <c r="G3903" s="32">
        <v>14</v>
      </c>
      <c r="H3903" s="34">
        <v>1660.8374999999999</v>
      </c>
      <c r="I3903" s="3"/>
      <c r="J3903" s="26">
        <f t="shared" si="270"/>
        <v>0</v>
      </c>
    </row>
    <row r="3904" spans="1:10" x14ac:dyDescent="0.25">
      <c r="A3904" s="36"/>
      <c r="B3904" s="32" t="s">
        <v>5</v>
      </c>
      <c r="C3904" s="32" t="str">
        <f t="shared" si="273"/>
        <v>192-338</v>
      </c>
      <c r="D3904" s="32" t="s">
        <v>67</v>
      </c>
      <c r="E3904" s="32" t="s">
        <v>19</v>
      </c>
      <c r="F3904" s="32">
        <v>3381920341709</v>
      </c>
      <c r="G3904" s="32">
        <v>22</v>
      </c>
      <c r="H3904" s="34">
        <v>1660.8374999999999</v>
      </c>
      <c r="I3904" s="3"/>
      <c r="J3904" s="26">
        <f t="shared" si="270"/>
        <v>0</v>
      </c>
    </row>
    <row r="3905" spans="1:10" x14ac:dyDescent="0.25">
      <c r="A3905" s="36"/>
      <c r="B3905" s="32" t="s">
        <v>5</v>
      </c>
      <c r="C3905" s="32" t="str">
        <f t="shared" si="273"/>
        <v>192-338</v>
      </c>
      <c r="D3905" s="32" t="s">
        <v>67</v>
      </c>
      <c r="E3905" s="32" t="s">
        <v>20</v>
      </c>
      <c r="F3905" s="32">
        <v>3381920351708</v>
      </c>
      <c r="G3905" s="32">
        <v>31</v>
      </c>
      <c r="H3905" s="34">
        <v>1660.8374999999999</v>
      </c>
      <c r="I3905" s="3"/>
      <c r="J3905" s="26">
        <f t="shared" si="270"/>
        <v>0</v>
      </c>
    </row>
    <row r="3906" spans="1:10" x14ac:dyDescent="0.25">
      <c r="A3906" s="36"/>
      <c r="B3906" s="32" t="s">
        <v>5</v>
      </c>
      <c r="C3906" s="32" t="str">
        <f t="shared" si="273"/>
        <v>192-338</v>
      </c>
      <c r="D3906" s="32" t="s">
        <v>67</v>
      </c>
      <c r="E3906" s="32" t="s">
        <v>21</v>
      </c>
      <c r="F3906" s="32">
        <v>3381920361707</v>
      </c>
      <c r="G3906" s="32">
        <v>27</v>
      </c>
      <c r="H3906" s="34">
        <v>1660.8374999999999</v>
      </c>
      <c r="I3906" s="3"/>
      <c r="J3906" s="26">
        <f t="shared" si="270"/>
        <v>0</v>
      </c>
    </row>
    <row r="3907" spans="1:10" x14ac:dyDescent="0.25">
      <c r="A3907" s="36"/>
      <c r="B3907" s="32" t="s">
        <v>5</v>
      </c>
      <c r="C3907" s="32" t="str">
        <f t="shared" si="273"/>
        <v>192-338</v>
      </c>
      <c r="D3907" s="32" t="s">
        <v>67</v>
      </c>
      <c r="E3907" s="32" t="s">
        <v>22</v>
      </c>
      <c r="F3907" s="32">
        <v>3381920371706</v>
      </c>
      <c r="G3907" s="32">
        <v>16</v>
      </c>
      <c r="H3907" s="34">
        <v>1660.8374999999999</v>
      </c>
      <c r="I3907" s="3"/>
      <c r="J3907" s="26">
        <f t="shared" si="270"/>
        <v>0</v>
      </c>
    </row>
    <row r="3908" spans="1:10" x14ac:dyDescent="0.25">
      <c r="A3908" s="36"/>
      <c r="B3908" s="32" t="s">
        <v>5</v>
      </c>
      <c r="C3908" s="32" t="str">
        <f t="shared" si="273"/>
        <v>192-338</v>
      </c>
      <c r="D3908" s="32" t="s">
        <v>67</v>
      </c>
      <c r="E3908" s="32" t="s">
        <v>23</v>
      </c>
      <c r="F3908" s="32">
        <v>3381920381705</v>
      </c>
      <c r="G3908" s="32">
        <v>31</v>
      </c>
      <c r="H3908" s="34">
        <v>1660.8374999999999</v>
      </c>
      <c r="I3908" s="3"/>
      <c r="J3908" s="26">
        <f t="shared" si="270"/>
        <v>0</v>
      </c>
    </row>
    <row r="3909" spans="1:10" x14ac:dyDescent="0.25">
      <c r="A3909" s="36"/>
      <c r="B3909" s="32" t="s">
        <v>5</v>
      </c>
      <c r="C3909" s="32" t="str">
        <f t="shared" si="273"/>
        <v>192-338</v>
      </c>
      <c r="D3909" s="32" t="s">
        <v>67</v>
      </c>
      <c r="E3909" s="32" t="s">
        <v>27</v>
      </c>
      <c r="F3909" s="32">
        <v>3381920391704</v>
      </c>
      <c r="G3909" s="32">
        <v>8</v>
      </c>
      <c r="H3909" s="34">
        <v>1660.8374999999999</v>
      </c>
      <c r="I3909" s="3"/>
      <c r="J3909" s="26">
        <f t="shared" si="270"/>
        <v>0</v>
      </c>
    </row>
    <row r="3910" spans="1:10" x14ac:dyDescent="0.25">
      <c r="A3910" s="36"/>
      <c r="B3910" s="32" t="s">
        <v>5</v>
      </c>
      <c r="C3910" s="32" t="str">
        <f t="shared" si="273"/>
        <v>192-338</v>
      </c>
      <c r="D3910" s="32" t="s">
        <v>67</v>
      </c>
      <c r="E3910" s="32" t="s">
        <v>73</v>
      </c>
      <c r="F3910" s="32">
        <v>3381920421708</v>
      </c>
      <c r="G3910" s="32">
        <v>1</v>
      </c>
      <c r="H3910" s="34">
        <v>1660.8374999999999</v>
      </c>
      <c r="I3910" s="3"/>
      <c r="J3910" s="26">
        <f t="shared" si="270"/>
        <v>0</v>
      </c>
    </row>
    <row r="3911" spans="1:10" x14ac:dyDescent="0.25">
      <c r="A3911" s="36"/>
      <c r="B3911" s="32" t="s">
        <v>5</v>
      </c>
      <c r="C3911" s="32" t="str">
        <f t="shared" si="273"/>
        <v>192-338</v>
      </c>
      <c r="D3911" s="32" t="s">
        <v>67</v>
      </c>
      <c r="E3911" s="32" t="s">
        <v>28</v>
      </c>
      <c r="F3911" s="32">
        <v>3381920431707</v>
      </c>
      <c r="G3911" s="32">
        <v>10</v>
      </c>
      <c r="H3911" s="34">
        <v>1660.8374999999999</v>
      </c>
      <c r="I3911" s="3"/>
      <c r="J3911" s="26">
        <f t="shared" si="270"/>
        <v>0</v>
      </c>
    </row>
    <row r="3912" spans="1:10" x14ac:dyDescent="0.25">
      <c r="A3912" s="36"/>
      <c r="B3912" s="32" t="s">
        <v>5</v>
      </c>
      <c r="C3912" s="32" t="str">
        <f t="shared" si="273"/>
        <v>192-338</v>
      </c>
      <c r="D3912" s="32" t="s">
        <v>67</v>
      </c>
      <c r="E3912" s="32" t="s">
        <v>29</v>
      </c>
      <c r="F3912" s="32">
        <v>3381920441706</v>
      </c>
      <c r="G3912" s="32">
        <v>10</v>
      </c>
      <c r="H3912" s="34">
        <v>1660.8374999999999</v>
      </c>
      <c r="I3912" s="3"/>
      <c r="J3912" s="26">
        <f t="shared" ref="J3912:J3975" si="274">H3912*I3912</f>
        <v>0</v>
      </c>
    </row>
    <row r="3913" spans="1:10" x14ac:dyDescent="0.25">
      <c r="A3913" s="36"/>
      <c r="B3913" s="32" t="s">
        <v>5</v>
      </c>
      <c r="C3913" s="32" t="str">
        <f t="shared" si="273"/>
        <v>192-338</v>
      </c>
      <c r="D3913" s="32" t="s">
        <v>67</v>
      </c>
      <c r="E3913" s="32" t="s">
        <v>30</v>
      </c>
      <c r="F3913" s="32">
        <v>3381920451705</v>
      </c>
      <c r="G3913" s="32">
        <v>9</v>
      </c>
      <c r="H3913" s="34">
        <v>1660.8374999999999</v>
      </c>
      <c r="I3913" s="3"/>
      <c r="J3913" s="26">
        <f t="shared" si="274"/>
        <v>0</v>
      </c>
    </row>
    <row r="3914" spans="1:10" x14ac:dyDescent="0.25">
      <c r="A3914" s="37"/>
      <c r="B3914" s="32" t="s">
        <v>5</v>
      </c>
      <c r="C3914" s="32" t="str">
        <f t="shared" si="273"/>
        <v>192-338</v>
      </c>
      <c r="D3914" s="32" t="s">
        <v>67</v>
      </c>
      <c r="E3914" s="32" t="s">
        <v>48</v>
      </c>
      <c r="F3914" s="32">
        <v>3381920461704</v>
      </c>
      <c r="G3914" s="32">
        <v>10</v>
      </c>
      <c r="H3914" s="34">
        <v>1660.8374999999999</v>
      </c>
      <c r="I3914" s="3"/>
      <c r="J3914" s="26">
        <f t="shared" si="274"/>
        <v>0</v>
      </c>
    </row>
    <row r="3915" spans="1:10" x14ac:dyDescent="0.25">
      <c r="A3915" s="35"/>
      <c r="B3915" s="32" t="s">
        <v>5</v>
      </c>
      <c r="C3915" s="32" t="str">
        <f t="shared" ref="C3915:C3940" si="275">HYPERLINK("http://warehouse.orhideja.net//images/products/196-338.jpg","196-338")</f>
        <v>196-338</v>
      </c>
      <c r="D3915" s="32" t="s">
        <v>67</v>
      </c>
      <c r="E3915" s="32" t="s">
        <v>70</v>
      </c>
      <c r="F3915" s="32">
        <v>3381960111706</v>
      </c>
      <c r="G3915" s="32">
        <v>3</v>
      </c>
      <c r="H3915" s="34">
        <v>1642.8824999999999</v>
      </c>
      <c r="I3915" s="3"/>
      <c r="J3915" s="26">
        <f t="shared" si="274"/>
        <v>0</v>
      </c>
    </row>
    <row r="3916" spans="1:10" x14ac:dyDescent="0.25">
      <c r="A3916" s="36"/>
      <c r="B3916" s="32" t="s">
        <v>5</v>
      </c>
      <c r="C3916" s="32" t="str">
        <f t="shared" si="275"/>
        <v>196-338</v>
      </c>
      <c r="D3916" s="32" t="s">
        <v>67</v>
      </c>
      <c r="E3916" s="32" t="s">
        <v>7</v>
      </c>
      <c r="F3916" s="32">
        <v>3381960121705</v>
      </c>
      <c r="G3916" s="32">
        <v>2</v>
      </c>
      <c r="H3916" s="34">
        <v>1642.8824999999999</v>
      </c>
      <c r="I3916" s="3"/>
      <c r="J3916" s="26">
        <f t="shared" si="274"/>
        <v>0</v>
      </c>
    </row>
    <row r="3917" spans="1:10" x14ac:dyDescent="0.25">
      <c r="A3917" s="36"/>
      <c r="B3917" s="32" t="s">
        <v>5</v>
      </c>
      <c r="C3917" s="32" t="str">
        <f t="shared" si="275"/>
        <v>196-338</v>
      </c>
      <c r="D3917" s="32" t="s">
        <v>67</v>
      </c>
      <c r="E3917" s="32" t="s">
        <v>8</v>
      </c>
      <c r="F3917" s="32">
        <v>3381960131704</v>
      </c>
      <c r="G3917" s="32">
        <v>3</v>
      </c>
      <c r="H3917" s="34">
        <v>1642.8824999999999</v>
      </c>
      <c r="I3917" s="3"/>
      <c r="J3917" s="26">
        <f t="shared" si="274"/>
        <v>0</v>
      </c>
    </row>
    <row r="3918" spans="1:10" x14ac:dyDescent="0.25">
      <c r="A3918" s="36"/>
      <c r="B3918" s="32" t="s">
        <v>5</v>
      </c>
      <c r="C3918" s="32" t="str">
        <f t="shared" si="275"/>
        <v>196-338</v>
      </c>
      <c r="D3918" s="32" t="s">
        <v>67</v>
      </c>
      <c r="E3918" s="32" t="s">
        <v>9</v>
      </c>
      <c r="F3918" s="32">
        <v>3381960181709</v>
      </c>
      <c r="G3918" s="32">
        <v>8</v>
      </c>
      <c r="H3918" s="34">
        <v>1642.8824999999999</v>
      </c>
      <c r="I3918" s="3"/>
      <c r="J3918" s="26">
        <f t="shared" si="274"/>
        <v>0</v>
      </c>
    </row>
    <row r="3919" spans="1:10" x14ac:dyDescent="0.25">
      <c r="A3919" s="36"/>
      <c r="B3919" s="32" t="s">
        <v>5</v>
      </c>
      <c r="C3919" s="32" t="str">
        <f t="shared" si="275"/>
        <v>196-338</v>
      </c>
      <c r="D3919" s="32" t="s">
        <v>67</v>
      </c>
      <c r="E3919" s="32" t="s">
        <v>10</v>
      </c>
      <c r="F3919" s="32">
        <v>3381960191708</v>
      </c>
      <c r="G3919" s="32">
        <v>8</v>
      </c>
      <c r="H3919" s="34">
        <v>1642.8824999999999</v>
      </c>
      <c r="I3919" s="3"/>
      <c r="J3919" s="26">
        <f t="shared" si="274"/>
        <v>0</v>
      </c>
    </row>
    <row r="3920" spans="1:10" x14ac:dyDescent="0.25">
      <c r="A3920" s="36"/>
      <c r="B3920" s="32" t="s">
        <v>5</v>
      </c>
      <c r="C3920" s="32" t="str">
        <f t="shared" si="275"/>
        <v>196-338</v>
      </c>
      <c r="D3920" s="32" t="s">
        <v>67</v>
      </c>
      <c r="E3920" s="32" t="s">
        <v>11</v>
      </c>
      <c r="F3920" s="32">
        <v>3381960201704</v>
      </c>
      <c r="G3920" s="32">
        <v>12</v>
      </c>
      <c r="H3920" s="34">
        <v>1642.8824999999999</v>
      </c>
      <c r="I3920" s="3"/>
      <c r="J3920" s="26">
        <f t="shared" si="274"/>
        <v>0</v>
      </c>
    </row>
    <row r="3921" spans="1:10" x14ac:dyDescent="0.25">
      <c r="A3921" s="36"/>
      <c r="B3921" s="32" t="s">
        <v>5</v>
      </c>
      <c r="C3921" s="32" t="str">
        <f t="shared" si="275"/>
        <v>196-338</v>
      </c>
      <c r="D3921" s="32" t="s">
        <v>67</v>
      </c>
      <c r="E3921" s="32" t="s">
        <v>25</v>
      </c>
      <c r="F3921" s="32">
        <v>3381960211703</v>
      </c>
      <c r="G3921" s="32">
        <v>12</v>
      </c>
      <c r="H3921" s="34">
        <v>1642.8824999999999</v>
      </c>
      <c r="I3921" s="3"/>
      <c r="J3921" s="26">
        <f t="shared" si="274"/>
        <v>0</v>
      </c>
    </row>
    <row r="3922" spans="1:10" x14ac:dyDescent="0.25">
      <c r="A3922" s="36"/>
      <c r="B3922" s="32" t="s">
        <v>5</v>
      </c>
      <c r="C3922" s="32" t="str">
        <f t="shared" si="275"/>
        <v>196-338</v>
      </c>
      <c r="D3922" s="32" t="s">
        <v>67</v>
      </c>
      <c r="E3922" s="32" t="s">
        <v>12</v>
      </c>
      <c r="F3922" s="32">
        <v>3381960221702</v>
      </c>
      <c r="G3922" s="32">
        <v>5</v>
      </c>
      <c r="H3922" s="34">
        <v>1642.8824999999999</v>
      </c>
      <c r="I3922" s="3"/>
      <c r="J3922" s="26">
        <f t="shared" si="274"/>
        <v>0</v>
      </c>
    </row>
    <row r="3923" spans="1:10" x14ac:dyDescent="0.25">
      <c r="A3923" s="36"/>
      <c r="B3923" s="32" t="s">
        <v>5</v>
      </c>
      <c r="C3923" s="32" t="str">
        <f t="shared" si="275"/>
        <v>196-338</v>
      </c>
      <c r="D3923" s="32" t="s">
        <v>67</v>
      </c>
      <c r="E3923" s="32" t="s">
        <v>13</v>
      </c>
      <c r="F3923" s="32">
        <v>3381960231701</v>
      </c>
      <c r="G3923" s="32">
        <v>5</v>
      </c>
      <c r="H3923" s="34">
        <v>1642.8824999999999</v>
      </c>
      <c r="I3923" s="3"/>
      <c r="J3923" s="26">
        <f t="shared" si="274"/>
        <v>0</v>
      </c>
    </row>
    <row r="3924" spans="1:10" x14ac:dyDescent="0.25">
      <c r="A3924" s="36"/>
      <c r="B3924" s="32" t="s">
        <v>5</v>
      </c>
      <c r="C3924" s="32" t="str">
        <f t="shared" si="275"/>
        <v>196-338</v>
      </c>
      <c r="D3924" s="32" t="s">
        <v>67</v>
      </c>
      <c r="E3924" s="32" t="s">
        <v>14</v>
      </c>
      <c r="F3924" s="32">
        <v>3381960261708</v>
      </c>
      <c r="G3924" s="32">
        <v>11</v>
      </c>
      <c r="H3924" s="34">
        <v>1642.8824999999999</v>
      </c>
      <c r="I3924" s="3"/>
      <c r="J3924" s="26">
        <f t="shared" si="274"/>
        <v>0</v>
      </c>
    </row>
    <row r="3925" spans="1:10" x14ac:dyDescent="0.25">
      <c r="A3925" s="36"/>
      <c r="B3925" s="32" t="s">
        <v>5</v>
      </c>
      <c r="C3925" s="32" t="str">
        <f t="shared" si="275"/>
        <v>196-338</v>
      </c>
      <c r="D3925" s="32" t="s">
        <v>67</v>
      </c>
      <c r="E3925" s="32" t="s">
        <v>15</v>
      </c>
      <c r="F3925" s="32">
        <v>3381960271707</v>
      </c>
      <c r="G3925" s="32">
        <v>11</v>
      </c>
      <c r="H3925" s="34">
        <v>1642.8824999999999</v>
      </c>
      <c r="I3925" s="3"/>
      <c r="J3925" s="26">
        <f t="shared" si="274"/>
        <v>0</v>
      </c>
    </row>
    <row r="3926" spans="1:10" x14ac:dyDescent="0.25">
      <c r="A3926" s="36"/>
      <c r="B3926" s="32" t="s">
        <v>5</v>
      </c>
      <c r="C3926" s="32" t="str">
        <f t="shared" si="275"/>
        <v>196-338</v>
      </c>
      <c r="D3926" s="32" t="s">
        <v>67</v>
      </c>
      <c r="E3926" s="32" t="s">
        <v>16</v>
      </c>
      <c r="F3926" s="32">
        <v>3381960281706</v>
      </c>
      <c r="G3926" s="32">
        <v>17</v>
      </c>
      <c r="H3926" s="34">
        <v>1642.8824999999999</v>
      </c>
      <c r="I3926" s="3"/>
      <c r="J3926" s="26">
        <f t="shared" si="274"/>
        <v>0</v>
      </c>
    </row>
    <row r="3927" spans="1:10" x14ac:dyDescent="0.25">
      <c r="A3927" s="36"/>
      <c r="B3927" s="32" t="s">
        <v>5</v>
      </c>
      <c r="C3927" s="32" t="str">
        <f t="shared" si="275"/>
        <v>196-338</v>
      </c>
      <c r="D3927" s="32" t="s">
        <v>67</v>
      </c>
      <c r="E3927" s="32" t="s">
        <v>17</v>
      </c>
      <c r="F3927" s="32">
        <v>3381960291705</v>
      </c>
      <c r="G3927" s="32">
        <v>11</v>
      </c>
      <c r="H3927" s="34">
        <v>1642.8824999999999</v>
      </c>
      <c r="I3927" s="3"/>
      <c r="J3927" s="26">
        <f t="shared" si="274"/>
        <v>0</v>
      </c>
    </row>
    <row r="3928" spans="1:10" x14ac:dyDescent="0.25">
      <c r="A3928" s="36"/>
      <c r="B3928" s="32" t="s">
        <v>5</v>
      </c>
      <c r="C3928" s="32" t="str">
        <f t="shared" si="275"/>
        <v>196-338</v>
      </c>
      <c r="D3928" s="32" t="s">
        <v>67</v>
      </c>
      <c r="E3928" s="32" t="s">
        <v>18</v>
      </c>
      <c r="F3928" s="32">
        <v>3381960301701</v>
      </c>
      <c r="G3928" s="32">
        <v>9</v>
      </c>
      <c r="H3928" s="34">
        <v>1642.8824999999999</v>
      </c>
      <c r="I3928" s="3"/>
      <c r="J3928" s="26">
        <f t="shared" si="274"/>
        <v>0</v>
      </c>
    </row>
    <row r="3929" spans="1:10" x14ac:dyDescent="0.25">
      <c r="A3929" s="36"/>
      <c r="B3929" s="32" t="s">
        <v>5</v>
      </c>
      <c r="C3929" s="32" t="str">
        <f t="shared" si="275"/>
        <v>196-338</v>
      </c>
      <c r="D3929" s="32" t="s">
        <v>67</v>
      </c>
      <c r="E3929" s="32" t="s">
        <v>26</v>
      </c>
      <c r="F3929" s="32">
        <v>3381960311700</v>
      </c>
      <c r="G3929" s="32">
        <v>5</v>
      </c>
      <c r="H3929" s="34">
        <v>1642.8824999999999</v>
      </c>
      <c r="I3929" s="3"/>
      <c r="J3929" s="26">
        <f t="shared" si="274"/>
        <v>0</v>
      </c>
    </row>
    <row r="3930" spans="1:10" x14ac:dyDescent="0.25">
      <c r="A3930" s="36"/>
      <c r="B3930" s="32" t="s">
        <v>5</v>
      </c>
      <c r="C3930" s="32" t="str">
        <f t="shared" si="275"/>
        <v>196-338</v>
      </c>
      <c r="D3930" s="32" t="s">
        <v>67</v>
      </c>
      <c r="E3930" s="32" t="s">
        <v>19</v>
      </c>
      <c r="F3930" s="32">
        <v>3381960341707</v>
      </c>
      <c r="G3930" s="32">
        <v>8</v>
      </c>
      <c r="H3930" s="34">
        <v>1642.8824999999999</v>
      </c>
      <c r="I3930" s="3"/>
      <c r="J3930" s="26">
        <f t="shared" si="274"/>
        <v>0</v>
      </c>
    </row>
    <row r="3931" spans="1:10" x14ac:dyDescent="0.25">
      <c r="A3931" s="36"/>
      <c r="B3931" s="32" t="s">
        <v>5</v>
      </c>
      <c r="C3931" s="32" t="str">
        <f t="shared" si="275"/>
        <v>196-338</v>
      </c>
      <c r="D3931" s="32" t="s">
        <v>67</v>
      </c>
      <c r="E3931" s="32" t="s">
        <v>20</v>
      </c>
      <c r="F3931" s="32">
        <v>3381960351706</v>
      </c>
      <c r="G3931" s="32">
        <v>13</v>
      </c>
      <c r="H3931" s="34">
        <v>1642.8824999999999</v>
      </c>
      <c r="I3931" s="3"/>
      <c r="J3931" s="26">
        <f t="shared" si="274"/>
        <v>0</v>
      </c>
    </row>
    <row r="3932" spans="1:10" x14ac:dyDescent="0.25">
      <c r="A3932" s="36"/>
      <c r="B3932" s="32" t="s">
        <v>5</v>
      </c>
      <c r="C3932" s="32" t="str">
        <f t="shared" si="275"/>
        <v>196-338</v>
      </c>
      <c r="D3932" s="32" t="s">
        <v>67</v>
      </c>
      <c r="E3932" s="32" t="s">
        <v>21</v>
      </c>
      <c r="F3932" s="32">
        <v>3381960361705</v>
      </c>
      <c r="G3932" s="32">
        <v>11</v>
      </c>
      <c r="H3932" s="34">
        <v>1642.8824999999999</v>
      </c>
      <c r="I3932" s="3"/>
      <c r="J3932" s="26">
        <f t="shared" si="274"/>
        <v>0</v>
      </c>
    </row>
    <row r="3933" spans="1:10" x14ac:dyDescent="0.25">
      <c r="A3933" s="36"/>
      <c r="B3933" s="32" t="s">
        <v>5</v>
      </c>
      <c r="C3933" s="32" t="str">
        <f t="shared" si="275"/>
        <v>196-338</v>
      </c>
      <c r="D3933" s="32" t="s">
        <v>67</v>
      </c>
      <c r="E3933" s="32" t="s">
        <v>22</v>
      </c>
      <c r="F3933" s="32">
        <v>3381960371704</v>
      </c>
      <c r="G3933" s="32">
        <v>13</v>
      </c>
      <c r="H3933" s="34">
        <v>1642.8824999999999</v>
      </c>
      <c r="I3933" s="3"/>
      <c r="J3933" s="26">
        <f t="shared" si="274"/>
        <v>0</v>
      </c>
    </row>
    <row r="3934" spans="1:10" x14ac:dyDescent="0.25">
      <c r="A3934" s="36"/>
      <c r="B3934" s="32" t="s">
        <v>5</v>
      </c>
      <c r="C3934" s="32" t="str">
        <f t="shared" si="275"/>
        <v>196-338</v>
      </c>
      <c r="D3934" s="32" t="s">
        <v>67</v>
      </c>
      <c r="E3934" s="32" t="s">
        <v>23</v>
      </c>
      <c r="F3934" s="32">
        <v>3381960381703</v>
      </c>
      <c r="G3934" s="32">
        <v>6</v>
      </c>
      <c r="H3934" s="34">
        <v>1642.8824999999999</v>
      </c>
      <c r="I3934" s="3"/>
      <c r="J3934" s="26">
        <f t="shared" si="274"/>
        <v>0</v>
      </c>
    </row>
    <row r="3935" spans="1:10" x14ac:dyDescent="0.25">
      <c r="A3935" s="36"/>
      <c r="B3935" s="32" t="s">
        <v>5</v>
      </c>
      <c r="C3935" s="32" t="str">
        <f t="shared" si="275"/>
        <v>196-338</v>
      </c>
      <c r="D3935" s="32" t="s">
        <v>67</v>
      </c>
      <c r="E3935" s="32" t="s">
        <v>27</v>
      </c>
      <c r="F3935" s="32">
        <v>3381960391702</v>
      </c>
      <c r="G3935" s="32">
        <v>3</v>
      </c>
      <c r="H3935" s="34">
        <v>1642.8824999999999</v>
      </c>
      <c r="I3935" s="3"/>
      <c r="J3935" s="26">
        <f t="shared" si="274"/>
        <v>0</v>
      </c>
    </row>
    <row r="3936" spans="1:10" x14ac:dyDescent="0.25">
      <c r="A3936" s="36"/>
      <c r="B3936" s="32" t="s">
        <v>5</v>
      </c>
      <c r="C3936" s="32" t="str">
        <f t="shared" si="275"/>
        <v>196-338</v>
      </c>
      <c r="D3936" s="32" t="s">
        <v>67</v>
      </c>
      <c r="E3936" s="32" t="s">
        <v>73</v>
      </c>
      <c r="F3936" s="32">
        <v>3381960421706</v>
      </c>
      <c r="G3936" s="32">
        <v>8</v>
      </c>
      <c r="H3936" s="34">
        <v>1642.8824999999999</v>
      </c>
      <c r="I3936" s="3"/>
      <c r="J3936" s="26">
        <f t="shared" si="274"/>
        <v>0</v>
      </c>
    </row>
    <row r="3937" spans="1:10" x14ac:dyDescent="0.25">
      <c r="A3937" s="36"/>
      <c r="B3937" s="32" t="s">
        <v>5</v>
      </c>
      <c r="C3937" s="32" t="str">
        <f t="shared" si="275"/>
        <v>196-338</v>
      </c>
      <c r="D3937" s="32" t="s">
        <v>67</v>
      </c>
      <c r="E3937" s="32" t="s">
        <v>28</v>
      </c>
      <c r="F3937" s="32">
        <v>3381960431705</v>
      </c>
      <c r="G3937" s="32">
        <v>11</v>
      </c>
      <c r="H3937" s="34">
        <v>1642.8824999999999</v>
      </c>
      <c r="I3937" s="3"/>
      <c r="J3937" s="26">
        <f t="shared" si="274"/>
        <v>0</v>
      </c>
    </row>
    <row r="3938" spans="1:10" x14ac:dyDescent="0.25">
      <c r="A3938" s="36"/>
      <c r="B3938" s="32" t="s">
        <v>5</v>
      </c>
      <c r="C3938" s="32" t="str">
        <f t="shared" si="275"/>
        <v>196-338</v>
      </c>
      <c r="D3938" s="32" t="s">
        <v>67</v>
      </c>
      <c r="E3938" s="32" t="s">
        <v>29</v>
      </c>
      <c r="F3938" s="32">
        <v>3381960441704</v>
      </c>
      <c r="G3938" s="32">
        <v>11</v>
      </c>
      <c r="H3938" s="34">
        <v>1642.8824999999999</v>
      </c>
      <c r="I3938" s="3"/>
      <c r="J3938" s="26">
        <f t="shared" si="274"/>
        <v>0</v>
      </c>
    </row>
    <row r="3939" spans="1:10" x14ac:dyDescent="0.25">
      <c r="A3939" s="36"/>
      <c r="B3939" s="32" t="s">
        <v>5</v>
      </c>
      <c r="C3939" s="32" t="str">
        <f t="shared" si="275"/>
        <v>196-338</v>
      </c>
      <c r="D3939" s="32" t="s">
        <v>67</v>
      </c>
      <c r="E3939" s="32" t="s">
        <v>30</v>
      </c>
      <c r="F3939" s="32">
        <v>3381960451703</v>
      </c>
      <c r="G3939" s="32">
        <v>6</v>
      </c>
      <c r="H3939" s="34">
        <v>1642.8824999999999</v>
      </c>
      <c r="I3939" s="3"/>
      <c r="J3939" s="26">
        <f t="shared" si="274"/>
        <v>0</v>
      </c>
    </row>
    <row r="3940" spans="1:10" x14ac:dyDescent="0.25">
      <c r="A3940" s="37"/>
      <c r="B3940" s="32" t="s">
        <v>5</v>
      </c>
      <c r="C3940" s="32" t="str">
        <f t="shared" si="275"/>
        <v>196-338</v>
      </c>
      <c r="D3940" s="32" t="s">
        <v>67</v>
      </c>
      <c r="E3940" s="32" t="s">
        <v>48</v>
      </c>
      <c r="F3940" s="32">
        <v>3381960461702</v>
      </c>
      <c r="G3940" s="32">
        <v>6</v>
      </c>
      <c r="H3940" s="34">
        <v>1642.8824999999999</v>
      </c>
      <c r="I3940" s="3"/>
      <c r="J3940" s="26">
        <f t="shared" si="274"/>
        <v>0</v>
      </c>
    </row>
    <row r="3941" spans="1:10" ht="28.5" customHeight="1" x14ac:dyDescent="0.25">
      <c r="A3941" s="35"/>
      <c r="B3941" s="32" t="s">
        <v>5</v>
      </c>
      <c r="C3941" s="32" t="str">
        <f t="shared" ref="C3941:C3949" si="276">HYPERLINK("http://warehouse.orhideja.net//images/products/546-338_black.jpg","546-338")</f>
        <v>546-338</v>
      </c>
      <c r="D3941" s="32" t="s">
        <v>67</v>
      </c>
      <c r="E3941" s="32" t="s">
        <v>11</v>
      </c>
      <c r="F3941" s="32">
        <v>3385460201707</v>
      </c>
      <c r="G3941" s="32">
        <v>8</v>
      </c>
      <c r="H3941" s="34">
        <v>1256.8499999999999</v>
      </c>
      <c r="I3941" s="3"/>
      <c r="J3941" s="26">
        <f t="shared" si="274"/>
        <v>0</v>
      </c>
    </row>
    <row r="3942" spans="1:10" ht="28.5" customHeight="1" x14ac:dyDescent="0.25">
      <c r="A3942" s="36"/>
      <c r="B3942" s="32" t="s">
        <v>5</v>
      </c>
      <c r="C3942" s="32" t="str">
        <f t="shared" si="276"/>
        <v>546-338</v>
      </c>
      <c r="D3942" s="32" t="s">
        <v>67</v>
      </c>
      <c r="E3942" s="32" t="s">
        <v>25</v>
      </c>
      <c r="F3942" s="32">
        <v>3385460211706</v>
      </c>
      <c r="G3942" s="32">
        <v>3</v>
      </c>
      <c r="H3942" s="34">
        <v>1256.8499999999999</v>
      </c>
      <c r="I3942" s="3"/>
      <c r="J3942" s="26">
        <f t="shared" si="274"/>
        <v>0</v>
      </c>
    </row>
    <row r="3943" spans="1:10" ht="28.5" customHeight="1" x14ac:dyDescent="0.25">
      <c r="A3943" s="36"/>
      <c r="B3943" s="32" t="s">
        <v>5</v>
      </c>
      <c r="C3943" s="32" t="str">
        <f t="shared" si="276"/>
        <v>546-338</v>
      </c>
      <c r="D3943" s="32" t="s">
        <v>67</v>
      </c>
      <c r="E3943" s="32" t="s">
        <v>12</v>
      </c>
      <c r="F3943" s="32">
        <v>3385460221705</v>
      </c>
      <c r="G3943" s="32">
        <v>9</v>
      </c>
      <c r="H3943" s="34">
        <v>1256.8499999999999</v>
      </c>
      <c r="I3943" s="3"/>
      <c r="J3943" s="26">
        <f t="shared" si="274"/>
        <v>0</v>
      </c>
    </row>
    <row r="3944" spans="1:10" ht="28.5" customHeight="1" x14ac:dyDescent="0.25">
      <c r="A3944" s="36"/>
      <c r="B3944" s="32" t="s">
        <v>5</v>
      </c>
      <c r="C3944" s="32" t="str">
        <f t="shared" si="276"/>
        <v>546-338</v>
      </c>
      <c r="D3944" s="32" t="s">
        <v>67</v>
      </c>
      <c r="E3944" s="32" t="s">
        <v>13</v>
      </c>
      <c r="F3944" s="32">
        <v>3385460231704</v>
      </c>
      <c r="G3944" s="32">
        <v>1</v>
      </c>
      <c r="H3944" s="34">
        <v>1256.8499999999999</v>
      </c>
      <c r="I3944" s="3"/>
      <c r="J3944" s="26">
        <f t="shared" si="274"/>
        <v>0</v>
      </c>
    </row>
    <row r="3945" spans="1:10" ht="28.5" customHeight="1" x14ac:dyDescent="0.25">
      <c r="A3945" s="36"/>
      <c r="B3945" s="32" t="s">
        <v>5</v>
      </c>
      <c r="C3945" s="32" t="str">
        <f t="shared" si="276"/>
        <v>546-338</v>
      </c>
      <c r="D3945" s="32" t="s">
        <v>67</v>
      </c>
      <c r="E3945" s="32" t="s">
        <v>15</v>
      </c>
      <c r="F3945" s="32">
        <v>3385460271700</v>
      </c>
      <c r="G3945" s="32">
        <v>6</v>
      </c>
      <c r="H3945" s="34">
        <v>1256.8499999999999</v>
      </c>
      <c r="I3945" s="3"/>
      <c r="J3945" s="26">
        <f t="shared" si="274"/>
        <v>0</v>
      </c>
    </row>
    <row r="3946" spans="1:10" ht="28.5" customHeight="1" x14ac:dyDescent="0.25">
      <c r="A3946" s="36"/>
      <c r="B3946" s="32" t="s">
        <v>5</v>
      </c>
      <c r="C3946" s="32" t="str">
        <f t="shared" si="276"/>
        <v>546-338</v>
      </c>
      <c r="D3946" s="32" t="s">
        <v>67</v>
      </c>
      <c r="E3946" s="32" t="s">
        <v>16</v>
      </c>
      <c r="F3946" s="32">
        <v>3385460281709</v>
      </c>
      <c r="G3946" s="32">
        <v>5</v>
      </c>
      <c r="H3946" s="34">
        <v>1256.8499999999999</v>
      </c>
      <c r="I3946" s="3"/>
      <c r="J3946" s="26">
        <f t="shared" si="274"/>
        <v>0</v>
      </c>
    </row>
    <row r="3947" spans="1:10" ht="28.5" customHeight="1" x14ac:dyDescent="0.25">
      <c r="A3947" s="36"/>
      <c r="B3947" s="32" t="s">
        <v>5</v>
      </c>
      <c r="C3947" s="32" t="str">
        <f t="shared" si="276"/>
        <v>546-338</v>
      </c>
      <c r="D3947" s="32" t="s">
        <v>67</v>
      </c>
      <c r="E3947" s="32" t="s">
        <v>17</v>
      </c>
      <c r="F3947" s="32">
        <v>3385460291708</v>
      </c>
      <c r="G3947" s="32">
        <v>8</v>
      </c>
      <c r="H3947" s="34">
        <v>1256.8499999999999</v>
      </c>
      <c r="I3947" s="3"/>
      <c r="J3947" s="26">
        <f t="shared" si="274"/>
        <v>0</v>
      </c>
    </row>
    <row r="3948" spans="1:10" ht="28.5" customHeight="1" x14ac:dyDescent="0.25">
      <c r="A3948" s="36"/>
      <c r="B3948" s="32" t="s">
        <v>5</v>
      </c>
      <c r="C3948" s="32" t="str">
        <f t="shared" si="276"/>
        <v>546-338</v>
      </c>
      <c r="D3948" s="32" t="s">
        <v>67</v>
      </c>
      <c r="E3948" s="32" t="s">
        <v>18</v>
      </c>
      <c r="F3948" s="32">
        <v>3385460301704</v>
      </c>
      <c r="G3948" s="32">
        <v>7</v>
      </c>
      <c r="H3948" s="34">
        <v>1256.8499999999999</v>
      </c>
      <c r="I3948" s="3"/>
      <c r="J3948" s="26">
        <f t="shared" si="274"/>
        <v>0</v>
      </c>
    </row>
    <row r="3949" spans="1:10" ht="28.5" customHeight="1" x14ac:dyDescent="0.25">
      <c r="A3949" s="37"/>
      <c r="B3949" s="32" t="s">
        <v>5</v>
      </c>
      <c r="C3949" s="32" t="str">
        <f t="shared" si="276"/>
        <v>546-338</v>
      </c>
      <c r="D3949" s="32" t="s">
        <v>67</v>
      </c>
      <c r="E3949" s="32" t="s">
        <v>26</v>
      </c>
      <c r="F3949" s="32">
        <v>3385460311703</v>
      </c>
      <c r="G3949" s="32">
        <v>5</v>
      </c>
      <c r="H3949" s="34">
        <v>1256.8499999999999</v>
      </c>
      <c r="I3949" s="3"/>
      <c r="J3949" s="26">
        <f t="shared" si="274"/>
        <v>0</v>
      </c>
    </row>
    <row r="3950" spans="1:10" ht="45" customHeight="1" x14ac:dyDescent="0.25">
      <c r="A3950" s="35"/>
      <c r="B3950" s="32" t="s">
        <v>32</v>
      </c>
      <c r="C3950" s="32" t="str">
        <f>HYPERLINK("http://warehouse.orhideja.net//images/products/268-338.jpg","268-338")</f>
        <v>268-338</v>
      </c>
      <c r="D3950" s="32" t="s">
        <v>67</v>
      </c>
      <c r="E3950" s="32">
        <v>38</v>
      </c>
      <c r="F3950" s="32">
        <v>3382681071706</v>
      </c>
      <c r="G3950" s="32">
        <v>74</v>
      </c>
      <c r="H3950" s="34">
        <v>951.6149999999999</v>
      </c>
      <c r="I3950" s="3"/>
      <c r="J3950" s="26">
        <f t="shared" si="274"/>
        <v>0</v>
      </c>
    </row>
    <row r="3951" spans="1:10" ht="45" customHeight="1" x14ac:dyDescent="0.25">
      <c r="A3951" s="36"/>
      <c r="B3951" s="32" t="s">
        <v>32</v>
      </c>
      <c r="C3951" s="32" t="str">
        <f>HYPERLINK("http://warehouse.orhideja.net//images/products/268-338.jpg","268-338")</f>
        <v>268-338</v>
      </c>
      <c r="D3951" s="32" t="s">
        <v>67</v>
      </c>
      <c r="E3951" s="32">
        <v>40</v>
      </c>
      <c r="F3951" s="32">
        <v>3382681081705</v>
      </c>
      <c r="G3951" s="32">
        <v>101</v>
      </c>
      <c r="H3951" s="34">
        <v>951.6149999999999</v>
      </c>
      <c r="I3951" s="3"/>
      <c r="J3951" s="26">
        <f t="shared" si="274"/>
        <v>0</v>
      </c>
    </row>
    <row r="3952" spans="1:10" ht="45" customHeight="1" x14ac:dyDescent="0.25">
      <c r="A3952" s="36"/>
      <c r="B3952" s="32" t="s">
        <v>32</v>
      </c>
      <c r="C3952" s="32" t="str">
        <f>HYPERLINK("http://warehouse.orhideja.net//images/products/268-338.jpg","268-338")</f>
        <v>268-338</v>
      </c>
      <c r="D3952" s="32" t="s">
        <v>67</v>
      </c>
      <c r="E3952" s="32">
        <v>42</v>
      </c>
      <c r="F3952" s="32">
        <v>3382681091704</v>
      </c>
      <c r="G3952" s="32">
        <v>63</v>
      </c>
      <c r="H3952" s="34">
        <v>951.6149999999999</v>
      </c>
      <c r="I3952" s="3"/>
      <c r="J3952" s="26">
        <f t="shared" si="274"/>
        <v>0</v>
      </c>
    </row>
    <row r="3953" spans="1:10" ht="45" customHeight="1" x14ac:dyDescent="0.25">
      <c r="A3953" s="36"/>
      <c r="B3953" s="32" t="s">
        <v>32</v>
      </c>
      <c r="C3953" s="32" t="str">
        <f>HYPERLINK("http://warehouse.orhideja.net//images/products/268-338.jpg","268-338")</f>
        <v>268-338</v>
      </c>
      <c r="D3953" s="32" t="s">
        <v>67</v>
      </c>
      <c r="E3953" s="32">
        <v>44</v>
      </c>
      <c r="F3953" s="32">
        <v>3382681101700</v>
      </c>
      <c r="G3953" s="32">
        <v>47</v>
      </c>
      <c r="H3953" s="34">
        <v>951.6149999999999</v>
      </c>
      <c r="I3953" s="3"/>
      <c r="J3953" s="26">
        <f t="shared" si="274"/>
        <v>0</v>
      </c>
    </row>
    <row r="3954" spans="1:10" ht="45" customHeight="1" x14ac:dyDescent="0.25">
      <c r="A3954" s="37"/>
      <c r="B3954" s="32" t="s">
        <v>32</v>
      </c>
      <c r="C3954" s="32" t="str">
        <f>HYPERLINK("http://warehouse.orhideja.net//images/products/268-338.jpg","268-338")</f>
        <v>268-338</v>
      </c>
      <c r="D3954" s="32" t="s">
        <v>67</v>
      </c>
      <c r="E3954" s="32">
        <v>46</v>
      </c>
      <c r="F3954" s="32">
        <v>3382681111709</v>
      </c>
      <c r="G3954" s="32">
        <v>86</v>
      </c>
      <c r="H3954" s="34">
        <v>951.6149999999999</v>
      </c>
      <c r="I3954" s="3"/>
      <c r="J3954" s="26">
        <f t="shared" si="274"/>
        <v>0</v>
      </c>
    </row>
    <row r="3955" spans="1:10" ht="48.75" customHeight="1" x14ac:dyDescent="0.25">
      <c r="A3955" s="35"/>
      <c r="B3955" s="32" t="s">
        <v>50</v>
      </c>
      <c r="C3955" s="32" t="str">
        <f>HYPERLINK("http://warehouse.orhideja.net//images/products/289-338.jpg","289-338")</f>
        <v>289-338</v>
      </c>
      <c r="D3955" s="32" t="s">
        <v>67</v>
      </c>
      <c r="E3955" s="32">
        <v>36</v>
      </c>
      <c r="F3955" s="32">
        <v>3382891061702</v>
      </c>
      <c r="G3955" s="32">
        <v>26</v>
      </c>
      <c r="H3955" s="34">
        <v>1005.4799999999999</v>
      </c>
      <c r="I3955" s="3"/>
      <c r="J3955" s="26">
        <f t="shared" si="274"/>
        <v>0</v>
      </c>
    </row>
    <row r="3956" spans="1:10" ht="48.75" customHeight="1" x14ac:dyDescent="0.25">
      <c r="A3956" s="36"/>
      <c r="B3956" s="32" t="s">
        <v>50</v>
      </c>
      <c r="C3956" s="32" t="str">
        <f>HYPERLINK("http://warehouse.orhideja.net//images/products/289-338.jpg","289-338")</f>
        <v>289-338</v>
      </c>
      <c r="D3956" s="32" t="s">
        <v>67</v>
      </c>
      <c r="E3956" s="32">
        <v>40</v>
      </c>
      <c r="F3956" s="32">
        <v>3382891081700</v>
      </c>
      <c r="G3956" s="32">
        <v>41</v>
      </c>
      <c r="H3956" s="34">
        <v>1005.4799999999999</v>
      </c>
      <c r="I3956" s="3"/>
      <c r="J3956" s="26">
        <f t="shared" si="274"/>
        <v>0</v>
      </c>
    </row>
    <row r="3957" spans="1:10" ht="48.75" customHeight="1" x14ac:dyDescent="0.25">
      <c r="A3957" s="36"/>
      <c r="B3957" s="32" t="s">
        <v>50</v>
      </c>
      <c r="C3957" s="32" t="str">
        <f>HYPERLINK("http://warehouse.orhideja.net//images/products/289-338.jpg","289-338")</f>
        <v>289-338</v>
      </c>
      <c r="D3957" s="32" t="s">
        <v>67</v>
      </c>
      <c r="E3957" s="32">
        <v>42</v>
      </c>
      <c r="F3957" s="32">
        <v>3382891091709</v>
      </c>
      <c r="G3957" s="32">
        <v>48</v>
      </c>
      <c r="H3957" s="34">
        <v>1005.4799999999999</v>
      </c>
      <c r="I3957" s="3"/>
      <c r="J3957" s="26">
        <f t="shared" si="274"/>
        <v>0</v>
      </c>
    </row>
    <row r="3958" spans="1:10" ht="48.75" customHeight="1" x14ac:dyDescent="0.25">
      <c r="A3958" s="37"/>
      <c r="B3958" s="32" t="s">
        <v>50</v>
      </c>
      <c r="C3958" s="32" t="str">
        <f>HYPERLINK("http://warehouse.orhideja.net//images/products/289-338.jpg","289-338")</f>
        <v>289-338</v>
      </c>
      <c r="D3958" s="32" t="s">
        <v>67</v>
      </c>
      <c r="E3958" s="32">
        <v>44</v>
      </c>
      <c r="F3958" s="32">
        <v>3382891101705</v>
      </c>
      <c r="G3958" s="32">
        <v>61</v>
      </c>
      <c r="H3958" s="34">
        <v>1005.4799999999999</v>
      </c>
      <c r="I3958" s="3"/>
      <c r="J3958" s="26">
        <f t="shared" si="274"/>
        <v>0</v>
      </c>
    </row>
    <row r="3959" spans="1:10" ht="35.25" customHeight="1" x14ac:dyDescent="0.25">
      <c r="A3959" s="35"/>
      <c r="B3959" s="32" t="s">
        <v>72</v>
      </c>
      <c r="C3959" s="32" t="str">
        <f t="shared" ref="C3959:C3965" si="277">HYPERLINK("http://warehouse.orhideja.net//images/products/586-446.jpg","586-446")</f>
        <v>586-446</v>
      </c>
      <c r="D3959" s="32" t="s">
        <v>83</v>
      </c>
      <c r="E3959" s="32" t="s">
        <v>70</v>
      </c>
      <c r="F3959" s="32">
        <v>4465860119129</v>
      </c>
      <c r="G3959" s="32">
        <v>2</v>
      </c>
      <c r="H3959" s="34">
        <v>1256.8499999999999</v>
      </c>
      <c r="I3959" s="3"/>
      <c r="J3959" s="26">
        <f t="shared" si="274"/>
        <v>0</v>
      </c>
    </row>
    <row r="3960" spans="1:10" ht="35.25" customHeight="1" x14ac:dyDescent="0.25">
      <c r="A3960" s="36"/>
      <c r="B3960" s="32" t="s">
        <v>72</v>
      </c>
      <c r="C3960" s="32" t="str">
        <f t="shared" si="277"/>
        <v>586-446</v>
      </c>
      <c r="D3960" s="32" t="s">
        <v>83</v>
      </c>
      <c r="E3960" s="32" t="s">
        <v>7</v>
      </c>
      <c r="F3960" s="32">
        <v>4465860129128</v>
      </c>
      <c r="G3960" s="32">
        <v>2</v>
      </c>
      <c r="H3960" s="34">
        <v>1256.8499999999999</v>
      </c>
      <c r="I3960" s="3"/>
      <c r="J3960" s="26">
        <f t="shared" si="274"/>
        <v>0</v>
      </c>
    </row>
    <row r="3961" spans="1:10" ht="35.25" customHeight="1" x14ac:dyDescent="0.25">
      <c r="A3961" s="36"/>
      <c r="B3961" s="32" t="s">
        <v>72</v>
      </c>
      <c r="C3961" s="32" t="str">
        <f t="shared" si="277"/>
        <v>586-446</v>
      </c>
      <c r="D3961" s="32" t="s">
        <v>83</v>
      </c>
      <c r="E3961" s="32" t="s">
        <v>8</v>
      </c>
      <c r="F3961" s="32">
        <v>4465860139127</v>
      </c>
      <c r="G3961" s="32">
        <v>2</v>
      </c>
      <c r="H3961" s="34">
        <v>1256.8499999999999</v>
      </c>
      <c r="I3961" s="3"/>
      <c r="J3961" s="26">
        <f t="shared" si="274"/>
        <v>0</v>
      </c>
    </row>
    <row r="3962" spans="1:10" ht="35.25" customHeight="1" x14ac:dyDescent="0.25">
      <c r="A3962" s="36"/>
      <c r="B3962" s="32" t="s">
        <v>72</v>
      </c>
      <c r="C3962" s="32" t="str">
        <f t="shared" si="277"/>
        <v>586-446</v>
      </c>
      <c r="D3962" s="32" t="s">
        <v>83</v>
      </c>
      <c r="E3962" s="32" t="s">
        <v>54</v>
      </c>
      <c r="F3962" s="32">
        <v>4465860149126</v>
      </c>
      <c r="G3962" s="32">
        <v>2</v>
      </c>
      <c r="H3962" s="34">
        <v>1256.8499999999999</v>
      </c>
      <c r="I3962" s="3"/>
      <c r="J3962" s="26">
        <f t="shared" si="274"/>
        <v>0</v>
      </c>
    </row>
    <row r="3963" spans="1:10" ht="35.25" customHeight="1" x14ac:dyDescent="0.25">
      <c r="A3963" s="36"/>
      <c r="B3963" s="32" t="s">
        <v>72</v>
      </c>
      <c r="C3963" s="32" t="str">
        <f t="shared" si="277"/>
        <v>586-446</v>
      </c>
      <c r="D3963" s="32" t="s">
        <v>83</v>
      </c>
      <c r="E3963" s="32" t="s">
        <v>25</v>
      </c>
      <c r="F3963" s="32">
        <v>4465860219126</v>
      </c>
      <c r="G3963" s="32">
        <v>5</v>
      </c>
      <c r="H3963" s="34">
        <v>1256.8499999999999</v>
      </c>
      <c r="I3963" s="3"/>
      <c r="J3963" s="26">
        <f t="shared" si="274"/>
        <v>0</v>
      </c>
    </row>
    <row r="3964" spans="1:10" ht="35.25" customHeight="1" x14ac:dyDescent="0.25">
      <c r="A3964" s="36"/>
      <c r="B3964" s="32" t="s">
        <v>72</v>
      </c>
      <c r="C3964" s="32" t="str">
        <f t="shared" si="277"/>
        <v>586-446</v>
      </c>
      <c r="D3964" s="32" t="s">
        <v>83</v>
      </c>
      <c r="E3964" s="32" t="s">
        <v>12</v>
      </c>
      <c r="F3964" s="32">
        <v>4465860229125</v>
      </c>
      <c r="G3964" s="32">
        <v>5</v>
      </c>
      <c r="H3964" s="34">
        <v>1256.8499999999999</v>
      </c>
      <c r="I3964" s="3"/>
      <c r="J3964" s="26">
        <f t="shared" si="274"/>
        <v>0</v>
      </c>
    </row>
    <row r="3965" spans="1:10" ht="35.25" customHeight="1" x14ac:dyDescent="0.25">
      <c r="A3965" s="37"/>
      <c r="B3965" s="32" t="s">
        <v>72</v>
      </c>
      <c r="C3965" s="32" t="str">
        <f t="shared" si="277"/>
        <v>586-446</v>
      </c>
      <c r="D3965" s="32" t="s">
        <v>83</v>
      </c>
      <c r="E3965" s="32" t="s">
        <v>81</v>
      </c>
      <c r="F3965" s="32">
        <v>4465860419120</v>
      </c>
      <c r="G3965" s="32">
        <v>1</v>
      </c>
      <c r="H3965" s="34">
        <v>1256.8499999999999</v>
      </c>
      <c r="I3965" s="3"/>
      <c r="J3965" s="26">
        <f t="shared" si="274"/>
        <v>0</v>
      </c>
    </row>
    <row r="3966" spans="1:10" ht="103.5" customHeight="1" x14ac:dyDescent="0.25">
      <c r="A3966" s="35"/>
      <c r="B3966" s="32" t="s">
        <v>76</v>
      </c>
      <c r="C3966" s="32" t="str">
        <f>HYPERLINK("http://warehouse.orhideja.net//images/products/803-446-293-446-black-pion_1.jpg","803-446")</f>
        <v>803-446</v>
      </c>
      <c r="D3966" s="32" t="s">
        <v>83</v>
      </c>
      <c r="E3966" s="32" t="s">
        <v>10</v>
      </c>
      <c r="F3966" s="32">
        <v>4468030199129</v>
      </c>
      <c r="G3966" s="32">
        <v>2</v>
      </c>
      <c r="H3966" s="34">
        <v>2145.6224999999999</v>
      </c>
      <c r="I3966" s="3"/>
      <c r="J3966" s="26">
        <f t="shared" si="274"/>
        <v>0</v>
      </c>
    </row>
    <row r="3967" spans="1:10" ht="103.5" customHeight="1" x14ac:dyDescent="0.25">
      <c r="A3967" s="37"/>
      <c r="B3967" s="32" t="s">
        <v>76</v>
      </c>
      <c r="C3967" s="32" t="str">
        <f>HYPERLINK("http://warehouse.orhideja.net//images/products/803-446-293-446-black-pion_1.jpg","803-446")</f>
        <v>803-446</v>
      </c>
      <c r="D3967" s="32" t="s">
        <v>83</v>
      </c>
      <c r="E3967" s="32" t="s">
        <v>25</v>
      </c>
      <c r="F3967" s="32">
        <v>4468030219124</v>
      </c>
      <c r="G3967" s="32">
        <v>1</v>
      </c>
      <c r="H3967" s="34">
        <v>2145.6224999999999</v>
      </c>
      <c r="I3967" s="3"/>
      <c r="J3967" s="26">
        <f t="shared" si="274"/>
        <v>0</v>
      </c>
    </row>
    <row r="3968" spans="1:10" ht="48" customHeight="1" x14ac:dyDescent="0.25">
      <c r="A3968" s="35"/>
      <c r="B3968" s="32" t="s">
        <v>50</v>
      </c>
      <c r="C3968" s="32" t="str">
        <f>HYPERLINK("http://warehouse.orhideja.net//images/products/803-446-293-446-black-pion_6.jpg","293-446")</f>
        <v>293-446</v>
      </c>
      <c r="D3968" s="32" t="s">
        <v>83</v>
      </c>
      <c r="E3968" s="32">
        <v>36</v>
      </c>
      <c r="F3968" s="32">
        <v>4462931069123</v>
      </c>
      <c r="G3968" s="32">
        <v>3</v>
      </c>
      <c r="H3968" s="34">
        <v>960.59249999999986</v>
      </c>
      <c r="I3968" s="3"/>
      <c r="J3968" s="26">
        <f t="shared" si="274"/>
        <v>0</v>
      </c>
    </row>
    <row r="3969" spans="1:10" ht="48" customHeight="1" x14ac:dyDescent="0.25">
      <c r="A3969" s="36"/>
      <c r="B3969" s="32" t="s">
        <v>50</v>
      </c>
      <c r="C3969" s="32" t="str">
        <f>HYPERLINK("http://warehouse.orhideja.net//images/products/803-446-293-446-black-pion_6.jpg","293-446")</f>
        <v>293-446</v>
      </c>
      <c r="D3969" s="32" t="s">
        <v>83</v>
      </c>
      <c r="E3969" s="32">
        <v>38</v>
      </c>
      <c r="F3969" s="32">
        <v>4462931079122</v>
      </c>
      <c r="G3969" s="32">
        <v>6</v>
      </c>
      <c r="H3969" s="34">
        <v>960.59249999999986</v>
      </c>
      <c r="I3969" s="3"/>
      <c r="J3969" s="26">
        <f t="shared" si="274"/>
        <v>0</v>
      </c>
    </row>
    <row r="3970" spans="1:10" ht="48" customHeight="1" x14ac:dyDescent="0.25">
      <c r="A3970" s="36"/>
      <c r="B3970" s="32" t="s">
        <v>50</v>
      </c>
      <c r="C3970" s="32" t="str">
        <f>HYPERLINK("http://warehouse.orhideja.net//images/products/803-446-293-446-black-pion_6.jpg","293-446")</f>
        <v>293-446</v>
      </c>
      <c r="D3970" s="32" t="s">
        <v>83</v>
      </c>
      <c r="E3970" s="32">
        <v>40</v>
      </c>
      <c r="F3970" s="32">
        <v>4462931089121</v>
      </c>
      <c r="G3970" s="32">
        <v>8</v>
      </c>
      <c r="H3970" s="34">
        <v>960.59249999999986</v>
      </c>
      <c r="I3970" s="3"/>
      <c r="J3970" s="26">
        <f t="shared" si="274"/>
        <v>0</v>
      </c>
    </row>
    <row r="3971" spans="1:10" ht="48" customHeight="1" x14ac:dyDescent="0.25">
      <c r="A3971" s="37"/>
      <c r="B3971" s="32" t="s">
        <v>50</v>
      </c>
      <c r="C3971" s="32" t="str">
        <f>HYPERLINK("http://warehouse.orhideja.net//images/products/803-446-293-446-black-pion_6.jpg","293-446")</f>
        <v>293-446</v>
      </c>
      <c r="D3971" s="32" t="s">
        <v>83</v>
      </c>
      <c r="E3971" s="32">
        <v>42</v>
      </c>
      <c r="F3971" s="32">
        <v>4462931099120</v>
      </c>
      <c r="G3971" s="32">
        <v>15</v>
      </c>
      <c r="H3971" s="34">
        <v>960.59249999999986</v>
      </c>
      <c r="I3971" s="3"/>
      <c r="J3971" s="26">
        <f t="shared" si="274"/>
        <v>0</v>
      </c>
    </row>
    <row r="3972" spans="1:10" ht="92.25" customHeight="1" x14ac:dyDescent="0.25">
      <c r="A3972" s="35"/>
      <c r="B3972" s="32" t="s">
        <v>51</v>
      </c>
      <c r="C3972" s="32" t="str">
        <f>HYPERLINK("http://warehouse.orhideja.net//images/products/294-446.jpg","294-446")</f>
        <v>294-446</v>
      </c>
      <c r="D3972" s="32" t="s">
        <v>67</v>
      </c>
      <c r="E3972" s="32">
        <v>36</v>
      </c>
      <c r="F3972" s="32">
        <v>4462941061704</v>
      </c>
      <c r="G3972" s="32">
        <v>16</v>
      </c>
      <c r="H3972" s="34">
        <v>1050.3674999999998</v>
      </c>
      <c r="I3972" s="3"/>
      <c r="J3972" s="26">
        <f t="shared" si="274"/>
        <v>0</v>
      </c>
    </row>
    <row r="3973" spans="1:10" ht="92.25" customHeight="1" x14ac:dyDescent="0.25">
      <c r="A3973" s="37"/>
      <c r="B3973" s="32" t="s">
        <v>51</v>
      </c>
      <c r="C3973" s="32" t="str">
        <f>HYPERLINK("http://warehouse.orhideja.net//images/products/294-446.jpg","294-446")</f>
        <v>294-446</v>
      </c>
      <c r="D3973" s="32" t="s">
        <v>67</v>
      </c>
      <c r="E3973" s="32">
        <v>38</v>
      </c>
      <c r="F3973" s="32">
        <v>4462941071703</v>
      </c>
      <c r="G3973" s="32">
        <v>17</v>
      </c>
      <c r="H3973" s="34">
        <v>1050.3674999999998</v>
      </c>
      <c r="I3973" s="3"/>
      <c r="J3973" s="26">
        <f t="shared" si="274"/>
        <v>0</v>
      </c>
    </row>
    <row r="3974" spans="1:10" ht="42.75" customHeight="1" x14ac:dyDescent="0.25">
      <c r="A3974" s="35"/>
      <c r="B3974" s="32" t="s">
        <v>88</v>
      </c>
      <c r="C3974" s="32" t="str">
        <f t="shared" ref="C3974:C3981" si="278">HYPERLINK("http://warehouse.orhideja.net//images/products/566-446,-293-446-ivory_1.jpg","566-446")</f>
        <v>566-446</v>
      </c>
      <c r="D3974" s="32" t="s">
        <v>110</v>
      </c>
      <c r="E3974" s="32" t="s">
        <v>77</v>
      </c>
      <c r="F3974" s="32">
        <v>4465660100044</v>
      </c>
      <c r="G3974" s="32">
        <v>1</v>
      </c>
      <c r="H3974" s="34">
        <v>1606.9724999999999</v>
      </c>
      <c r="I3974" s="3"/>
      <c r="J3974" s="26">
        <f t="shared" si="274"/>
        <v>0</v>
      </c>
    </row>
    <row r="3975" spans="1:10" ht="42.75" customHeight="1" x14ac:dyDescent="0.25">
      <c r="A3975" s="36"/>
      <c r="B3975" s="32" t="s">
        <v>88</v>
      </c>
      <c r="C3975" s="32" t="str">
        <f t="shared" si="278"/>
        <v>566-446</v>
      </c>
      <c r="D3975" s="32" t="s">
        <v>110</v>
      </c>
      <c r="E3975" s="32" t="s">
        <v>78</v>
      </c>
      <c r="F3975" s="32">
        <v>4465660170047</v>
      </c>
      <c r="G3975" s="32">
        <v>1</v>
      </c>
      <c r="H3975" s="34">
        <v>1606.9724999999999</v>
      </c>
      <c r="I3975" s="3"/>
      <c r="J3975" s="26">
        <f t="shared" si="274"/>
        <v>0</v>
      </c>
    </row>
    <row r="3976" spans="1:10" ht="42.75" customHeight="1" x14ac:dyDescent="0.25">
      <c r="A3976" s="36"/>
      <c r="B3976" s="32" t="s">
        <v>88</v>
      </c>
      <c r="C3976" s="32" t="str">
        <f t="shared" si="278"/>
        <v>566-446</v>
      </c>
      <c r="D3976" s="32" t="s">
        <v>110</v>
      </c>
      <c r="E3976" s="32" t="s">
        <v>9</v>
      </c>
      <c r="F3976" s="32">
        <v>4465660180046</v>
      </c>
      <c r="G3976" s="32">
        <v>1</v>
      </c>
      <c r="H3976" s="34">
        <v>1606.9724999999999</v>
      </c>
      <c r="I3976" s="3"/>
      <c r="J3976" s="26">
        <f t="shared" ref="J3976:J4039" si="279">H3976*I3976</f>
        <v>0</v>
      </c>
    </row>
    <row r="3977" spans="1:10" ht="42.75" customHeight="1" x14ac:dyDescent="0.25">
      <c r="A3977" s="36"/>
      <c r="B3977" s="32" t="s">
        <v>88</v>
      </c>
      <c r="C3977" s="32" t="str">
        <f t="shared" si="278"/>
        <v>566-446</v>
      </c>
      <c r="D3977" s="32" t="s">
        <v>110</v>
      </c>
      <c r="E3977" s="32" t="s">
        <v>71</v>
      </c>
      <c r="F3977" s="32">
        <v>4465660250046</v>
      </c>
      <c r="G3977" s="32">
        <v>2</v>
      </c>
      <c r="H3977" s="34">
        <v>1606.9724999999999</v>
      </c>
      <c r="I3977" s="3"/>
      <c r="J3977" s="26">
        <f t="shared" si="279"/>
        <v>0</v>
      </c>
    </row>
    <row r="3978" spans="1:10" ht="42.75" customHeight="1" x14ac:dyDescent="0.25">
      <c r="A3978" s="36"/>
      <c r="B3978" s="32" t="s">
        <v>88</v>
      </c>
      <c r="C3978" s="32" t="str">
        <f t="shared" si="278"/>
        <v>566-446</v>
      </c>
      <c r="D3978" s="32" t="s">
        <v>110</v>
      </c>
      <c r="E3978" s="32" t="s">
        <v>14</v>
      </c>
      <c r="F3978" s="32">
        <v>4465660260045</v>
      </c>
      <c r="G3978" s="32">
        <v>4</v>
      </c>
      <c r="H3978" s="34">
        <v>1606.9724999999999</v>
      </c>
      <c r="I3978" s="3"/>
      <c r="J3978" s="26">
        <f t="shared" si="279"/>
        <v>0</v>
      </c>
    </row>
    <row r="3979" spans="1:10" ht="42.75" customHeight="1" x14ac:dyDescent="0.25">
      <c r="A3979" s="36"/>
      <c r="B3979" s="32" t="s">
        <v>88</v>
      </c>
      <c r="C3979" s="32" t="str">
        <f t="shared" si="278"/>
        <v>566-446</v>
      </c>
      <c r="D3979" s="32" t="s">
        <v>110</v>
      </c>
      <c r="E3979" s="32" t="s">
        <v>15</v>
      </c>
      <c r="F3979" s="32">
        <v>4465660270044</v>
      </c>
      <c r="G3979" s="32">
        <v>1</v>
      </c>
      <c r="H3979" s="34">
        <v>1606.9724999999999</v>
      </c>
      <c r="I3979" s="3"/>
      <c r="J3979" s="26">
        <f t="shared" si="279"/>
        <v>0</v>
      </c>
    </row>
    <row r="3980" spans="1:10" ht="42.75" customHeight="1" x14ac:dyDescent="0.25">
      <c r="A3980" s="36"/>
      <c r="B3980" s="32" t="s">
        <v>88</v>
      </c>
      <c r="C3980" s="32" t="str">
        <f t="shared" si="278"/>
        <v>566-446</v>
      </c>
      <c r="D3980" s="32" t="s">
        <v>110</v>
      </c>
      <c r="E3980" s="32" t="s">
        <v>19</v>
      </c>
      <c r="F3980" s="32">
        <v>4465660340044</v>
      </c>
      <c r="G3980" s="32">
        <v>3</v>
      </c>
      <c r="H3980" s="34">
        <v>1606.9724999999999</v>
      </c>
      <c r="I3980" s="3"/>
      <c r="J3980" s="26">
        <f t="shared" si="279"/>
        <v>0</v>
      </c>
    </row>
    <row r="3981" spans="1:10" ht="42.75" customHeight="1" x14ac:dyDescent="0.25">
      <c r="A3981" s="37"/>
      <c r="B3981" s="32" t="s">
        <v>88</v>
      </c>
      <c r="C3981" s="32" t="str">
        <f t="shared" si="278"/>
        <v>566-446</v>
      </c>
      <c r="D3981" s="32" t="s">
        <v>110</v>
      </c>
      <c r="E3981" s="32" t="s">
        <v>20</v>
      </c>
      <c r="F3981" s="32">
        <v>4465660350043</v>
      </c>
      <c r="G3981" s="32">
        <v>2</v>
      </c>
      <c r="H3981" s="34">
        <v>1606.9724999999999</v>
      </c>
      <c r="I3981" s="3"/>
      <c r="J3981" s="26">
        <f t="shared" si="279"/>
        <v>0</v>
      </c>
    </row>
    <row r="3982" spans="1:10" ht="64.5" customHeight="1" x14ac:dyDescent="0.25">
      <c r="A3982" s="35"/>
      <c r="B3982" s="32" t="s">
        <v>156</v>
      </c>
      <c r="C3982" s="32" t="str">
        <f>HYPERLINK("http://warehouse.orhideja.net//images/products/571-148-roze-pion.jpg","571-148")</f>
        <v>571-148</v>
      </c>
      <c r="D3982" s="32" t="s">
        <v>171</v>
      </c>
      <c r="E3982" s="32" t="s">
        <v>77</v>
      </c>
      <c r="F3982" s="32">
        <v>1485710109196</v>
      </c>
      <c r="G3982" s="32">
        <v>3</v>
      </c>
      <c r="H3982" s="34">
        <v>1741.635</v>
      </c>
      <c r="I3982" s="3"/>
      <c r="J3982" s="26">
        <f t="shared" si="279"/>
        <v>0</v>
      </c>
    </row>
    <row r="3983" spans="1:10" ht="64.5" customHeight="1" x14ac:dyDescent="0.25">
      <c r="A3983" s="36"/>
      <c r="B3983" s="32" t="s">
        <v>156</v>
      </c>
      <c r="C3983" s="32" t="str">
        <f>HYPERLINK("http://warehouse.orhideja.net//images/products/571-148-roze-pion.jpg","571-148")</f>
        <v>571-148</v>
      </c>
      <c r="D3983" s="32" t="s">
        <v>171</v>
      </c>
      <c r="E3983" s="32" t="s">
        <v>70</v>
      </c>
      <c r="F3983" s="32">
        <v>1485710119195</v>
      </c>
      <c r="G3983" s="32">
        <v>5</v>
      </c>
      <c r="H3983" s="34">
        <v>1741.635</v>
      </c>
      <c r="I3983" s="3"/>
      <c r="J3983" s="26">
        <f t="shared" si="279"/>
        <v>0</v>
      </c>
    </row>
    <row r="3984" spans="1:10" ht="64.5" customHeight="1" x14ac:dyDescent="0.25">
      <c r="A3984" s="36"/>
      <c r="B3984" s="32" t="s">
        <v>156</v>
      </c>
      <c r="C3984" s="32" t="str">
        <f>HYPERLINK("http://warehouse.orhideja.net//images/products/571-148-roze-pion.jpg","571-148")</f>
        <v>571-148</v>
      </c>
      <c r="D3984" s="32" t="s">
        <v>171</v>
      </c>
      <c r="E3984" s="32" t="s">
        <v>10</v>
      </c>
      <c r="F3984" s="32">
        <v>1485710199197</v>
      </c>
      <c r="G3984" s="32">
        <v>13</v>
      </c>
      <c r="H3984" s="34">
        <v>1741.635</v>
      </c>
      <c r="I3984" s="3"/>
      <c r="J3984" s="26">
        <f t="shared" si="279"/>
        <v>0</v>
      </c>
    </row>
    <row r="3985" spans="1:10" ht="64.5" customHeight="1" x14ac:dyDescent="0.25">
      <c r="A3985" s="37"/>
      <c r="B3985" s="32" t="s">
        <v>156</v>
      </c>
      <c r="C3985" s="32" t="str">
        <f>HYPERLINK("http://warehouse.orhideja.net//images/products/571-148-roze-pion.jpg","571-148")</f>
        <v>571-148</v>
      </c>
      <c r="D3985" s="32" t="s">
        <v>171</v>
      </c>
      <c r="E3985" s="32" t="s">
        <v>15</v>
      </c>
      <c r="F3985" s="32">
        <v>1485710279196</v>
      </c>
      <c r="G3985" s="32">
        <v>4</v>
      </c>
      <c r="H3985" s="34">
        <v>1741.635</v>
      </c>
      <c r="I3985" s="3"/>
      <c r="J3985" s="26">
        <f t="shared" si="279"/>
        <v>0</v>
      </c>
    </row>
    <row r="3986" spans="1:10" ht="88.5" customHeight="1" x14ac:dyDescent="0.25">
      <c r="A3986" s="35"/>
      <c r="B3986" s="32" t="s">
        <v>32</v>
      </c>
      <c r="C3986" s="32" t="str">
        <f>HYPERLINK("http://warehouse.orhideja.net//images/products/710-148-roze-pion_2.jpg","710-148")</f>
        <v>710-148</v>
      </c>
      <c r="D3986" s="32" t="s">
        <v>171</v>
      </c>
      <c r="E3986" s="32">
        <v>40</v>
      </c>
      <c r="F3986" s="32">
        <v>1487101089193</v>
      </c>
      <c r="G3986" s="32">
        <v>4</v>
      </c>
      <c r="H3986" s="34">
        <v>538.65</v>
      </c>
      <c r="I3986" s="3"/>
      <c r="J3986" s="26">
        <f t="shared" si="279"/>
        <v>0</v>
      </c>
    </row>
    <row r="3987" spans="1:10" ht="88.5" customHeight="1" x14ac:dyDescent="0.25">
      <c r="A3987" s="37"/>
      <c r="B3987" s="32" t="s">
        <v>32</v>
      </c>
      <c r="C3987" s="32" t="str">
        <f>HYPERLINK("http://warehouse.orhideja.net//images/products/710-148-roze-pion_2.jpg","710-148")</f>
        <v>710-148</v>
      </c>
      <c r="D3987" s="32" t="s">
        <v>171</v>
      </c>
      <c r="E3987" s="32">
        <v>42</v>
      </c>
      <c r="F3987" s="32">
        <v>1487101099192</v>
      </c>
      <c r="G3987" s="32">
        <v>1</v>
      </c>
      <c r="H3987" s="34">
        <v>538.65</v>
      </c>
      <c r="I3987" s="3"/>
      <c r="J3987" s="26">
        <f t="shared" si="279"/>
        <v>0</v>
      </c>
    </row>
    <row r="3988" spans="1:10" ht="36" customHeight="1" x14ac:dyDescent="0.25">
      <c r="A3988" s="35"/>
      <c r="B3988" s="32" t="s">
        <v>156</v>
      </c>
      <c r="C3988" s="32" t="str">
        <f>HYPERLINK("http://warehouse.orhideja.net//images/products/571-148 moloko-pion.JPG","571-148")</f>
        <v>571-148</v>
      </c>
      <c r="D3988" s="32" t="s">
        <v>75</v>
      </c>
      <c r="E3988" s="32" t="s">
        <v>77</v>
      </c>
      <c r="F3988" s="32">
        <v>1485710109189</v>
      </c>
      <c r="G3988" s="32">
        <v>1</v>
      </c>
      <c r="H3988" s="34">
        <v>1741.635</v>
      </c>
      <c r="I3988" s="3"/>
      <c r="J3988" s="26">
        <f t="shared" si="279"/>
        <v>0</v>
      </c>
    </row>
    <row r="3989" spans="1:10" ht="36" customHeight="1" x14ac:dyDescent="0.25">
      <c r="A3989" s="36"/>
      <c r="B3989" s="32" t="s">
        <v>156</v>
      </c>
      <c r="C3989" s="32" t="str">
        <f>HYPERLINK("http://warehouse.orhideja.net//images/products/571-148 moloko-pion.JPG","571-148")</f>
        <v>571-148</v>
      </c>
      <c r="D3989" s="32" t="s">
        <v>75</v>
      </c>
      <c r="E3989" s="32" t="s">
        <v>70</v>
      </c>
      <c r="F3989" s="32">
        <v>1485710119188</v>
      </c>
      <c r="G3989" s="32">
        <v>1</v>
      </c>
      <c r="H3989" s="34">
        <v>1741.635</v>
      </c>
      <c r="I3989" s="3"/>
      <c r="J3989" s="26">
        <f t="shared" si="279"/>
        <v>0</v>
      </c>
    </row>
    <row r="3990" spans="1:10" ht="36" customHeight="1" x14ac:dyDescent="0.25">
      <c r="A3990" s="36"/>
      <c r="B3990" s="32" t="s">
        <v>156</v>
      </c>
      <c r="C3990" s="32" t="str">
        <f>HYPERLINK("http://warehouse.orhideja.net//images/products/571-148 moloko-pion.JPG","571-148")</f>
        <v>571-148</v>
      </c>
      <c r="D3990" s="32" t="s">
        <v>75</v>
      </c>
      <c r="E3990" s="32" t="s">
        <v>7</v>
      </c>
      <c r="F3990" s="32">
        <v>1485710129187</v>
      </c>
      <c r="G3990" s="32">
        <v>2</v>
      </c>
      <c r="H3990" s="34">
        <v>1741.635</v>
      </c>
      <c r="I3990" s="3"/>
      <c r="J3990" s="26">
        <f t="shared" si="279"/>
        <v>0</v>
      </c>
    </row>
    <row r="3991" spans="1:10" ht="36" customHeight="1" x14ac:dyDescent="0.25">
      <c r="A3991" s="36"/>
      <c r="B3991" s="32" t="s">
        <v>156</v>
      </c>
      <c r="C3991" s="32" t="str">
        <f>HYPERLINK("http://warehouse.orhideja.net//images/products/571-148 moloko-pion.JPG","571-148")</f>
        <v>571-148</v>
      </c>
      <c r="D3991" s="32" t="s">
        <v>75</v>
      </c>
      <c r="E3991" s="32" t="s">
        <v>8</v>
      </c>
      <c r="F3991" s="32">
        <v>1485710139186</v>
      </c>
      <c r="G3991" s="32">
        <v>1</v>
      </c>
      <c r="H3991" s="34">
        <v>1741.635</v>
      </c>
      <c r="I3991" s="3"/>
      <c r="J3991" s="26">
        <f t="shared" si="279"/>
        <v>0</v>
      </c>
    </row>
    <row r="3992" spans="1:10" ht="36" customHeight="1" x14ac:dyDescent="0.25">
      <c r="A3992" s="36"/>
      <c r="B3992" s="32" t="s">
        <v>156</v>
      </c>
      <c r="C3992" s="32" t="str">
        <f>HYPERLINK("http://warehouse.orhideja.net//images/products/571-148 moloko-pion.JPG","571-148")</f>
        <v>571-148</v>
      </c>
      <c r="D3992" s="32" t="s">
        <v>75</v>
      </c>
      <c r="E3992" s="32" t="s">
        <v>25</v>
      </c>
      <c r="F3992" s="32">
        <v>1485710219185</v>
      </c>
      <c r="G3992" s="32">
        <v>4</v>
      </c>
      <c r="H3992" s="34">
        <v>1741.635</v>
      </c>
      <c r="I3992" s="3"/>
      <c r="J3992" s="26">
        <f t="shared" si="279"/>
        <v>0</v>
      </c>
    </row>
    <row r="3993" spans="1:10" ht="36" customHeight="1" x14ac:dyDescent="0.25">
      <c r="A3993" s="36"/>
      <c r="B3993" s="32" t="s">
        <v>156</v>
      </c>
      <c r="C3993" s="32" t="str">
        <f>HYPERLINK("http://warehouse.orhideja.net//images/products/571-148-black-piony.jpg","571-148")</f>
        <v>571-148</v>
      </c>
      <c r="D3993" s="32" t="s">
        <v>83</v>
      </c>
      <c r="E3993" s="32" t="s">
        <v>10</v>
      </c>
      <c r="F3993" s="32">
        <v>1485710191702</v>
      </c>
      <c r="G3993" s="32">
        <v>1</v>
      </c>
      <c r="H3993" s="34">
        <v>1741.635</v>
      </c>
      <c r="I3993" s="3"/>
      <c r="J3993" s="26">
        <f t="shared" si="279"/>
        <v>0</v>
      </c>
    </row>
    <row r="3994" spans="1:10" ht="36" customHeight="1" x14ac:dyDescent="0.25">
      <c r="A3994" s="37"/>
      <c r="B3994" s="32" t="s">
        <v>156</v>
      </c>
      <c r="C3994" s="32" t="str">
        <f>HYPERLINK("http://warehouse.orhideja.net//images/products/571-148-black-piony.jpg","571-148")</f>
        <v>571-148</v>
      </c>
      <c r="D3994" s="32" t="s">
        <v>83</v>
      </c>
      <c r="E3994" s="32" t="s">
        <v>15</v>
      </c>
      <c r="F3994" s="32">
        <v>1485710271701</v>
      </c>
      <c r="G3994" s="32">
        <v>1</v>
      </c>
      <c r="H3994" s="34">
        <v>1741.635</v>
      </c>
      <c r="I3994" s="3"/>
      <c r="J3994" s="26">
        <f t="shared" si="279"/>
        <v>0</v>
      </c>
    </row>
    <row r="3995" spans="1:10" ht="28.5" customHeight="1" x14ac:dyDescent="0.25">
      <c r="A3995" s="35"/>
      <c r="B3995" s="32" t="s">
        <v>96</v>
      </c>
      <c r="C3995" s="32" t="str">
        <f t="shared" ref="C3995:C4003" si="280">HYPERLINK("http://warehouse.orhideja.net//images/products/164-148.jpg","164-148")</f>
        <v>164-148</v>
      </c>
      <c r="D3995" s="32" t="s">
        <v>67</v>
      </c>
      <c r="E3995" s="32" t="s">
        <v>70</v>
      </c>
      <c r="F3995" s="32">
        <v>1481640111704</v>
      </c>
      <c r="G3995" s="32">
        <v>8</v>
      </c>
      <c r="H3995" s="34">
        <v>1472.31</v>
      </c>
      <c r="I3995" s="3"/>
      <c r="J3995" s="26">
        <f t="shared" si="279"/>
        <v>0</v>
      </c>
    </row>
    <row r="3996" spans="1:10" ht="28.5" customHeight="1" x14ac:dyDescent="0.25">
      <c r="A3996" s="36"/>
      <c r="B3996" s="32" t="s">
        <v>96</v>
      </c>
      <c r="C3996" s="32" t="str">
        <f t="shared" si="280"/>
        <v>164-148</v>
      </c>
      <c r="D3996" s="32" t="s">
        <v>67</v>
      </c>
      <c r="E3996" s="32" t="s">
        <v>7</v>
      </c>
      <c r="F3996" s="32">
        <v>1481640121703</v>
      </c>
      <c r="G3996" s="32">
        <v>7</v>
      </c>
      <c r="H3996" s="34">
        <v>1472.31</v>
      </c>
      <c r="I3996" s="3"/>
      <c r="J3996" s="26">
        <f t="shared" si="279"/>
        <v>0</v>
      </c>
    </row>
    <row r="3997" spans="1:10" ht="28.5" customHeight="1" x14ac:dyDescent="0.25">
      <c r="A3997" s="36"/>
      <c r="B3997" s="32" t="s">
        <v>96</v>
      </c>
      <c r="C3997" s="32" t="str">
        <f t="shared" si="280"/>
        <v>164-148</v>
      </c>
      <c r="D3997" s="32" t="s">
        <v>67</v>
      </c>
      <c r="E3997" s="32" t="s">
        <v>9</v>
      </c>
      <c r="F3997" s="32">
        <v>1481640181707</v>
      </c>
      <c r="G3997" s="32">
        <v>13</v>
      </c>
      <c r="H3997" s="34">
        <v>1472.31</v>
      </c>
      <c r="I3997" s="3"/>
      <c r="J3997" s="26">
        <f t="shared" si="279"/>
        <v>0</v>
      </c>
    </row>
    <row r="3998" spans="1:10" ht="28.5" customHeight="1" x14ac:dyDescent="0.25">
      <c r="A3998" s="36"/>
      <c r="B3998" s="32" t="s">
        <v>96</v>
      </c>
      <c r="C3998" s="32" t="str">
        <f t="shared" si="280"/>
        <v>164-148</v>
      </c>
      <c r="D3998" s="32" t="s">
        <v>67</v>
      </c>
      <c r="E3998" s="32" t="s">
        <v>10</v>
      </c>
      <c r="F3998" s="32">
        <v>1481640191706</v>
      </c>
      <c r="G3998" s="32">
        <v>15</v>
      </c>
      <c r="H3998" s="34">
        <v>1472.31</v>
      </c>
      <c r="I3998" s="3"/>
      <c r="J3998" s="26">
        <f t="shared" si="279"/>
        <v>0</v>
      </c>
    </row>
    <row r="3999" spans="1:10" ht="28.5" customHeight="1" x14ac:dyDescent="0.25">
      <c r="A3999" s="36"/>
      <c r="B3999" s="32" t="s">
        <v>96</v>
      </c>
      <c r="C3999" s="32" t="str">
        <f t="shared" si="280"/>
        <v>164-148</v>
      </c>
      <c r="D3999" s="32" t="s">
        <v>67</v>
      </c>
      <c r="E3999" s="32" t="s">
        <v>11</v>
      </c>
      <c r="F3999" s="32">
        <v>1481640201702</v>
      </c>
      <c r="G3999" s="32">
        <v>3</v>
      </c>
      <c r="H3999" s="34">
        <v>1472.31</v>
      </c>
      <c r="I3999" s="3"/>
      <c r="J3999" s="26">
        <f t="shared" si="279"/>
        <v>0</v>
      </c>
    </row>
    <row r="4000" spans="1:10" ht="28.5" customHeight="1" x14ac:dyDescent="0.25">
      <c r="A4000" s="36"/>
      <c r="B4000" s="32" t="s">
        <v>96</v>
      </c>
      <c r="C4000" s="32" t="str">
        <f t="shared" si="280"/>
        <v>164-148</v>
      </c>
      <c r="D4000" s="32" t="s">
        <v>67</v>
      </c>
      <c r="E4000" s="32" t="s">
        <v>71</v>
      </c>
      <c r="F4000" s="32">
        <v>1481640251707</v>
      </c>
      <c r="G4000" s="32">
        <v>2</v>
      </c>
      <c r="H4000" s="34">
        <v>1472.31</v>
      </c>
      <c r="I4000" s="3"/>
      <c r="J4000" s="26">
        <f t="shared" si="279"/>
        <v>0</v>
      </c>
    </row>
    <row r="4001" spans="1:10" ht="28.5" customHeight="1" x14ac:dyDescent="0.25">
      <c r="A4001" s="36"/>
      <c r="B4001" s="32" t="s">
        <v>96</v>
      </c>
      <c r="C4001" s="32" t="str">
        <f t="shared" si="280"/>
        <v>164-148</v>
      </c>
      <c r="D4001" s="32" t="s">
        <v>67</v>
      </c>
      <c r="E4001" s="32" t="s">
        <v>14</v>
      </c>
      <c r="F4001" s="32">
        <v>1481640261706</v>
      </c>
      <c r="G4001" s="32">
        <v>14</v>
      </c>
      <c r="H4001" s="34">
        <v>1472.31</v>
      </c>
      <c r="I4001" s="3"/>
      <c r="J4001" s="26">
        <f t="shared" si="279"/>
        <v>0</v>
      </c>
    </row>
    <row r="4002" spans="1:10" ht="28.5" customHeight="1" x14ac:dyDescent="0.25">
      <c r="A4002" s="36"/>
      <c r="B4002" s="32" t="s">
        <v>96</v>
      </c>
      <c r="C4002" s="32" t="str">
        <f t="shared" si="280"/>
        <v>164-148</v>
      </c>
      <c r="D4002" s="32" t="s">
        <v>67</v>
      </c>
      <c r="E4002" s="32" t="s">
        <v>15</v>
      </c>
      <c r="F4002" s="32">
        <v>1481640271705</v>
      </c>
      <c r="G4002" s="32">
        <v>15</v>
      </c>
      <c r="H4002" s="34">
        <v>1472.31</v>
      </c>
      <c r="I4002" s="3"/>
      <c r="J4002" s="26">
        <f t="shared" si="279"/>
        <v>0</v>
      </c>
    </row>
    <row r="4003" spans="1:10" ht="28.5" customHeight="1" x14ac:dyDescent="0.25">
      <c r="A4003" s="37"/>
      <c r="B4003" s="32" t="s">
        <v>96</v>
      </c>
      <c r="C4003" s="32" t="str">
        <f t="shared" si="280"/>
        <v>164-148</v>
      </c>
      <c r="D4003" s="32" t="s">
        <v>67</v>
      </c>
      <c r="E4003" s="32" t="s">
        <v>79</v>
      </c>
      <c r="F4003" s="32">
        <v>1481640331706</v>
      </c>
      <c r="G4003" s="32">
        <v>8</v>
      </c>
      <c r="H4003" s="34">
        <v>1472.31</v>
      </c>
      <c r="I4003" s="3"/>
      <c r="J4003" s="26">
        <f t="shared" si="279"/>
        <v>0</v>
      </c>
    </row>
    <row r="4004" spans="1:10" ht="179.25" customHeight="1" x14ac:dyDescent="0.25">
      <c r="A4004" s="27"/>
      <c r="B4004" s="32" t="s">
        <v>32</v>
      </c>
      <c r="C4004" s="32" t="str">
        <f>HYPERLINK("http://warehouse.orhideja.net//images/products/710-148-black.jpg","710-148")</f>
        <v>710-148</v>
      </c>
      <c r="D4004" s="32" t="s">
        <v>67</v>
      </c>
      <c r="E4004" s="32">
        <v>36</v>
      </c>
      <c r="F4004" s="32">
        <v>1487101061700</v>
      </c>
      <c r="G4004" s="32">
        <v>3</v>
      </c>
      <c r="H4004" s="34">
        <v>538.65</v>
      </c>
      <c r="I4004" s="3"/>
      <c r="J4004" s="26">
        <f t="shared" si="279"/>
        <v>0</v>
      </c>
    </row>
    <row r="4005" spans="1:10" ht="25.5" customHeight="1" x14ac:dyDescent="0.25">
      <c r="A4005" s="35"/>
      <c r="B4005" s="32" t="s">
        <v>76</v>
      </c>
      <c r="C4005" s="32" t="str">
        <f>HYPERLINK("http://warehouse.orhideja.net//images/products/180-000-cv-roz.jpg","180-000")</f>
        <v>180-000</v>
      </c>
      <c r="D4005" s="32" t="s">
        <v>100</v>
      </c>
      <c r="E4005" s="32" t="s">
        <v>25</v>
      </c>
      <c r="F4005" s="32">
        <v>7427259399397</v>
      </c>
      <c r="G4005" s="32">
        <v>1</v>
      </c>
      <c r="H4005" s="34">
        <v>1589.0174999999999</v>
      </c>
      <c r="I4005" s="3"/>
      <c r="J4005" s="26">
        <f t="shared" si="279"/>
        <v>0</v>
      </c>
    </row>
    <row r="4006" spans="1:10" ht="25.5" customHeight="1" x14ac:dyDescent="0.25">
      <c r="A4006" s="36"/>
      <c r="B4006" s="32" t="s">
        <v>76</v>
      </c>
      <c r="C4006" s="32" t="str">
        <f t="shared" ref="C4006:C4012" si="281">HYPERLINK("http://warehouse.orhideja.net//images/products/188-000 цветочно-розовый_2.JPG","188-000")</f>
        <v>188-000</v>
      </c>
      <c r="D4006" s="32" t="s">
        <v>100</v>
      </c>
      <c r="E4006" s="32" t="s">
        <v>25</v>
      </c>
      <c r="F4006" s="32" t="s">
        <v>172</v>
      </c>
      <c r="G4006" s="32">
        <v>3</v>
      </c>
      <c r="H4006" s="34">
        <v>1256.8499999999999</v>
      </c>
      <c r="I4006" s="3"/>
      <c r="J4006" s="26">
        <f t="shared" si="279"/>
        <v>0</v>
      </c>
    </row>
    <row r="4007" spans="1:10" ht="25.5" customHeight="1" x14ac:dyDescent="0.25">
      <c r="A4007" s="36"/>
      <c r="B4007" s="32" t="s">
        <v>76</v>
      </c>
      <c r="C4007" s="32" t="str">
        <f t="shared" si="281"/>
        <v>188-000</v>
      </c>
      <c r="D4007" s="32" t="s">
        <v>100</v>
      </c>
      <c r="E4007" s="32" t="s">
        <v>12</v>
      </c>
      <c r="F4007" s="32" t="s">
        <v>173</v>
      </c>
      <c r="G4007" s="32">
        <v>5</v>
      </c>
      <c r="H4007" s="34">
        <v>1256.8499999999999</v>
      </c>
      <c r="I4007" s="3"/>
      <c r="J4007" s="26">
        <f t="shared" si="279"/>
        <v>0</v>
      </c>
    </row>
    <row r="4008" spans="1:10" ht="25.5" customHeight="1" x14ac:dyDescent="0.25">
      <c r="A4008" s="36"/>
      <c r="B4008" s="32" t="s">
        <v>76</v>
      </c>
      <c r="C4008" s="32" t="str">
        <f t="shared" si="281"/>
        <v>188-000</v>
      </c>
      <c r="D4008" s="32" t="s">
        <v>100</v>
      </c>
      <c r="E4008" s="32" t="s">
        <v>13</v>
      </c>
      <c r="F4008" s="32" t="s">
        <v>174</v>
      </c>
      <c r="G4008" s="32">
        <v>5</v>
      </c>
      <c r="H4008" s="34">
        <v>1256.8499999999999</v>
      </c>
      <c r="I4008" s="3"/>
      <c r="J4008" s="26">
        <f t="shared" si="279"/>
        <v>0</v>
      </c>
    </row>
    <row r="4009" spans="1:10" ht="25.5" customHeight="1" x14ac:dyDescent="0.25">
      <c r="A4009" s="36"/>
      <c r="B4009" s="32" t="s">
        <v>76</v>
      </c>
      <c r="C4009" s="32" t="str">
        <f t="shared" si="281"/>
        <v>188-000</v>
      </c>
      <c r="D4009" s="32" t="s">
        <v>100</v>
      </c>
      <c r="E4009" s="32" t="s">
        <v>17</v>
      </c>
      <c r="F4009" s="32" t="s">
        <v>175</v>
      </c>
      <c r="G4009" s="32">
        <v>1</v>
      </c>
      <c r="H4009" s="34">
        <v>1256.8499999999999</v>
      </c>
      <c r="I4009" s="3"/>
      <c r="J4009" s="26">
        <f t="shared" si="279"/>
        <v>0</v>
      </c>
    </row>
    <row r="4010" spans="1:10" ht="25.5" customHeight="1" x14ac:dyDescent="0.25">
      <c r="A4010" s="36"/>
      <c r="B4010" s="32" t="s">
        <v>76</v>
      </c>
      <c r="C4010" s="32" t="str">
        <f t="shared" si="281"/>
        <v>188-000</v>
      </c>
      <c r="D4010" s="32" t="s">
        <v>100</v>
      </c>
      <c r="E4010" s="32" t="s">
        <v>26</v>
      </c>
      <c r="F4010" s="32" t="s">
        <v>176</v>
      </c>
      <c r="G4010" s="32">
        <v>5</v>
      </c>
      <c r="H4010" s="34">
        <v>1256.8499999999999</v>
      </c>
      <c r="I4010" s="3"/>
      <c r="J4010" s="26">
        <f t="shared" si="279"/>
        <v>0</v>
      </c>
    </row>
    <row r="4011" spans="1:10" ht="25.5" customHeight="1" x14ac:dyDescent="0.25">
      <c r="A4011" s="36"/>
      <c r="B4011" s="32" t="s">
        <v>76</v>
      </c>
      <c r="C4011" s="32" t="str">
        <f t="shared" si="281"/>
        <v>188-000</v>
      </c>
      <c r="D4011" s="32" t="s">
        <v>100</v>
      </c>
      <c r="E4011" s="32" t="s">
        <v>23</v>
      </c>
      <c r="F4011" s="32" t="s">
        <v>177</v>
      </c>
      <c r="G4011" s="32">
        <v>1</v>
      </c>
      <c r="H4011" s="34">
        <v>1256.8499999999999</v>
      </c>
      <c r="I4011" s="3"/>
      <c r="J4011" s="26">
        <f t="shared" si="279"/>
        <v>0</v>
      </c>
    </row>
    <row r="4012" spans="1:10" ht="25.5" customHeight="1" x14ac:dyDescent="0.25">
      <c r="A4012" s="37"/>
      <c r="B4012" s="32" t="s">
        <v>76</v>
      </c>
      <c r="C4012" s="32" t="str">
        <f t="shared" si="281"/>
        <v>188-000</v>
      </c>
      <c r="D4012" s="32" t="s">
        <v>100</v>
      </c>
      <c r="E4012" s="32" t="s">
        <v>30</v>
      </c>
      <c r="F4012" s="32" t="s">
        <v>178</v>
      </c>
      <c r="G4012" s="32">
        <v>1</v>
      </c>
      <c r="H4012" s="34">
        <v>1256.8499999999999</v>
      </c>
      <c r="I4012" s="3"/>
      <c r="J4012" s="26">
        <f t="shared" si="279"/>
        <v>0</v>
      </c>
    </row>
    <row r="4013" spans="1:10" ht="84" customHeight="1" x14ac:dyDescent="0.25">
      <c r="A4013" s="38"/>
      <c r="B4013" s="32" t="s">
        <v>76</v>
      </c>
      <c r="C4013" s="32" t="str">
        <f>HYPERLINK("http://warehouse.orhideja.net//images/products/181-000,-231-000-krem-brule_1.jpg","181-000")</f>
        <v>181-000</v>
      </c>
      <c r="D4013" s="32" t="s">
        <v>159</v>
      </c>
      <c r="E4013" s="32" t="s">
        <v>9</v>
      </c>
      <c r="F4013" s="32">
        <v>7427259387462</v>
      </c>
      <c r="G4013" s="32">
        <v>4</v>
      </c>
      <c r="H4013" s="34">
        <v>1463.3325</v>
      </c>
      <c r="I4013" s="3"/>
      <c r="J4013" s="26">
        <f t="shared" si="279"/>
        <v>0</v>
      </c>
    </row>
    <row r="4014" spans="1:10" ht="84" customHeight="1" x14ac:dyDescent="0.25">
      <c r="A4014" s="39"/>
      <c r="B4014" s="32" t="s">
        <v>76</v>
      </c>
      <c r="C4014" s="32" t="str">
        <f>HYPERLINK("http://warehouse.orhideja.net//images/products/181-000,-231-000-krem-brule_1.jpg","181-000")</f>
        <v>181-000</v>
      </c>
      <c r="D4014" s="32" t="s">
        <v>159</v>
      </c>
      <c r="E4014" s="32" t="s">
        <v>10</v>
      </c>
      <c r="F4014" s="32">
        <v>7427259387479</v>
      </c>
      <c r="G4014" s="32">
        <v>10</v>
      </c>
      <c r="H4014" s="34">
        <v>1463.3325</v>
      </c>
      <c r="I4014" s="3"/>
      <c r="J4014" s="26">
        <f t="shared" si="279"/>
        <v>0</v>
      </c>
    </row>
    <row r="4015" spans="1:10" ht="84" customHeight="1" x14ac:dyDescent="0.25">
      <c r="A4015" s="39"/>
      <c r="B4015" s="32" t="s">
        <v>76</v>
      </c>
      <c r="C4015" s="32" t="str">
        <f>HYPERLINK("http://warehouse.orhideja.net//images/products/181-000,-231-000-krem-brule_1.jpg","181-000")</f>
        <v>181-000</v>
      </c>
      <c r="D4015" s="32" t="s">
        <v>159</v>
      </c>
      <c r="E4015" s="32" t="s">
        <v>15</v>
      </c>
      <c r="F4015" s="32">
        <v>7427259387592</v>
      </c>
      <c r="G4015" s="32">
        <v>2</v>
      </c>
      <c r="H4015" s="34">
        <v>1463.3325</v>
      </c>
      <c r="I4015" s="3"/>
      <c r="J4015" s="26">
        <f t="shared" si="279"/>
        <v>0</v>
      </c>
    </row>
    <row r="4016" spans="1:10" ht="29.25" customHeight="1" x14ac:dyDescent="0.25">
      <c r="A4016" s="35"/>
      <c r="B4016" s="32" t="s">
        <v>31</v>
      </c>
      <c r="C4016" s="32" t="str">
        <f t="shared" ref="C4016:C4022" si="282">HYPERLINK("http://warehouse.orhideja.net//images/products/181-000,-231-000-krem-brule_6.jpg","231-000")</f>
        <v>231-000</v>
      </c>
      <c r="D4016" s="32" t="s">
        <v>159</v>
      </c>
      <c r="E4016" s="32">
        <v>38</v>
      </c>
      <c r="F4016" s="32">
        <v>7427259293367</v>
      </c>
      <c r="G4016" s="32">
        <v>1</v>
      </c>
      <c r="H4016" s="34">
        <v>709.22249999999997</v>
      </c>
      <c r="I4016" s="3"/>
      <c r="J4016" s="26">
        <f t="shared" si="279"/>
        <v>0</v>
      </c>
    </row>
    <row r="4017" spans="1:10" ht="29.25" customHeight="1" x14ac:dyDescent="0.25">
      <c r="A4017" s="36"/>
      <c r="B4017" s="32" t="s">
        <v>31</v>
      </c>
      <c r="C4017" s="32" t="str">
        <f t="shared" si="282"/>
        <v>231-000</v>
      </c>
      <c r="D4017" s="32" t="s">
        <v>159</v>
      </c>
      <c r="E4017" s="32">
        <v>40</v>
      </c>
      <c r="F4017" s="32">
        <v>7427259293374</v>
      </c>
      <c r="G4017" s="32">
        <v>5</v>
      </c>
      <c r="H4017" s="34">
        <v>709.22249999999997</v>
      </c>
      <c r="I4017" s="3"/>
      <c r="J4017" s="26">
        <f t="shared" si="279"/>
        <v>0</v>
      </c>
    </row>
    <row r="4018" spans="1:10" ht="29.25" customHeight="1" x14ac:dyDescent="0.25">
      <c r="A4018" s="36"/>
      <c r="B4018" s="32" t="s">
        <v>31</v>
      </c>
      <c r="C4018" s="32" t="str">
        <f t="shared" si="282"/>
        <v>231-000</v>
      </c>
      <c r="D4018" s="32" t="s">
        <v>159</v>
      </c>
      <c r="E4018" s="32">
        <v>42</v>
      </c>
      <c r="F4018" s="32">
        <v>7427259293381</v>
      </c>
      <c r="G4018" s="32">
        <v>5</v>
      </c>
      <c r="H4018" s="34">
        <v>709.22249999999997</v>
      </c>
      <c r="I4018" s="3"/>
      <c r="J4018" s="26">
        <f t="shared" si="279"/>
        <v>0</v>
      </c>
    </row>
    <row r="4019" spans="1:10" ht="29.25" customHeight="1" x14ac:dyDescent="0.25">
      <c r="A4019" s="36"/>
      <c r="B4019" s="32" t="s">
        <v>31</v>
      </c>
      <c r="C4019" s="32" t="str">
        <f t="shared" si="282"/>
        <v>231-000</v>
      </c>
      <c r="D4019" s="32" t="s">
        <v>159</v>
      </c>
      <c r="E4019" s="32">
        <v>44</v>
      </c>
      <c r="F4019" s="32">
        <v>7427259293398</v>
      </c>
      <c r="G4019" s="32">
        <v>31</v>
      </c>
      <c r="H4019" s="34">
        <v>709.22249999999997</v>
      </c>
      <c r="I4019" s="3"/>
      <c r="J4019" s="26">
        <f t="shared" si="279"/>
        <v>0</v>
      </c>
    </row>
    <row r="4020" spans="1:10" ht="29.25" customHeight="1" x14ac:dyDescent="0.25">
      <c r="A4020" s="36"/>
      <c r="B4020" s="32" t="s">
        <v>31</v>
      </c>
      <c r="C4020" s="32" t="str">
        <f t="shared" si="282"/>
        <v>231-000</v>
      </c>
      <c r="D4020" s="32" t="s">
        <v>159</v>
      </c>
      <c r="E4020" s="32">
        <v>46</v>
      </c>
      <c r="F4020" s="32">
        <v>7427259293404</v>
      </c>
      <c r="G4020" s="32">
        <v>28</v>
      </c>
      <c r="H4020" s="34">
        <v>709.22249999999997</v>
      </c>
      <c r="I4020" s="3"/>
      <c r="J4020" s="26">
        <f t="shared" si="279"/>
        <v>0</v>
      </c>
    </row>
    <row r="4021" spans="1:10" ht="29.25" customHeight="1" x14ac:dyDescent="0.25">
      <c r="A4021" s="36"/>
      <c r="B4021" s="32" t="s">
        <v>31</v>
      </c>
      <c r="C4021" s="32" t="str">
        <f t="shared" si="282"/>
        <v>231-000</v>
      </c>
      <c r="D4021" s="32" t="s">
        <v>159</v>
      </c>
      <c r="E4021" s="32">
        <v>48</v>
      </c>
      <c r="F4021" s="32">
        <v>7427259293411</v>
      </c>
      <c r="G4021" s="32">
        <v>18</v>
      </c>
      <c r="H4021" s="34">
        <v>709.22249999999997</v>
      </c>
      <c r="I4021" s="3"/>
      <c r="J4021" s="26">
        <f t="shared" si="279"/>
        <v>0</v>
      </c>
    </row>
    <row r="4022" spans="1:10" ht="29.25" customHeight="1" x14ac:dyDescent="0.25">
      <c r="A4022" s="37"/>
      <c r="B4022" s="32" t="s">
        <v>31</v>
      </c>
      <c r="C4022" s="32" t="str">
        <f t="shared" si="282"/>
        <v>231-000</v>
      </c>
      <c r="D4022" s="32" t="s">
        <v>159</v>
      </c>
      <c r="E4022" s="32">
        <v>50</v>
      </c>
      <c r="F4022" s="32">
        <v>7427259293428</v>
      </c>
      <c r="G4022" s="32">
        <v>10</v>
      </c>
      <c r="H4022" s="34">
        <v>709.22249999999997</v>
      </c>
      <c r="I4022" s="3"/>
      <c r="J4022" s="26">
        <f t="shared" si="279"/>
        <v>0</v>
      </c>
    </row>
    <row r="4023" spans="1:10" ht="34.5" customHeight="1" x14ac:dyDescent="0.25">
      <c r="A4023" s="35"/>
      <c r="B4023" s="32" t="s">
        <v>76</v>
      </c>
      <c r="C4023" s="32" t="str">
        <f t="shared" ref="C4023:C4029" si="283">HYPERLINK("http://warehouse.orhideja.net//images/products/23.jpg","181-000")</f>
        <v>181-000</v>
      </c>
      <c r="D4023" s="32" t="s">
        <v>161</v>
      </c>
      <c r="E4023" s="32" t="s">
        <v>10</v>
      </c>
      <c r="F4023" s="32">
        <v>7427259420527</v>
      </c>
      <c r="G4023" s="32">
        <v>6</v>
      </c>
      <c r="H4023" s="34">
        <v>1463.3325</v>
      </c>
      <c r="I4023" s="3"/>
      <c r="J4023" s="26">
        <f t="shared" si="279"/>
        <v>0</v>
      </c>
    </row>
    <row r="4024" spans="1:10" ht="34.5" customHeight="1" x14ac:dyDescent="0.25">
      <c r="A4024" s="36"/>
      <c r="B4024" s="32" t="s">
        <v>76</v>
      </c>
      <c r="C4024" s="32" t="str">
        <f t="shared" si="283"/>
        <v>181-000</v>
      </c>
      <c r="D4024" s="32" t="s">
        <v>161</v>
      </c>
      <c r="E4024" s="32" t="s">
        <v>11</v>
      </c>
      <c r="F4024" s="32">
        <v>7427259420534</v>
      </c>
      <c r="G4024" s="32">
        <v>6</v>
      </c>
      <c r="H4024" s="34">
        <v>1463.3325</v>
      </c>
      <c r="I4024" s="3"/>
      <c r="J4024" s="26">
        <f t="shared" si="279"/>
        <v>0</v>
      </c>
    </row>
    <row r="4025" spans="1:10" ht="34.5" customHeight="1" x14ac:dyDescent="0.25">
      <c r="A4025" s="36"/>
      <c r="B4025" s="32" t="s">
        <v>76</v>
      </c>
      <c r="C4025" s="32" t="str">
        <f t="shared" si="283"/>
        <v>181-000</v>
      </c>
      <c r="D4025" s="32" t="s">
        <v>161</v>
      </c>
      <c r="E4025" s="32" t="s">
        <v>25</v>
      </c>
      <c r="F4025" s="32">
        <v>7427259420541</v>
      </c>
      <c r="G4025" s="32">
        <v>7</v>
      </c>
      <c r="H4025" s="34">
        <v>1463.3325</v>
      </c>
      <c r="I4025" s="3"/>
      <c r="J4025" s="26">
        <f t="shared" si="279"/>
        <v>0</v>
      </c>
    </row>
    <row r="4026" spans="1:10" ht="34.5" customHeight="1" x14ac:dyDescent="0.25">
      <c r="A4026" s="36"/>
      <c r="B4026" s="32" t="s">
        <v>76</v>
      </c>
      <c r="C4026" s="32" t="str">
        <f t="shared" si="283"/>
        <v>181-000</v>
      </c>
      <c r="D4026" s="32" t="s">
        <v>161</v>
      </c>
      <c r="E4026" s="32" t="s">
        <v>15</v>
      </c>
      <c r="F4026" s="32">
        <v>7427259420602</v>
      </c>
      <c r="G4026" s="32">
        <v>6</v>
      </c>
      <c r="H4026" s="34">
        <v>1463.3325</v>
      </c>
      <c r="I4026" s="3"/>
      <c r="J4026" s="26">
        <f t="shared" si="279"/>
        <v>0</v>
      </c>
    </row>
    <row r="4027" spans="1:10" ht="34.5" customHeight="1" x14ac:dyDescent="0.25">
      <c r="A4027" s="36"/>
      <c r="B4027" s="32" t="s">
        <v>76</v>
      </c>
      <c r="C4027" s="32" t="str">
        <f t="shared" si="283"/>
        <v>181-000</v>
      </c>
      <c r="D4027" s="32" t="s">
        <v>161</v>
      </c>
      <c r="E4027" s="32" t="s">
        <v>16</v>
      </c>
      <c r="F4027" s="32">
        <v>7427259420619</v>
      </c>
      <c r="G4027" s="32">
        <v>10</v>
      </c>
      <c r="H4027" s="34">
        <v>1463.3325</v>
      </c>
      <c r="I4027" s="3"/>
      <c r="J4027" s="26">
        <f t="shared" si="279"/>
        <v>0</v>
      </c>
    </row>
    <row r="4028" spans="1:10" ht="34.5" customHeight="1" x14ac:dyDescent="0.25">
      <c r="A4028" s="36"/>
      <c r="B4028" s="32" t="s">
        <v>76</v>
      </c>
      <c r="C4028" s="32" t="str">
        <f t="shared" si="283"/>
        <v>181-000</v>
      </c>
      <c r="D4028" s="32" t="s">
        <v>161</v>
      </c>
      <c r="E4028" s="32" t="s">
        <v>19</v>
      </c>
      <c r="F4028" s="32">
        <v>7427259420671</v>
      </c>
      <c r="G4028" s="32">
        <v>3</v>
      </c>
      <c r="H4028" s="34">
        <v>1463.3325</v>
      </c>
      <c r="I4028" s="3"/>
      <c r="J4028" s="26">
        <f t="shared" si="279"/>
        <v>0</v>
      </c>
    </row>
    <row r="4029" spans="1:10" ht="34.5" customHeight="1" x14ac:dyDescent="0.25">
      <c r="A4029" s="37"/>
      <c r="B4029" s="32" t="s">
        <v>76</v>
      </c>
      <c r="C4029" s="32" t="str">
        <f t="shared" si="283"/>
        <v>181-000</v>
      </c>
      <c r="D4029" s="32" t="s">
        <v>161</v>
      </c>
      <c r="E4029" s="32" t="s">
        <v>20</v>
      </c>
      <c r="F4029" s="32">
        <v>7427259420688</v>
      </c>
      <c r="G4029" s="32">
        <v>5</v>
      </c>
      <c r="H4029" s="34">
        <v>1463.3325</v>
      </c>
      <c r="I4029" s="3"/>
      <c r="J4029" s="26">
        <f t="shared" si="279"/>
        <v>0</v>
      </c>
    </row>
    <row r="4030" spans="1:10" ht="34.5" customHeight="1" x14ac:dyDescent="0.25">
      <c r="A4030" s="35"/>
      <c r="B4030" s="32" t="s">
        <v>76</v>
      </c>
      <c r="C4030" s="32" t="str">
        <f t="shared" ref="C4030:C4035" si="284">HYPERLINK("http://warehouse.orhideja.net//images/products/188-000_belij.jpg","188-000")</f>
        <v>188-000</v>
      </c>
      <c r="D4030" s="32" t="s">
        <v>86</v>
      </c>
      <c r="E4030" s="32" t="s">
        <v>24</v>
      </c>
      <c r="F4030" s="32" t="s">
        <v>179</v>
      </c>
      <c r="G4030" s="32">
        <v>3</v>
      </c>
      <c r="H4030" s="34">
        <v>1256.8499999999999</v>
      </c>
      <c r="I4030" s="3"/>
      <c r="J4030" s="26">
        <f t="shared" si="279"/>
        <v>0</v>
      </c>
    </row>
    <row r="4031" spans="1:10" ht="34.5" customHeight="1" x14ac:dyDescent="0.25">
      <c r="A4031" s="36"/>
      <c r="B4031" s="32" t="s">
        <v>76</v>
      </c>
      <c r="C4031" s="32" t="str">
        <f t="shared" si="284"/>
        <v>188-000</v>
      </c>
      <c r="D4031" s="32" t="s">
        <v>86</v>
      </c>
      <c r="E4031" s="32" t="s">
        <v>25</v>
      </c>
      <c r="F4031" s="32" t="s">
        <v>180</v>
      </c>
      <c r="G4031" s="32">
        <v>4</v>
      </c>
      <c r="H4031" s="34">
        <v>1256.8499999999999</v>
      </c>
      <c r="I4031" s="3"/>
      <c r="J4031" s="26">
        <f t="shared" si="279"/>
        <v>0</v>
      </c>
    </row>
    <row r="4032" spans="1:10" ht="34.5" customHeight="1" x14ac:dyDescent="0.25">
      <c r="A4032" s="36"/>
      <c r="B4032" s="32" t="s">
        <v>76</v>
      </c>
      <c r="C4032" s="32" t="str">
        <f t="shared" si="284"/>
        <v>188-000</v>
      </c>
      <c r="D4032" s="32" t="s">
        <v>86</v>
      </c>
      <c r="E4032" s="32" t="s">
        <v>12</v>
      </c>
      <c r="F4032" s="32" t="s">
        <v>181</v>
      </c>
      <c r="G4032" s="32">
        <v>9</v>
      </c>
      <c r="H4032" s="34">
        <v>1256.8499999999999</v>
      </c>
      <c r="I4032" s="3"/>
      <c r="J4032" s="26">
        <f t="shared" si="279"/>
        <v>0</v>
      </c>
    </row>
    <row r="4033" spans="1:10" ht="34.5" customHeight="1" x14ac:dyDescent="0.25">
      <c r="A4033" s="36"/>
      <c r="B4033" s="32" t="s">
        <v>76</v>
      </c>
      <c r="C4033" s="32" t="str">
        <f t="shared" si="284"/>
        <v>188-000</v>
      </c>
      <c r="D4033" s="32" t="s">
        <v>86</v>
      </c>
      <c r="E4033" s="32" t="s">
        <v>13</v>
      </c>
      <c r="F4033" s="32" t="s">
        <v>182</v>
      </c>
      <c r="G4033" s="32">
        <v>4</v>
      </c>
      <c r="H4033" s="34">
        <v>1256.8499999999999</v>
      </c>
      <c r="I4033" s="3"/>
      <c r="J4033" s="26">
        <f t="shared" si="279"/>
        <v>0</v>
      </c>
    </row>
    <row r="4034" spans="1:10" ht="34.5" customHeight="1" x14ac:dyDescent="0.25">
      <c r="A4034" s="36"/>
      <c r="B4034" s="32" t="s">
        <v>76</v>
      </c>
      <c r="C4034" s="32" t="str">
        <f t="shared" si="284"/>
        <v>188-000</v>
      </c>
      <c r="D4034" s="32" t="s">
        <v>86</v>
      </c>
      <c r="E4034" s="32" t="s">
        <v>18</v>
      </c>
      <c r="F4034" s="32" t="s">
        <v>183</v>
      </c>
      <c r="G4034" s="32">
        <v>2</v>
      </c>
      <c r="H4034" s="34">
        <v>1256.8499999999999</v>
      </c>
      <c r="I4034" s="3"/>
      <c r="J4034" s="26">
        <f t="shared" si="279"/>
        <v>0</v>
      </c>
    </row>
    <row r="4035" spans="1:10" ht="34.5" customHeight="1" x14ac:dyDescent="0.25">
      <c r="A4035" s="37"/>
      <c r="B4035" s="32" t="s">
        <v>76</v>
      </c>
      <c r="C4035" s="32" t="str">
        <f t="shared" si="284"/>
        <v>188-000</v>
      </c>
      <c r="D4035" s="32" t="s">
        <v>86</v>
      </c>
      <c r="E4035" s="32" t="s">
        <v>26</v>
      </c>
      <c r="F4035" s="32" t="s">
        <v>184</v>
      </c>
      <c r="G4035" s="32">
        <v>1</v>
      </c>
      <c r="H4035" s="34">
        <v>1256.8499999999999</v>
      </c>
      <c r="I4035" s="3"/>
      <c r="J4035" s="26">
        <f t="shared" si="279"/>
        <v>0</v>
      </c>
    </row>
    <row r="4036" spans="1:10" ht="33" customHeight="1" x14ac:dyDescent="0.25">
      <c r="A4036" s="35"/>
      <c r="B4036" s="32" t="s">
        <v>76</v>
      </c>
      <c r="C4036" s="32" t="str">
        <f t="shared" ref="C4036:C4043" si="285">HYPERLINK("http://warehouse.orhideja.net//images/products/188-000-ivory-orhideja-shop-1_2.jpg","188-000")</f>
        <v>188-000</v>
      </c>
      <c r="D4036" s="32" t="s">
        <v>110</v>
      </c>
      <c r="E4036" s="32" t="s">
        <v>70</v>
      </c>
      <c r="F4036" s="32" t="s">
        <v>185</v>
      </c>
      <c r="G4036" s="32">
        <v>2</v>
      </c>
      <c r="H4036" s="34">
        <v>1256.8499999999999</v>
      </c>
      <c r="I4036" s="3"/>
      <c r="J4036" s="26">
        <f t="shared" si="279"/>
        <v>0</v>
      </c>
    </row>
    <row r="4037" spans="1:10" ht="33" customHeight="1" x14ac:dyDescent="0.25">
      <c r="A4037" s="36"/>
      <c r="B4037" s="32" t="s">
        <v>76</v>
      </c>
      <c r="C4037" s="32" t="str">
        <f t="shared" si="285"/>
        <v>188-000</v>
      </c>
      <c r="D4037" s="32" t="s">
        <v>110</v>
      </c>
      <c r="E4037" s="32" t="s">
        <v>7</v>
      </c>
      <c r="F4037" s="32" t="s">
        <v>186</v>
      </c>
      <c r="G4037" s="32">
        <v>3</v>
      </c>
      <c r="H4037" s="34">
        <v>1256.8499999999999</v>
      </c>
      <c r="I4037" s="3"/>
      <c r="J4037" s="26">
        <f t="shared" si="279"/>
        <v>0</v>
      </c>
    </row>
    <row r="4038" spans="1:10" ht="33" customHeight="1" x14ac:dyDescent="0.25">
      <c r="A4038" s="36"/>
      <c r="B4038" s="32" t="s">
        <v>76</v>
      </c>
      <c r="C4038" s="32" t="str">
        <f t="shared" si="285"/>
        <v>188-000</v>
      </c>
      <c r="D4038" s="32" t="s">
        <v>110</v>
      </c>
      <c r="E4038" s="32" t="s">
        <v>8</v>
      </c>
      <c r="F4038" s="32" t="s">
        <v>187</v>
      </c>
      <c r="G4038" s="32">
        <v>3</v>
      </c>
      <c r="H4038" s="34">
        <v>1256.8499999999999</v>
      </c>
      <c r="I4038" s="3"/>
      <c r="J4038" s="26">
        <f t="shared" si="279"/>
        <v>0</v>
      </c>
    </row>
    <row r="4039" spans="1:10" ht="33" customHeight="1" x14ac:dyDescent="0.25">
      <c r="A4039" s="36"/>
      <c r="B4039" s="32" t="s">
        <v>76</v>
      </c>
      <c r="C4039" s="32" t="str">
        <f t="shared" si="285"/>
        <v>188-000</v>
      </c>
      <c r="D4039" s="32" t="s">
        <v>110</v>
      </c>
      <c r="E4039" s="32" t="s">
        <v>54</v>
      </c>
      <c r="F4039" s="32" t="s">
        <v>188</v>
      </c>
      <c r="G4039" s="32">
        <v>3</v>
      </c>
      <c r="H4039" s="34">
        <v>1256.8499999999999</v>
      </c>
      <c r="I4039" s="3"/>
      <c r="J4039" s="26">
        <f t="shared" si="279"/>
        <v>0</v>
      </c>
    </row>
    <row r="4040" spans="1:10" ht="33" customHeight="1" x14ac:dyDescent="0.25">
      <c r="A4040" s="36"/>
      <c r="B4040" s="32" t="s">
        <v>76</v>
      </c>
      <c r="C4040" s="32" t="str">
        <f t="shared" si="285"/>
        <v>188-000</v>
      </c>
      <c r="D4040" s="32" t="s">
        <v>110</v>
      </c>
      <c r="E4040" s="32" t="s">
        <v>24</v>
      </c>
      <c r="F4040" s="32" t="s">
        <v>189</v>
      </c>
      <c r="G4040" s="32">
        <v>3</v>
      </c>
      <c r="H4040" s="34">
        <v>1256.8499999999999</v>
      </c>
      <c r="I4040" s="3"/>
      <c r="J4040" s="26">
        <f t="shared" ref="J4040:J4103" si="286">H4040*I4040</f>
        <v>0</v>
      </c>
    </row>
    <row r="4041" spans="1:10" ht="33" customHeight="1" x14ac:dyDescent="0.25">
      <c r="A4041" s="36"/>
      <c r="B4041" s="32" t="s">
        <v>76</v>
      </c>
      <c r="C4041" s="32" t="str">
        <f t="shared" si="285"/>
        <v>188-000</v>
      </c>
      <c r="D4041" s="32" t="s">
        <v>110</v>
      </c>
      <c r="E4041" s="32" t="s">
        <v>18</v>
      </c>
      <c r="F4041" s="32" t="s">
        <v>190</v>
      </c>
      <c r="G4041" s="32">
        <v>4</v>
      </c>
      <c r="H4041" s="34">
        <v>1256.8499999999999</v>
      </c>
      <c r="I4041" s="3"/>
      <c r="J4041" s="26">
        <f t="shared" si="286"/>
        <v>0</v>
      </c>
    </row>
    <row r="4042" spans="1:10" ht="33" customHeight="1" x14ac:dyDescent="0.25">
      <c r="A4042" s="36"/>
      <c r="B4042" s="32" t="s">
        <v>76</v>
      </c>
      <c r="C4042" s="32" t="str">
        <f t="shared" si="285"/>
        <v>188-000</v>
      </c>
      <c r="D4042" s="32" t="s">
        <v>110</v>
      </c>
      <c r="E4042" s="32" t="s">
        <v>26</v>
      </c>
      <c r="F4042" s="32" t="s">
        <v>191</v>
      </c>
      <c r="G4042" s="32">
        <v>2</v>
      </c>
      <c r="H4042" s="34">
        <v>1256.8499999999999</v>
      </c>
      <c r="I4042" s="3"/>
      <c r="J4042" s="26">
        <f t="shared" si="286"/>
        <v>0</v>
      </c>
    </row>
    <row r="4043" spans="1:10" ht="33" customHeight="1" x14ac:dyDescent="0.25">
      <c r="A4043" s="37"/>
      <c r="B4043" s="32" t="s">
        <v>76</v>
      </c>
      <c r="C4043" s="32" t="str">
        <f t="shared" si="285"/>
        <v>188-000</v>
      </c>
      <c r="D4043" s="32" t="s">
        <v>110</v>
      </c>
      <c r="E4043" s="32" t="s">
        <v>82</v>
      </c>
      <c r="F4043" s="32" t="s">
        <v>192</v>
      </c>
      <c r="G4043" s="32">
        <v>2</v>
      </c>
      <c r="H4043" s="34">
        <v>1256.8499999999999</v>
      </c>
      <c r="I4043" s="3"/>
      <c r="J4043" s="26">
        <f t="shared" si="286"/>
        <v>0</v>
      </c>
    </row>
    <row r="4044" spans="1:10" ht="24.75" customHeight="1" x14ac:dyDescent="0.25">
      <c r="A4044" s="35"/>
      <c r="B4044" s="32" t="s">
        <v>76</v>
      </c>
      <c r="C4044" s="32" t="str">
        <f t="shared" ref="C4044:C4052" si="287">HYPERLINK("http://warehouse.orhideja.net//images/products/188-000 pion.JPG","188-000")</f>
        <v>188-000</v>
      </c>
      <c r="D4044" s="32" t="s">
        <v>69</v>
      </c>
      <c r="E4044" s="32" t="s">
        <v>7</v>
      </c>
      <c r="F4044" s="32">
        <v>7427259381460</v>
      </c>
      <c r="G4044" s="32">
        <v>2</v>
      </c>
      <c r="H4044" s="34">
        <v>1256.8499999999999</v>
      </c>
      <c r="I4044" s="3"/>
      <c r="J4044" s="26">
        <f t="shared" si="286"/>
        <v>0</v>
      </c>
    </row>
    <row r="4045" spans="1:10" ht="24.75" customHeight="1" x14ac:dyDescent="0.25">
      <c r="A4045" s="36"/>
      <c r="B4045" s="32" t="s">
        <v>76</v>
      </c>
      <c r="C4045" s="32" t="str">
        <f t="shared" si="287"/>
        <v>188-000</v>
      </c>
      <c r="D4045" s="32" t="s">
        <v>69</v>
      </c>
      <c r="E4045" s="32" t="s">
        <v>8</v>
      </c>
      <c r="F4045" s="32">
        <v>7427259381477</v>
      </c>
      <c r="G4045" s="32">
        <v>2</v>
      </c>
      <c r="H4045" s="34">
        <v>1256.8499999999999</v>
      </c>
      <c r="I4045" s="3"/>
      <c r="J4045" s="26">
        <f t="shared" si="286"/>
        <v>0</v>
      </c>
    </row>
    <row r="4046" spans="1:10" ht="24.75" customHeight="1" x14ac:dyDescent="0.25">
      <c r="A4046" s="36"/>
      <c r="B4046" s="32" t="s">
        <v>76</v>
      </c>
      <c r="C4046" s="32" t="str">
        <f t="shared" si="287"/>
        <v>188-000</v>
      </c>
      <c r="D4046" s="32" t="s">
        <v>69</v>
      </c>
      <c r="E4046" s="32" t="s">
        <v>54</v>
      </c>
      <c r="F4046" s="32">
        <v>7427259381484</v>
      </c>
      <c r="G4046" s="32">
        <v>2</v>
      </c>
      <c r="H4046" s="34">
        <v>1256.8499999999999</v>
      </c>
      <c r="I4046" s="3"/>
      <c r="J4046" s="26">
        <f t="shared" si="286"/>
        <v>0</v>
      </c>
    </row>
    <row r="4047" spans="1:10" ht="24.75" customHeight="1" x14ac:dyDescent="0.25">
      <c r="A4047" s="36"/>
      <c r="B4047" s="32" t="s">
        <v>76</v>
      </c>
      <c r="C4047" s="32" t="str">
        <f t="shared" si="287"/>
        <v>188-000</v>
      </c>
      <c r="D4047" s="32" t="s">
        <v>69</v>
      </c>
      <c r="E4047" s="32" t="s">
        <v>24</v>
      </c>
      <c r="F4047" s="32">
        <v>7427259381491</v>
      </c>
      <c r="G4047" s="32">
        <v>2</v>
      </c>
      <c r="H4047" s="34">
        <v>1256.8499999999999</v>
      </c>
      <c r="I4047" s="3"/>
      <c r="J4047" s="26">
        <f t="shared" si="286"/>
        <v>0</v>
      </c>
    </row>
    <row r="4048" spans="1:10" ht="24.75" customHeight="1" x14ac:dyDescent="0.25">
      <c r="A4048" s="36"/>
      <c r="B4048" s="32" t="s">
        <v>76</v>
      </c>
      <c r="C4048" s="32" t="str">
        <f t="shared" si="287"/>
        <v>188-000</v>
      </c>
      <c r="D4048" s="32" t="s">
        <v>69</v>
      </c>
      <c r="E4048" s="32" t="s">
        <v>12</v>
      </c>
      <c r="F4048" s="32">
        <v>7427259381606</v>
      </c>
      <c r="G4048" s="32">
        <v>2</v>
      </c>
      <c r="H4048" s="34">
        <v>1256.8499999999999</v>
      </c>
      <c r="I4048" s="3"/>
      <c r="J4048" s="26">
        <f t="shared" si="286"/>
        <v>0</v>
      </c>
    </row>
    <row r="4049" spans="1:10" ht="24.75" customHeight="1" x14ac:dyDescent="0.25">
      <c r="A4049" s="36"/>
      <c r="B4049" s="32" t="s">
        <v>76</v>
      </c>
      <c r="C4049" s="32" t="str">
        <f t="shared" si="287"/>
        <v>188-000</v>
      </c>
      <c r="D4049" s="32" t="s">
        <v>69</v>
      </c>
      <c r="E4049" s="32" t="s">
        <v>13</v>
      </c>
      <c r="F4049" s="32">
        <v>7427259381613</v>
      </c>
      <c r="G4049" s="32">
        <v>3</v>
      </c>
      <c r="H4049" s="34">
        <v>1256.8499999999999</v>
      </c>
      <c r="I4049" s="3"/>
      <c r="J4049" s="26">
        <f t="shared" si="286"/>
        <v>0</v>
      </c>
    </row>
    <row r="4050" spans="1:10" ht="24.75" customHeight="1" x14ac:dyDescent="0.25">
      <c r="A4050" s="36"/>
      <c r="B4050" s="32" t="s">
        <v>76</v>
      </c>
      <c r="C4050" s="32" t="str">
        <f t="shared" si="287"/>
        <v>188-000</v>
      </c>
      <c r="D4050" s="32" t="s">
        <v>69</v>
      </c>
      <c r="E4050" s="32" t="s">
        <v>19</v>
      </c>
      <c r="F4050" s="32">
        <v>7427259381804</v>
      </c>
      <c r="G4050" s="32">
        <v>1</v>
      </c>
      <c r="H4050" s="34">
        <v>1256.8499999999999</v>
      </c>
      <c r="I4050" s="3"/>
      <c r="J4050" s="26">
        <f t="shared" si="286"/>
        <v>0</v>
      </c>
    </row>
    <row r="4051" spans="1:10" ht="24.75" customHeight="1" x14ac:dyDescent="0.25">
      <c r="A4051" s="36"/>
      <c r="B4051" s="32" t="s">
        <v>76</v>
      </c>
      <c r="C4051" s="32" t="str">
        <f t="shared" si="287"/>
        <v>188-000</v>
      </c>
      <c r="D4051" s="32" t="s">
        <v>69</v>
      </c>
      <c r="E4051" s="32" t="s">
        <v>82</v>
      </c>
      <c r="F4051" s="32">
        <v>7427259382030</v>
      </c>
      <c r="G4051" s="32">
        <v>1</v>
      </c>
      <c r="H4051" s="34">
        <v>1256.8499999999999</v>
      </c>
      <c r="I4051" s="3"/>
      <c r="J4051" s="26">
        <f t="shared" si="286"/>
        <v>0</v>
      </c>
    </row>
    <row r="4052" spans="1:10" ht="24.75" customHeight="1" x14ac:dyDescent="0.25">
      <c r="A4052" s="37"/>
      <c r="B4052" s="32" t="s">
        <v>76</v>
      </c>
      <c r="C4052" s="32" t="str">
        <f t="shared" si="287"/>
        <v>188-000</v>
      </c>
      <c r="D4052" s="32" t="s">
        <v>69</v>
      </c>
      <c r="E4052" s="32" t="s">
        <v>39</v>
      </c>
      <c r="F4052" s="32">
        <v>7427259382177</v>
      </c>
      <c r="G4052" s="32">
        <v>1</v>
      </c>
      <c r="H4052" s="34">
        <v>1256.8499999999999</v>
      </c>
      <c r="I4052" s="3"/>
      <c r="J4052" s="26">
        <f t="shared" si="286"/>
        <v>0</v>
      </c>
    </row>
    <row r="4053" spans="1:10" ht="25.5" customHeight="1" x14ac:dyDescent="0.25">
      <c r="A4053" s="35"/>
      <c r="B4053" s="32" t="s">
        <v>76</v>
      </c>
      <c r="C4053" s="32" t="str">
        <f t="shared" ref="C4053:C4062" si="288">HYPERLINK("http://warehouse.orhideja.net//images/products/180-000,-904-000-4ajka.jpg","180-000")</f>
        <v>180-000</v>
      </c>
      <c r="D4053" s="32" t="s">
        <v>193</v>
      </c>
      <c r="E4053" s="32" t="s">
        <v>15</v>
      </c>
      <c r="F4053" s="32">
        <v>7427259466587</v>
      </c>
      <c r="G4053" s="32">
        <v>6</v>
      </c>
      <c r="H4053" s="34">
        <v>1589.0174999999999</v>
      </c>
      <c r="I4053" s="3"/>
      <c r="J4053" s="26">
        <f t="shared" si="286"/>
        <v>0</v>
      </c>
    </row>
    <row r="4054" spans="1:10" ht="25.5" customHeight="1" x14ac:dyDescent="0.25">
      <c r="A4054" s="36"/>
      <c r="B4054" s="32" t="s">
        <v>76</v>
      </c>
      <c r="C4054" s="32" t="str">
        <f t="shared" si="288"/>
        <v>180-000</v>
      </c>
      <c r="D4054" s="32" t="s">
        <v>193</v>
      </c>
      <c r="E4054" s="32" t="s">
        <v>16</v>
      </c>
      <c r="F4054" s="32">
        <v>7427259466594</v>
      </c>
      <c r="G4054" s="32">
        <v>9</v>
      </c>
      <c r="H4054" s="34">
        <v>1589.0174999999999</v>
      </c>
      <c r="I4054" s="3"/>
      <c r="J4054" s="26">
        <f t="shared" si="286"/>
        <v>0</v>
      </c>
    </row>
    <row r="4055" spans="1:10" ht="25.5" customHeight="1" x14ac:dyDescent="0.25">
      <c r="A4055" s="36"/>
      <c r="B4055" s="32" t="s">
        <v>76</v>
      </c>
      <c r="C4055" s="32" t="str">
        <f t="shared" si="288"/>
        <v>180-000</v>
      </c>
      <c r="D4055" s="32" t="s">
        <v>193</v>
      </c>
      <c r="E4055" s="32" t="s">
        <v>17</v>
      </c>
      <c r="F4055" s="32">
        <v>7427259466600</v>
      </c>
      <c r="G4055" s="32">
        <v>11</v>
      </c>
      <c r="H4055" s="34">
        <v>1589.0174999999999</v>
      </c>
      <c r="I4055" s="3"/>
      <c r="J4055" s="26">
        <f t="shared" si="286"/>
        <v>0</v>
      </c>
    </row>
    <row r="4056" spans="1:10" ht="25.5" customHeight="1" x14ac:dyDescent="0.25">
      <c r="A4056" s="36"/>
      <c r="B4056" s="32" t="s">
        <v>76</v>
      </c>
      <c r="C4056" s="32" t="str">
        <f t="shared" si="288"/>
        <v>180-000</v>
      </c>
      <c r="D4056" s="32" t="s">
        <v>193</v>
      </c>
      <c r="E4056" s="32" t="s">
        <v>19</v>
      </c>
      <c r="F4056" s="32">
        <v>7427259466617</v>
      </c>
      <c r="G4056" s="32">
        <v>4</v>
      </c>
      <c r="H4056" s="34">
        <v>1589.0174999999999</v>
      </c>
      <c r="I4056" s="3"/>
      <c r="J4056" s="26">
        <f t="shared" si="286"/>
        <v>0</v>
      </c>
    </row>
    <row r="4057" spans="1:10" ht="25.5" customHeight="1" x14ac:dyDescent="0.25">
      <c r="A4057" s="36"/>
      <c r="B4057" s="32" t="s">
        <v>76</v>
      </c>
      <c r="C4057" s="32" t="str">
        <f t="shared" si="288"/>
        <v>180-000</v>
      </c>
      <c r="D4057" s="32" t="s">
        <v>193</v>
      </c>
      <c r="E4057" s="32" t="s">
        <v>20</v>
      </c>
      <c r="F4057" s="32">
        <v>7427259466624</v>
      </c>
      <c r="G4057" s="32">
        <v>2</v>
      </c>
      <c r="H4057" s="34">
        <v>1589.0174999999999</v>
      </c>
      <c r="I4057" s="3"/>
      <c r="J4057" s="26">
        <f t="shared" si="286"/>
        <v>0</v>
      </c>
    </row>
    <row r="4058" spans="1:10" ht="25.5" customHeight="1" x14ac:dyDescent="0.25">
      <c r="A4058" s="36"/>
      <c r="B4058" s="32" t="s">
        <v>76</v>
      </c>
      <c r="C4058" s="32" t="str">
        <f t="shared" si="288"/>
        <v>180-000</v>
      </c>
      <c r="D4058" s="32" t="s">
        <v>193</v>
      </c>
      <c r="E4058" s="32" t="s">
        <v>21</v>
      </c>
      <c r="F4058" s="32">
        <v>7427259466631</v>
      </c>
      <c r="G4058" s="32">
        <v>7</v>
      </c>
      <c r="H4058" s="34">
        <v>1589.0174999999999</v>
      </c>
      <c r="I4058" s="3"/>
      <c r="J4058" s="26">
        <f t="shared" si="286"/>
        <v>0</v>
      </c>
    </row>
    <row r="4059" spans="1:10" ht="25.5" customHeight="1" x14ac:dyDescent="0.25">
      <c r="A4059" s="36"/>
      <c r="B4059" s="32" t="s">
        <v>76</v>
      </c>
      <c r="C4059" s="32" t="str">
        <f t="shared" si="288"/>
        <v>180-000</v>
      </c>
      <c r="D4059" s="32" t="s">
        <v>193</v>
      </c>
      <c r="E4059" s="32" t="s">
        <v>22</v>
      </c>
      <c r="F4059" s="32">
        <v>7427259466648</v>
      </c>
      <c r="G4059" s="32">
        <v>11</v>
      </c>
      <c r="H4059" s="34">
        <v>1589.0174999999999</v>
      </c>
      <c r="I4059" s="3"/>
      <c r="J4059" s="26">
        <f t="shared" si="286"/>
        <v>0</v>
      </c>
    </row>
    <row r="4060" spans="1:10" ht="25.5" customHeight="1" x14ac:dyDescent="0.25">
      <c r="A4060" s="36"/>
      <c r="B4060" s="32" t="s">
        <v>76</v>
      </c>
      <c r="C4060" s="32" t="str">
        <f t="shared" si="288"/>
        <v>180-000</v>
      </c>
      <c r="D4060" s="32" t="s">
        <v>193</v>
      </c>
      <c r="E4060" s="32" t="s">
        <v>73</v>
      </c>
      <c r="F4060" s="32">
        <v>7427259466655</v>
      </c>
      <c r="G4060" s="32">
        <v>7</v>
      </c>
      <c r="H4060" s="34">
        <v>1589.0174999999999</v>
      </c>
      <c r="I4060" s="3"/>
      <c r="J4060" s="26">
        <f t="shared" si="286"/>
        <v>0</v>
      </c>
    </row>
    <row r="4061" spans="1:10" ht="25.5" customHeight="1" x14ac:dyDescent="0.25">
      <c r="A4061" s="36"/>
      <c r="B4061" s="32" t="s">
        <v>76</v>
      </c>
      <c r="C4061" s="32" t="str">
        <f t="shared" si="288"/>
        <v>180-000</v>
      </c>
      <c r="D4061" s="32" t="s">
        <v>193</v>
      </c>
      <c r="E4061" s="32" t="s">
        <v>28</v>
      </c>
      <c r="F4061" s="32">
        <v>7427259466662</v>
      </c>
      <c r="G4061" s="32">
        <v>8</v>
      </c>
      <c r="H4061" s="34">
        <v>1589.0174999999999</v>
      </c>
      <c r="I4061" s="3"/>
      <c r="J4061" s="26">
        <f t="shared" si="286"/>
        <v>0</v>
      </c>
    </row>
    <row r="4062" spans="1:10" ht="25.5" customHeight="1" x14ac:dyDescent="0.25">
      <c r="A4062" s="36"/>
      <c r="B4062" s="32" t="s">
        <v>76</v>
      </c>
      <c r="C4062" s="32" t="str">
        <f t="shared" si="288"/>
        <v>180-000</v>
      </c>
      <c r="D4062" s="32" t="s">
        <v>193</v>
      </c>
      <c r="E4062" s="32" t="s">
        <v>29</v>
      </c>
      <c r="F4062" s="32">
        <v>7427259466679</v>
      </c>
      <c r="G4062" s="32">
        <v>7</v>
      </c>
      <c r="H4062" s="34">
        <v>1589.0174999999999</v>
      </c>
      <c r="I4062" s="3"/>
      <c r="J4062" s="26">
        <f t="shared" si="286"/>
        <v>0</v>
      </c>
    </row>
    <row r="4063" spans="1:10" x14ac:dyDescent="0.25">
      <c r="A4063" s="35"/>
      <c r="B4063" s="32" t="s">
        <v>5</v>
      </c>
      <c r="C4063" s="32" t="str">
        <f t="shared" ref="C4063:C4107" si="289">HYPERLINK("http://warehouse.orhideja.net//images/products/103-003,-671-003-black_1.jpg","103-003")</f>
        <v>103-003</v>
      </c>
      <c r="D4063" s="32" t="s">
        <v>67</v>
      </c>
      <c r="E4063" s="32" t="s">
        <v>7</v>
      </c>
      <c r="F4063" s="32">
        <v>7427259426994</v>
      </c>
      <c r="G4063" s="32">
        <v>13</v>
      </c>
      <c r="H4063" s="34">
        <v>1687.7700000000002</v>
      </c>
      <c r="I4063" s="3"/>
      <c r="J4063" s="26">
        <f t="shared" si="286"/>
        <v>0</v>
      </c>
    </row>
    <row r="4064" spans="1:10" x14ac:dyDescent="0.25">
      <c r="A4064" s="36"/>
      <c r="B4064" s="32" t="s">
        <v>5</v>
      </c>
      <c r="C4064" s="32" t="str">
        <f t="shared" si="289"/>
        <v>103-003</v>
      </c>
      <c r="D4064" s="32" t="s">
        <v>67</v>
      </c>
      <c r="E4064" s="32" t="s">
        <v>8</v>
      </c>
      <c r="F4064" s="32">
        <v>7427259427007</v>
      </c>
      <c r="G4064" s="32">
        <v>3</v>
      </c>
      <c r="H4064" s="34">
        <v>1687.7700000000002</v>
      </c>
      <c r="I4064" s="3"/>
      <c r="J4064" s="26">
        <f t="shared" si="286"/>
        <v>0</v>
      </c>
    </row>
    <row r="4065" spans="1:10" x14ac:dyDescent="0.25">
      <c r="A4065" s="36"/>
      <c r="B4065" s="32" t="s">
        <v>5</v>
      </c>
      <c r="C4065" s="32" t="str">
        <f t="shared" si="289"/>
        <v>103-003</v>
      </c>
      <c r="D4065" s="32" t="s">
        <v>67</v>
      </c>
      <c r="E4065" s="32" t="s">
        <v>54</v>
      </c>
      <c r="F4065" s="32">
        <v>7427259427014</v>
      </c>
      <c r="G4065" s="32">
        <v>2</v>
      </c>
      <c r="H4065" s="34">
        <v>1687.7700000000002</v>
      </c>
      <c r="I4065" s="3"/>
      <c r="J4065" s="26">
        <f t="shared" si="286"/>
        <v>0</v>
      </c>
    </row>
    <row r="4066" spans="1:10" x14ac:dyDescent="0.25">
      <c r="A4066" s="36"/>
      <c r="B4066" s="32" t="s">
        <v>5</v>
      </c>
      <c r="C4066" s="32" t="str">
        <f t="shared" si="289"/>
        <v>103-003</v>
      </c>
      <c r="D4066" s="32" t="s">
        <v>67</v>
      </c>
      <c r="E4066" s="32" t="s">
        <v>24</v>
      </c>
      <c r="F4066" s="32">
        <v>7427259427021</v>
      </c>
      <c r="G4066" s="32">
        <v>1</v>
      </c>
      <c r="H4066" s="34">
        <v>1687.7700000000002</v>
      </c>
      <c r="I4066" s="3"/>
      <c r="J4066" s="26">
        <f t="shared" si="286"/>
        <v>0</v>
      </c>
    </row>
    <row r="4067" spans="1:10" x14ac:dyDescent="0.25">
      <c r="A4067" s="36"/>
      <c r="B4067" s="32" t="s">
        <v>5</v>
      </c>
      <c r="C4067" s="32" t="str">
        <f t="shared" si="289"/>
        <v>103-003</v>
      </c>
      <c r="D4067" s="32" t="s">
        <v>67</v>
      </c>
      <c r="E4067" s="32" t="s">
        <v>55</v>
      </c>
      <c r="F4067" s="32">
        <v>7427259427038</v>
      </c>
      <c r="G4067" s="32">
        <v>2</v>
      </c>
      <c r="H4067" s="34">
        <v>1687.7700000000002</v>
      </c>
      <c r="I4067" s="3"/>
      <c r="J4067" s="26">
        <f t="shared" si="286"/>
        <v>0</v>
      </c>
    </row>
    <row r="4068" spans="1:10" x14ac:dyDescent="0.25">
      <c r="A4068" s="36"/>
      <c r="B4068" s="32" t="s">
        <v>5</v>
      </c>
      <c r="C4068" s="32" t="str">
        <f t="shared" si="289"/>
        <v>103-003</v>
      </c>
      <c r="D4068" s="32" t="s">
        <v>67</v>
      </c>
      <c r="E4068" s="32" t="s">
        <v>56</v>
      </c>
      <c r="F4068" s="32">
        <v>7427259427045</v>
      </c>
      <c r="G4068" s="32">
        <v>1</v>
      </c>
      <c r="H4068" s="34">
        <v>1687.7700000000002</v>
      </c>
      <c r="I4068" s="3"/>
      <c r="J4068" s="26">
        <f t="shared" si="286"/>
        <v>0</v>
      </c>
    </row>
    <row r="4069" spans="1:10" x14ac:dyDescent="0.25">
      <c r="A4069" s="36"/>
      <c r="B4069" s="32" t="s">
        <v>5</v>
      </c>
      <c r="C4069" s="32" t="str">
        <f t="shared" si="289"/>
        <v>103-003</v>
      </c>
      <c r="D4069" s="32" t="s">
        <v>67</v>
      </c>
      <c r="E4069" s="32" t="s">
        <v>57</v>
      </c>
      <c r="F4069" s="32">
        <v>7427259427052</v>
      </c>
      <c r="G4069" s="32">
        <v>3</v>
      </c>
      <c r="H4069" s="34">
        <v>1687.7700000000002</v>
      </c>
      <c r="I4069" s="3"/>
      <c r="J4069" s="26">
        <f t="shared" si="286"/>
        <v>0</v>
      </c>
    </row>
    <row r="4070" spans="1:10" x14ac:dyDescent="0.25">
      <c r="A4070" s="36"/>
      <c r="B4070" s="32" t="s">
        <v>5</v>
      </c>
      <c r="C4070" s="32" t="str">
        <f t="shared" si="289"/>
        <v>103-003</v>
      </c>
      <c r="D4070" s="32" t="s">
        <v>67</v>
      </c>
      <c r="E4070" s="32" t="s">
        <v>10</v>
      </c>
      <c r="F4070" s="32">
        <v>7427259427069</v>
      </c>
      <c r="G4070" s="32">
        <v>12</v>
      </c>
      <c r="H4070" s="34">
        <v>1687.7700000000002</v>
      </c>
      <c r="I4070" s="3"/>
      <c r="J4070" s="26">
        <f t="shared" si="286"/>
        <v>0</v>
      </c>
    </row>
    <row r="4071" spans="1:10" x14ac:dyDescent="0.25">
      <c r="A4071" s="36"/>
      <c r="B4071" s="32" t="s">
        <v>5</v>
      </c>
      <c r="C4071" s="32" t="str">
        <f t="shared" si="289"/>
        <v>103-003</v>
      </c>
      <c r="D4071" s="32" t="s">
        <v>67</v>
      </c>
      <c r="E4071" s="32" t="s">
        <v>11</v>
      </c>
      <c r="F4071" s="32">
        <v>7427259427076</v>
      </c>
      <c r="G4071" s="32">
        <v>35</v>
      </c>
      <c r="H4071" s="34">
        <v>1687.7700000000002</v>
      </c>
      <c r="I4071" s="3"/>
      <c r="J4071" s="26">
        <f t="shared" si="286"/>
        <v>0</v>
      </c>
    </row>
    <row r="4072" spans="1:10" x14ac:dyDescent="0.25">
      <c r="A4072" s="36"/>
      <c r="B4072" s="32" t="s">
        <v>5</v>
      </c>
      <c r="C4072" s="32" t="str">
        <f t="shared" si="289"/>
        <v>103-003</v>
      </c>
      <c r="D4072" s="32" t="s">
        <v>67</v>
      </c>
      <c r="E4072" s="32" t="s">
        <v>25</v>
      </c>
      <c r="F4072" s="32">
        <v>7427259427083</v>
      </c>
      <c r="G4072" s="32">
        <v>15</v>
      </c>
      <c r="H4072" s="34">
        <v>1687.7700000000002</v>
      </c>
      <c r="I4072" s="3"/>
      <c r="J4072" s="26">
        <f t="shared" si="286"/>
        <v>0</v>
      </c>
    </row>
    <row r="4073" spans="1:10" x14ac:dyDescent="0.25">
      <c r="A4073" s="36"/>
      <c r="B4073" s="32" t="s">
        <v>5</v>
      </c>
      <c r="C4073" s="32" t="str">
        <f t="shared" si="289"/>
        <v>103-003</v>
      </c>
      <c r="D4073" s="32" t="s">
        <v>67</v>
      </c>
      <c r="E4073" s="32" t="s">
        <v>12</v>
      </c>
      <c r="F4073" s="32">
        <v>7427259427090</v>
      </c>
      <c r="G4073" s="32">
        <v>11</v>
      </c>
      <c r="H4073" s="34">
        <v>1687.7700000000002</v>
      </c>
      <c r="I4073" s="3"/>
      <c r="J4073" s="26">
        <f t="shared" si="286"/>
        <v>0</v>
      </c>
    </row>
    <row r="4074" spans="1:10" x14ac:dyDescent="0.25">
      <c r="A4074" s="36"/>
      <c r="B4074" s="32" t="s">
        <v>5</v>
      </c>
      <c r="C4074" s="32" t="str">
        <f t="shared" si="289"/>
        <v>103-003</v>
      </c>
      <c r="D4074" s="32" t="s">
        <v>67</v>
      </c>
      <c r="E4074" s="32" t="s">
        <v>13</v>
      </c>
      <c r="F4074" s="32">
        <v>7427259427106</v>
      </c>
      <c r="G4074" s="32">
        <v>9</v>
      </c>
      <c r="H4074" s="34">
        <v>1687.7700000000002</v>
      </c>
      <c r="I4074" s="3"/>
      <c r="J4074" s="26">
        <f t="shared" si="286"/>
        <v>0</v>
      </c>
    </row>
    <row r="4075" spans="1:10" x14ac:dyDescent="0.25">
      <c r="A4075" s="36"/>
      <c r="B4075" s="32" t="s">
        <v>5</v>
      </c>
      <c r="C4075" s="32" t="str">
        <f t="shared" si="289"/>
        <v>103-003</v>
      </c>
      <c r="D4075" s="32" t="s">
        <v>67</v>
      </c>
      <c r="E4075" s="32" t="s">
        <v>43</v>
      </c>
      <c r="F4075" s="32">
        <v>7427259427113</v>
      </c>
      <c r="G4075" s="32">
        <v>7</v>
      </c>
      <c r="H4075" s="34">
        <v>1687.7700000000002</v>
      </c>
      <c r="I4075" s="3"/>
      <c r="J4075" s="26">
        <f t="shared" si="286"/>
        <v>0</v>
      </c>
    </row>
    <row r="4076" spans="1:10" x14ac:dyDescent="0.25">
      <c r="A4076" s="36"/>
      <c r="B4076" s="32" t="s">
        <v>5</v>
      </c>
      <c r="C4076" s="32" t="str">
        <f t="shared" si="289"/>
        <v>103-003</v>
      </c>
      <c r="D4076" s="32" t="s">
        <v>67</v>
      </c>
      <c r="E4076" s="32" t="s">
        <v>44</v>
      </c>
      <c r="F4076" s="32">
        <v>7427259427120</v>
      </c>
      <c r="G4076" s="32">
        <v>9</v>
      </c>
      <c r="H4076" s="34">
        <v>1687.7700000000002</v>
      </c>
      <c r="I4076" s="3"/>
      <c r="J4076" s="26">
        <f t="shared" si="286"/>
        <v>0</v>
      </c>
    </row>
    <row r="4077" spans="1:10" x14ac:dyDescent="0.25">
      <c r="A4077" s="36"/>
      <c r="B4077" s="32" t="s">
        <v>5</v>
      </c>
      <c r="C4077" s="32" t="str">
        <f t="shared" si="289"/>
        <v>103-003</v>
      </c>
      <c r="D4077" s="32" t="s">
        <v>67</v>
      </c>
      <c r="E4077" s="32" t="s">
        <v>45</v>
      </c>
      <c r="F4077" s="32">
        <v>7427259427137</v>
      </c>
      <c r="G4077" s="32">
        <v>12</v>
      </c>
      <c r="H4077" s="34">
        <v>1687.7700000000002</v>
      </c>
      <c r="I4077" s="3"/>
      <c r="J4077" s="26">
        <f t="shared" si="286"/>
        <v>0</v>
      </c>
    </row>
    <row r="4078" spans="1:10" x14ac:dyDescent="0.25">
      <c r="A4078" s="36"/>
      <c r="B4078" s="32" t="s">
        <v>5</v>
      </c>
      <c r="C4078" s="32" t="str">
        <f t="shared" si="289"/>
        <v>103-003</v>
      </c>
      <c r="D4078" s="32" t="s">
        <v>67</v>
      </c>
      <c r="E4078" s="32" t="s">
        <v>15</v>
      </c>
      <c r="F4078" s="32">
        <v>7427259427144</v>
      </c>
      <c r="G4078" s="32">
        <v>7</v>
      </c>
      <c r="H4078" s="34">
        <v>1687.7700000000002</v>
      </c>
      <c r="I4078" s="3"/>
      <c r="J4078" s="26">
        <f t="shared" si="286"/>
        <v>0</v>
      </c>
    </row>
    <row r="4079" spans="1:10" x14ac:dyDescent="0.25">
      <c r="A4079" s="36"/>
      <c r="B4079" s="32" t="s">
        <v>5</v>
      </c>
      <c r="C4079" s="32" t="str">
        <f t="shared" si="289"/>
        <v>103-003</v>
      </c>
      <c r="D4079" s="32" t="s">
        <v>67</v>
      </c>
      <c r="E4079" s="32" t="s">
        <v>16</v>
      </c>
      <c r="F4079" s="32">
        <v>7427259427151</v>
      </c>
      <c r="G4079" s="32">
        <v>55</v>
      </c>
      <c r="H4079" s="34">
        <v>1687.7700000000002</v>
      </c>
      <c r="I4079" s="3"/>
      <c r="J4079" s="26">
        <f t="shared" si="286"/>
        <v>0</v>
      </c>
    </row>
    <row r="4080" spans="1:10" x14ac:dyDescent="0.25">
      <c r="A4080" s="36"/>
      <c r="B4080" s="32" t="s">
        <v>5</v>
      </c>
      <c r="C4080" s="32" t="str">
        <f t="shared" si="289"/>
        <v>103-003</v>
      </c>
      <c r="D4080" s="32" t="s">
        <v>67</v>
      </c>
      <c r="E4080" s="32" t="s">
        <v>17</v>
      </c>
      <c r="F4080" s="32">
        <v>7427259427168</v>
      </c>
      <c r="G4080" s="32">
        <v>39</v>
      </c>
      <c r="H4080" s="34">
        <v>1687.7700000000002</v>
      </c>
      <c r="I4080" s="3"/>
      <c r="J4080" s="26">
        <f t="shared" si="286"/>
        <v>0</v>
      </c>
    </row>
    <row r="4081" spans="1:10" x14ac:dyDescent="0.25">
      <c r="A4081" s="36"/>
      <c r="B4081" s="32" t="s">
        <v>5</v>
      </c>
      <c r="C4081" s="32" t="str">
        <f t="shared" si="289"/>
        <v>103-003</v>
      </c>
      <c r="D4081" s="32" t="s">
        <v>67</v>
      </c>
      <c r="E4081" s="32" t="s">
        <v>18</v>
      </c>
      <c r="F4081" s="32">
        <v>7427259427175</v>
      </c>
      <c r="G4081" s="32">
        <v>33</v>
      </c>
      <c r="H4081" s="34">
        <v>1687.7700000000002</v>
      </c>
      <c r="I4081" s="3"/>
      <c r="J4081" s="26">
        <f t="shared" si="286"/>
        <v>0</v>
      </c>
    </row>
    <row r="4082" spans="1:10" x14ac:dyDescent="0.25">
      <c r="A4082" s="36"/>
      <c r="B4082" s="32" t="s">
        <v>5</v>
      </c>
      <c r="C4082" s="32" t="str">
        <f t="shared" si="289"/>
        <v>103-003</v>
      </c>
      <c r="D4082" s="32" t="s">
        <v>67</v>
      </c>
      <c r="E4082" s="32" t="s">
        <v>26</v>
      </c>
      <c r="F4082" s="32">
        <v>7427259427182</v>
      </c>
      <c r="G4082" s="32">
        <v>24</v>
      </c>
      <c r="H4082" s="34">
        <v>1687.7700000000002</v>
      </c>
      <c r="I4082" s="3"/>
      <c r="J4082" s="26">
        <f t="shared" si="286"/>
        <v>0</v>
      </c>
    </row>
    <row r="4083" spans="1:10" x14ac:dyDescent="0.25">
      <c r="A4083" s="36"/>
      <c r="B4083" s="32" t="s">
        <v>5</v>
      </c>
      <c r="C4083" s="32" t="str">
        <f t="shared" si="289"/>
        <v>103-003</v>
      </c>
      <c r="D4083" s="32" t="s">
        <v>67</v>
      </c>
      <c r="E4083" s="32" t="s">
        <v>46</v>
      </c>
      <c r="F4083" s="32">
        <v>7427259435095</v>
      </c>
      <c r="G4083" s="32">
        <v>19</v>
      </c>
      <c r="H4083" s="34">
        <v>1687.7700000000002</v>
      </c>
      <c r="I4083" s="3"/>
      <c r="J4083" s="26">
        <f t="shared" si="286"/>
        <v>0</v>
      </c>
    </row>
    <row r="4084" spans="1:10" x14ac:dyDescent="0.25">
      <c r="A4084" s="36"/>
      <c r="B4084" s="32" t="s">
        <v>5</v>
      </c>
      <c r="C4084" s="32" t="str">
        <f t="shared" si="289"/>
        <v>103-003</v>
      </c>
      <c r="D4084" s="32" t="s">
        <v>67</v>
      </c>
      <c r="E4084" s="32" t="s">
        <v>47</v>
      </c>
      <c r="F4084" s="32">
        <v>7427259435101</v>
      </c>
      <c r="G4084" s="32">
        <v>13</v>
      </c>
      <c r="H4084" s="34">
        <v>1687.7700000000002</v>
      </c>
      <c r="I4084" s="3"/>
      <c r="J4084" s="26">
        <f t="shared" si="286"/>
        <v>0</v>
      </c>
    </row>
    <row r="4085" spans="1:10" x14ac:dyDescent="0.25">
      <c r="A4085" s="36"/>
      <c r="B4085" s="32" t="s">
        <v>5</v>
      </c>
      <c r="C4085" s="32" t="str">
        <f t="shared" si="289"/>
        <v>103-003</v>
      </c>
      <c r="D4085" s="32" t="s">
        <v>67</v>
      </c>
      <c r="E4085" s="32" t="s">
        <v>104</v>
      </c>
      <c r="F4085" s="32">
        <v>7427259435118</v>
      </c>
      <c r="G4085" s="32">
        <v>13</v>
      </c>
      <c r="H4085" s="34">
        <v>1687.7700000000002</v>
      </c>
      <c r="I4085" s="3"/>
      <c r="J4085" s="26">
        <f t="shared" si="286"/>
        <v>0</v>
      </c>
    </row>
    <row r="4086" spans="1:10" x14ac:dyDescent="0.25">
      <c r="A4086" s="36"/>
      <c r="B4086" s="32" t="s">
        <v>5</v>
      </c>
      <c r="C4086" s="32" t="str">
        <f t="shared" si="289"/>
        <v>103-003</v>
      </c>
      <c r="D4086" s="32" t="s">
        <v>67</v>
      </c>
      <c r="E4086" s="32" t="s">
        <v>20</v>
      </c>
      <c r="F4086" s="32">
        <v>7427259435125</v>
      </c>
      <c r="G4086" s="32">
        <v>39</v>
      </c>
      <c r="H4086" s="34">
        <v>1687.7700000000002</v>
      </c>
      <c r="I4086" s="3"/>
      <c r="J4086" s="26">
        <f t="shared" si="286"/>
        <v>0</v>
      </c>
    </row>
    <row r="4087" spans="1:10" x14ac:dyDescent="0.25">
      <c r="A4087" s="36"/>
      <c r="B4087" s="32" t="s">
        <v>5</v>
      </c>
      <c r="C4087" s="32" t="str">
        <f t="shared" si="289"/>
        <v>103-003</v>
      </c>
      <c r="D4087" s="32" t="s">
        <v>67</v>
      </c>
      <c r="E4087" s="32" t="s">
        <v>21</v>
      </c>
      <c r="F4087" s="32">
        <v>7427259435132</v>
      </c>
      <c r="G4087" s="32">
        <v>41</v>
      </c>
      <c r="H4087" s="34">
        <v>1687.7700000000002</v>
      </c>
      <c r="I4087" s="3"/>
      <c r="J4087" s="26">
        <f t="shared" si="286"/>
        <v>0</v>
      </c>
    </row>
    <row r="4088" spans="1:10" x14ac:dyDescent="0.25">
      <c r="A4088" s="36"/>
      <c r="B4088" s="32" t="s">
        <v>5</v>
      </c>
      <c r="C4088" s="32" t="str">
        <f t="shared" si="289"/>
        <v>103-003</v>
      </c>
      <c r="D4088" s="32" t="s">
        <v>67</v>
      </c>
      <c r="E4088" s="32" t="s">
        <v>22</v>
      </c>
      <c r="F4088" s="32">
        <v>7427259435149</v>
      </c>
      <c r="G4088" s="32">
        <v>25</v>
      </c>
      <c r="H4088" s="34">
        <v>1687.7700000000002</v>
      </c>
      <c r="I4088" s="3"/>
      <c r="J4088" s="26">
        <f t="shared" si="286"/>
        <v>0</v>
      </c>
    </row>
    <row r="4089" spans="1:10" x14ac:dyDescent="0.25">
      <c r="A4089" s="36"/>
      <c r="B4089" s="32" t="s">
        <v>5</v>
      </c>
      <c r="C4089" s="32" t="str">
        <f t="shared" si="289"/>
        <v>103-003</v>
      </c>
      <c r="D4089" s="32" t="s">
        <v>67</v>
      </c>
      <c r="E4089" s="32" t="s">
        <v>23</v>
      </c>
      <c r="F4089" s="32">
        <v>7427259435156</v>
      </c>
      <c r="G4089" s="32">
        <v>5</v>
      </c>
      <c r="H4089" s="34">
        <v>1687.7700000000002</v>
      </c>
      <c r="I4089" s="3"/>
      <c r="J4089" s="26">
        <f t="shared" si="286"/>
        <v>0</v>
      </c>
    </row>
    <row r="4090" spans="1:10" x14ac:dyDescent="0.25">
      <c r="A4090" s="36"/>
      <c r="B4090" s="32" t="s">
        <v>5</v>
      </c>
      <c r="C4090" s="32" t="str">
        <f t="shared" si="289"/>
        <v>103-003</v>
      </c>
      <c r="D4090" s="32" t="s">
        <v>67</v>
      </c>
      <c r="E4090" s="32" t="s">
        <v>27</v>
      </c>
      <c r="F4090" s="32">
        <v>7427259435163</v>
      </c>
      <c r="G4090" s="32">
        <v>14</v>
      </c>
      <c r="H4090" s="34">
        <v>1687.7700000000002</v>
      </c>
      <c r="I4090" s="3"/>
      <c r="J4090" s="26">
        <f t="shared" si="286"/>
        <v>0</v>
      </c>
    </row>
    <row r="4091" spans="1:10" x14ac:dyDescent="0.25">
      <c r="A4091" s="36"/>
      <c r="B4091" s="32" t="s">
        <v>5</v>
      </c>
      <c r="C4091" s="32" t="str">
        <f t="shared" si="289"/>
        <v>103-003</v>
      </c>
      <c r="D4091" s="32" t="s">
        <v>67</v>
      </c>
      <c r="E4091" s="32" t="s">
        <v>34</v>
      </c>
      <c r="F4091" s="32">
        <v>7427259435170</v>
      </c>
      <c r="G4091" s="32">
        <v>24</v>
      </c>
      <c r="H4091" s="34">
        <v>1687.7700000000002</v>
      </c>
      <c r="I4091" s="3"/>
      <c r="J4091" s="26">
        <f t="shared" si="286"/>
        <v>0</v>
      </c>
    </row>
    <row r="4092" spans="1:10" x14ac:dyDescent="0.25">
      <c r="A4092" s="36"/>
      <c r="B4092" s="32" t="s">
        <v>5</v>
      </c>
      <c r="C4092" s="32" t="str">
        <f t="shared" si="289"/>
        <v>103-003</v>
      </c>
      <c r="D4092" s="32" t="s">
        <v>67</v>
      </c>
      <c r="E4092" s="32" t="s">
        <v>105</v>
      </c>
      <c r="F4092" s="32">
        <v>7427259435187</v>
      </c>
      <c r="G4092" s="32">
        <v>9</v>
      </c>
      <c r="H4092" s="34">
        <v>1687.7700000000002</v>
      </c>
      <c r="I4092" s="3"/>
      <c r="J4092" s="26">
        <f t="shared" si="286"/>
        <v>0</v>
      </c>
    </row>
    <row r="4093" spans="1:10" x14ac:dyDescent="0.25">
      <c r="A4093" s="36"/>
      <c r="B4093" s="32" t="s">
        <v>5</v>
      </c>
      <c r="C4093" s="32" t="str">
        <f t="shared" si="289"/>
        <v>103-003</v>
      </c>
      <c r="D4093" s="32" t="s">
        <v>67</v>
      </c>
      <c r="E4093" s="32" t="s">
        <v>28</v>
      </c>
      <c r="F4093" s="32">
        <v>7427259435194</v>
      </c>
      <c r="G4093" s="32">
        <v>20</v>
      </c>
      <c r="H4093" s="34">
        <v>1687.7700000000002</v>
      </c>
      <c r="I4093" s="3"/>
      <c r="J4093" s="26">
        <f t="shared" si="286"/>
        <v>0</v>
      </c>
    </row>
    <row r="4094" spans="1:10" x14ac:dyDescent="0.25">
      <c r="A4094" s="36"/>
      <c r="B4094" s="32" t="s">
        <v>5</v>
      </c>
      <c r="C4094" s="32" t="str">
        <f t="shared" si="289"/>
        <v>103-003</v>
      </c>
      <c r="D4094" s="32" t="s">
        <v>67</v>
      </c>
      <c r="E4094" s="32" t="s">
        <v>29</v>
      </c>
      <c r="F4094" s="32">
        <v>7427259435200</v>
      </c>
      <c r="G4094" s="32">
        <v>57</v>
      </c>
      <c r="H4094" s="34">
        <v>1687.7700000000002</v>
      </c>
      <c r="I4094" s="3"/>
      <c r="J4094" s="26">
        <f t="shared" si="286"/>
        <v>0</v>
      </c>
    </row>
    <row r="4095" spans="1:10" x14ac:dyDescent="0.25">
      <c r="A4095" s="36"/>
      <c r="B4095" s="32" t="s">
        <v>5</v>
      </c>
      <c r="C4095" s="32" t="str">
        <f t="shared" si="289"/>
        <v>103-003</v>
      </c>
      <c r="D4095" s="32" t="s">
        <v>67</v>
      </c>
      <c r="E4095" s="32" t="s">
        <v>30</v>
      </c>
      <c r="F4095" s="32">
        <v>7427259435217</v>
      </c>
      <c r="G4095" s="32">
        <v>38</v>
      </c>
      <c r="H4095" s="34">
        <v>1687.7700000000002</v>
      </c>
      <c r="I4095" s="3"/>
      <c r="J4095" s="26">
        <f t="shared" si="286"/>
        <v>0</v>
      </c>
    </row>
    <row r="4096" spans="1:10" x14ac:dyDescent="0.25">
      <c r="A4096" s="36"/>
      <c r="B4096" s="32" t="s">
        <v>5</v>
      </c>
      <c r="C4096" s="32" t="str">
        <f t="shared" si="289"/>
        <v>103-003</v>
      </c>
      <c r="D4096" s="32" t="s">
        <v>67</v>
      </c>
      <c r="E4096" s="32" t="s">
        <v>48</v>
      </c>
      <c r="F4096" s="32">
        <v>7427259435224</v>
      </c>
      <c r="G4096" s="32">
        <v>32</v>
      </c>
      <c r="H4096" s="34">
        <v>1687.7700000000002</v>
      </c>
      <c r="I4096" s="3"/>
      <c r="J4096" s="26">
        <f t="shared" si="286"/>
        <v>0</v>
      </c>
    </row>
    <row r="4097" spans="1:10" x14ac:dyDescent="0.25">
      <c r="A4097" s="36"/>
      <c r="B4097" s="32" t="s">
        <v>5</v>
      </c>
      <c r="C4097" s="32" t="str">
        <f t="shared" si="289"/>
        <v>103-003</v>
      </c>
      <c r="D4097" s="32" t="s">
        <v>67</v>
      </c>
      <c r="E4097" s="32" t="s">
        <v>35</v>
      </c>
      <c r="F4097" s="32">
        <v>7427259435231</v>
      </c>
      <c r="G4097" s="32">
        <v>12</v>
      </c>
      <c r="H4097" s="34">
        <v>1687.7700000000002</v>
      </c>
      <c r="I4097" s="3"/>
      <c r="J4097" s="26">
        <f t="shared" si="286"/>
        <v>0</v>
      </c>
    </row>
    <row r="4098" spans="1:10" x14ac:dyDescent="0.25">
      <c r="A4098" s="36"/>
      <c r="B4098" s="32" t="s">
        <v>5</v>
      </c>
      <c r="C4098" s="32" t="str">
        <f t="shared" si="289"/>
        <v>103-003</v>
      </c>
      <c r="D4098" s="32" t="s">
        <v>67</v>
      </c>
      <c r="E4098" s="32" t="s">
        <v>102</v>
      </c>
      <c r="F4098" s="32">
        <v>7427259435248</v>
      </c>
      <c r="G4098" s="32">
        <v>2</v>
      </c>
      <c r="H4098" s="34">
        <v>1687.7700000000002</v>
      </c>
      <c r="I4098" s="3"/>
      <c r="J4098" s="26">
        <f t="shared" si="286"/>
        <v>0</v>
      </c>
    </row>
    <row r="4099" spans="1:10" x14ac:dyDescent="0.25">
      <c r="A4099" s="36"/>
      <c r="B4099" s="32" t="s">
        <v>5</v>
      </c>
      <c r="C4099" s="32" t="str">
        <f t="shared" si="289"/>
        <v>103-003</v>
      </c>
      <c r="D4099" s="32" t="s">
        <v>67</v>
      </c>
      <c r="E4099" s="32" t="s">
        <v>36</v>
      </c>
      <c r="F4099" s="32">
        <v>7427259435255</v>
      </c>
      <c r="G4099" s="32">
        <v>15</v>
      </c>
      <c r="H4099" s="34">
        <v>1687.7700000000002</v>
      </c>
      <c r="I4099" s="3"/>
      <c r="J4099" s="26">
        <f t="shared" si="286"/>
        <v>0</v>
      </c>
    </row>
    <row r="4100" spans="1:10" x14ac:dyDescent="0.25">
      <c r="A4100" s="36"/>
      <c r="B4100" s="32" t="s">
        <v>5</v>
      </c>
      <c r="C4100" s="32" t="str">
        <f t="shared" si="289"/>
        <v>103-003</v>
      </c>
      <c r="D4100" s="32" t="s">
        <v>67</v>
      </c>
      <c r="E4100" s="32" t="s">
        <v>37</v>
      </c>
      <c r="F4100" s="32">
        <v>7427259435262</v>
      </c>
      <c r="G4100" s="32">
        <v>39</v>
      </c>
      <c r="H4100" s="34">
        <v>1687.7700000000002</v>
      </c>
      <c r="I4100" s="3"/>
      <c r="J4100" s="26">
        <f t="shared" si="286"/>
        <v>0</v>
      </c>
    </row>
    <row r="4101" spans="1:10" x14ac:dyDescent="0.25">
      <c r="A4101" s="36"/>
      <c r="B4101" s="32" t="s">
        <v>5</v>
      </c>
      <c r="C4101" s="32" t="str">
        <f t="shared" si="289"/>
        <v>103-003</v>
      </c>
      <c r="D4101" s="32" t="s">
        <v>67</v>
      </c>
      <c r="E4101" s="32" t="s">
        <v>38</v>
      </c>
      <c r="F4101" s="32">
        <v>7427259435279</v>
      </c>
      <c r="G4101" s="32">
        <v>31</v>
      </c>
      <c r="H4101" s="34">
        <v>1687.7700000000002</v>
      </c>
      <c r="I4101" s="3"/>
      <c r="J4101" s="26">
        <f t="shared" si="286"/>
        <v>0</v>
      </c>
    </row>
    <row r="4102" spans="1:10" x14ac:dyDescent="0.25">
      <c r="A4102" s="36"/>
      <c r="B4102" s="32" t="s">
        <v>5</v>
      </c>
      <c r="C4102" s="32" t="str">
        <f t="shared" si="289"/>
        <v>103-003</v>
      </c>
      <c r="D4102" s="32" t="s">
        <v>67</v>
      </c>
      <c r="E4102" s="32" t="s">
        <v>49</v>
      </c>
      <c r="F4102" s="32">
        <v>7427259435286</v>
      </c>
      <c r="G4102" s="32">
        <v>31</v>
      </c>
      <c r="H4102" s="34">
        <v>1687.7700000000002</v>
      </c>
      <c r="I4102" s="3"/>
      <c r="J4102" s="26">
        <f t="shared" si="286"/>
        <v>0</v>
      </c>
    </row>
    <row r="4103" spans="1:10" x14ac:dyDescent="0.25">
      <c r="A4103" s="36"/>
      <c r="B4103" s="32" t="s">
        <v>5</v>
      </c>
      <c r="C4103" s="32" t="str">
        <f t="shared" si="289"/>
        <v>103-003</v>
      </c>
      <c r="D4103" s="32" t="s">
        <v>67</v>
      </c>
      <c r="E4103" s="32" t="s">
        <v>103</v>
      </c>
      <c r="F4103" s="32">
        <v>7427259435293</v>
      </c>
      <c r="G4103" s="32">
        <v>9</v>
      </c>
      <c r="H4103" s="34">
        <v>1687.7700000000002</v>
      </c>
      <c r="I4103" s="3"/>
      <c r="J4103" s="26">
        <f t="shared" si="286"/>
        <v>0</v>
      </c>
    </row>
    <row r="4104" spans="1:10" x14ac:dyDescent="0.25">
      <c r="A4104" s="36"/>
      <c r="B4104" s="32" t="s">
        <v>5</v>
      </c>
      <c r="C4104" s="32" t="str">
        <f t="shared" si="289"/>
        <v>103-003</v>
      </c>
      <c r="D4104" s="32" t="s">
        <v>67</v>
      </c>
      <c r="E4104" s="32" t="s">
        <v>39</v>
      </c>
      <c r="F4104" s="32">
        <v>7427259435309</v>
      </c>
      <c r="G4104" s="32">
        <v>15</v>
      </c>
      <c r="H4104" s="34">
        <v>1687.7700000000002</v>
      </c>
      <c r="I4104" s="3"/>
      <c r="J4104" s="26">
        <f t="shared" ref="J4104:J4167" si="290">H4104*I4104</f>
        <v>0</v>
      </c>
    </row>
    <row r="4105" spans="1:10" x14ac:dyDescent="0.25">
      <c r="A4105" s="36"/>
      <c r="B4105" s="32" t="s">
        <v>5</v>
      </c>
      <c r="C4105" s="32" t="str">
        <f t="shared" si="289"/>
        <v>103-003</v>
      </c>
      <c r="D4105" s="32" t="s">
        <v>67</v>
      </c>
      <c r="E4105" s="32" t="s">
        <v>40</v>
      </c>
      <c r="F4105" s="32">
        <v>7427259435316</v>
      </c>
      <c r="G4105" s="32">
        <v>13</v>
      </c>
      <c r="H4105" s="34">
        <v>1687.7700000000002</v>
      </c>
      <c r="I4105" s="3"/>
      <c r="J4105" s="26">
        <f t="shared" si="290"/>
        <v>0</v>
      </c>
    </row>
    <row r="4106" spans="1:10" x14ac:dyDescent="0.25">
      <c r="A4106" s="36"/>
      <c r="B4106" s="32" t="s">
        <v>5</v>
      </c>
      <c r="C4106" s="32" t="str">
        <f t="shared" si="289"/>
        <v>103-003</v>
      </c>
      <c r="D4106" s="32" t="s">
        <v>67</v>
      </c>
      <c r="E4106" s="32" t="s">
        <v>41</v>
      </c>
      <c r="F4106" s="32">
        <v>7427259435323</v>
      </c>
      <c r="G4106" s="32">
        <v>11</v>
      </c>
      <c r="H4106" s="34">
        <v>1687.7700000000002</v>
      </c>
      <c r="I4106" s="3"/>
      <c r="J4106" s="26">
        <f t="shared" si="290"/>
        <v>0</v>
      </c>
    </row>
    <row r="4107" spans="1:10" x14ac:dyDescent="0.25">
      <c r="A4107" s="37"/>
      <c r="B4107" s="32" t="s">
        <v>5</v>
      </c>
      <c r="C4107" s="32" t="str">
        <f t="shared" si="289"/>
        <v>103-003</v>
      </c>
      <c r="D4107" s="32" t="s">
        <v>67</v>
      </c>
      <c r="E4107" s="32" t="s">
        <v>107</v>
      </c>
      <c r="F4107" s="32">
        <v>7427259435330</v>
      </c>
      <c r="G4107" s="32">
        <v>14</v>
      </c>
      <c r="H4107" s="34">
        <v>1687.7700000000002</v>
      </c>
      <c r="I4107" s="3"/>
      <c r="J4107" s="26">
        <f t="shared" si="290"/>
        <v>0</v>
      </c>
    </row>
    <row r="4108" spans="1:10" ht="21.75" customHeight="1" x14ac:dyDescent="0.25">
      <c r="A4108" s="35"/>
      <c r="B4108" s="32" t="s">
        <v>5</v>
      </c>
      <c r="C4108" s="32" t="str">
        <f t="shared" ref="C4108:C4118" si="291">HYPERLINK("http://warehouse.orhideja.net//images/products/103-003,-671-003-red_1.jpg","103-003")</f>
        <v>103-003</v>
      </c>
      <c r="D4108" s="32" t="s">
        <v>150</v>
      </c>
      <c r="E4108" s="32" t="s">
        <v>56</v>
      </c>
      <c r="F4108" s="32">
        <v>7427259465740</v>
      </c>
      <c r="G4108" s="32">
        <v>1</v>
      </c>
      <c r="H4108" s="34">
        <v>1687.7700000000002</v>
      </c>
      <c r="I4108" s="3"/>
      <c r="J4108" s="26">
        <f t="shared" si="290"/>
        <v>0</v>
      </c>
    </row>
    <row r="4109" spans="1:10" ht="21.75" customHeight="1" x14ac:dyDescent="0.25">
      <c r="A4109" s="36"/>
      <c r="B4109" s="32" t="s">
        <v>5</v>
      </c>
      <c r="C4109" s="32" t="str">
        <f t="shared" si="291"/>
        <v>103-003</v>
      </c>
      <c r="D4109" s="32" t="s">
        <v>150</v>
      </c>
      <c r="E4109" s="32" t="s">
        <v>25</v>
      </c>
      <c r="F4109" s="32">
        <v>7427259465788</v>
      </c>
      <c r="G4109" s="32">
        <v>1</v>
      </c>
      <c r="H4109" s="34">
        <v>1687.7700000000002</v>
      </c>
      <c r="I4109" s="3"/>
      <c r="J4109" s="26">
        <f t="shared" si="290"/>
        <v>0</v>
      </c>
    </row>
    <row r="4110" spans="1:10" ht="21.75" customHeight="1" x14ac:dyDescent="0.25">
      <c r="A4110" s="36"/>
      <c r="B4110" s="32" t="s">
        <v>5</v>
      </c>
      <c r="C4110" s="32" t="str">
        <f t="shared" si="291"/>
        <v>103-003</v>
      </c>
      <c r="D4110" s="32" t="s">
        <v>150</v>
      </c>
      <c r="E4110" s="32" t="s">
        <v>44</v>
      </c>
      <c r="F4110" s="32">
        <v>7427259465825</v>
      </c>
      <c r="G4110" s="32">
        <v>2</v>
      </c>
      <c r="H4110" s="34">
        <v>1687.7700000000002</v>
      </c>
      <c r="I4110" s="3"/>
      <c r="J4110" s="26">
        <f t="shared" si="290"/>
        <v>0</v>
      </c>
    </row>
    <row r="4111" spans="1:10" ht="21.75" customHeight="1" x14ac:dyDescent="0.25">
      <c r="A4111" s="36"/>
      <c r="B4111" s="32" t="s">
        <v>5</v>
      </c>
      <c r="C4111" s="32" t="str">
        <f t="shared" si="291"/>
        <v>103-003</v>
      </c>
      <c r="D4111" s="32" t="s">
        <v>150</v>
      </c>
      <c r="E4111" s="32" t="s">
        <v>17</v>
      </c>
      <c r="F4111" s="32">
        <v>7427259465863</v>
      </c>
      <c r="G4111" s="32">
        <v>2</v>
      </c>
      <c r="H4111" s="34">
        <v>1687.7700000000002</v>
      </c>
      <c r="I4111" s="3"/>
      <c r="J4111" s="26">
        <f t="shared" si="290"/>
        <v>0</v>
      </c>
    </row>
    <row r="4112" spans="1:10" ht="21.75" customHeight="1" x14ac:dyDescent="0.25">
      <c r="A4112" s="36"/>
      <c r="B4112" s="32" t="s">
        <v>5</v>
      </c>
      <c r="C4112" s="32" t="str">
        <f t="shared" si="291"/>
        <v>103-003</v>
      </c>
      <c r="D4112" s="32" t="s">
        <v>150</v>
      </c>
      <c r="E4112" s="32" t="s">
        <v>20</v>
      </c>
      <c r="F4112" s="32">
        <v>7427259465917</v>
      </c>
      <c r="G4112" s="32">
        <v>1</v>
      </c>
      <c r="H4112" s="34">
        <v>1687.7700000000002</v>
      </c>
      <c r="I4112" s="3"/>
      <c r="J4112" s="26">
        <f t="shared" si="290"/>
        <v>0</v>
      </c>
    </row>
    <row r="4113" spans="1:10" ht="21.75" customHeight="1" x14ac:dyDescent="0.25">
      <c r="A4113" s="36"/>
      <c r="B4113" s="32" t="s">
        <v>5</v>
      </c>
      <c r="C4113" s="32" t="str">
        <f t="shared" si="291"/>
        <v>103-003</v>
      </c>
      <c r="D4113" s="32" t="s">
        <v>150</v>
      </c>
      <c r="E4113" s="32" t="s">
        <v>21</v>
      </c>
      <c r="F4113" s="32">
        <v>7427259465924</v>
      </c>
      <c r="G4113" s="32">
        <v>1</v>
      </c>
      <c r="H4113" s="34">
        <v>1687.7700000000002</v>
      </c>
      <c r="I4113" s="3"/>
      <c r="J4113" s="26">
        <f t="shared" si="290"/>
        <v>0</v>
      </c>
    </row>
    <row r="4114" spans="1:10" ht="21.75" customHeight="1" x14ac:dyDescent="0.25">
      <c r="A4114" s="36"/>
      <c r="B4114" s="32" t="s">
        <v>5</v>
      </c>
      <c r="C4114" s="32" t="str">
        <f t="shared" si="291"/>
        <v>103-003</v>
      </c>
      <c r="D4114" s="32" t="s">
        <v>150</v>
      </c>
      <c r="E4114" s="32" t="s">
        <v>28</v>
      </c>
      <c r="F4114" s="32">
        <v>7427259465986</v>
      </c>
      <c r="G4114" s="32">
        <v>3</v>
      </c>
      <c r="H4114" s="34">
        <v>1687.7700000000002</v>
      </c>
      <c r="I4114" s="3"/>
      <c r="J4114" s="26">
        <f t="shared" si="290"/>
        <v>0</v>
      </c>
    </row>
    <row r="4115" spans="1:10" ht="21.75" customHeight="1" x14ac:dyDescent="0.25">
      <c r="A4115" s="36"/>
      <c r="B4115" s="32" t="s">
        <v>5</v>
      </c>
      <c r="C4115" s="32" t="str">
        <f t="shared" si="291"/>
        <v>103-003</v>
      </c>
      <c r="D4115" s="32" t="s">
        <v>150</v>
      </c>
      <c r="E4115" s="32" t="s">
        <v>30</v>
      </c>
      <c r="F4115" s="32">
        <v>7427259466006</v>
      </c>
      <c r="G4115" s="32">
        <v>3</v>
      </c>
      <c r="H4115" s="34">
        <v>1687.7700000000002</v>
      </c>
      <c r="I4115" s="3"/>
      <c r="J4115" s="26">
        <f t="shared" si="290"/>
        <v>0</v>
      </c>
    </row>
    <row r="4116" spans="1:10" ht="21.75" customHeight="1" x14ac:dyDescent="0.25">
      <c r="A4116" s="36"/>
      <c r="B4116" s="32" t="s">
        <v>5</v>
      </c>
      <c r="C4116" s="32" t="str">
        <f t="shared" si="291"/>
        <v>103-003</v>
      </c>
      <c r="D4116" s="32" t="s">
        <v>150</v>
      </c>
      <c r="E4116" s="32" t="s">
        <v>48</v>
      </c>
      <c r="F4116" s="32">
        <v>7427259466013</v>
      </c>
      <c r="G4116" s="32">
        <v>5</v>
      </c>
      <c r="H4116" s="34">
        <v>1687.7700000000002</v>
      </c>
      <c r="I4116" s="3"/>
      <c r="J4116" s="26">
        <f t="shared" si="290"/>
        <v>0</v>
      </c>
    </row>
    <row r="4117" spans="1:10" ht="21.75" customHeight="1" x14ac:dyDescent="0.25">
      <c r="A4117" s="36"/>
      <c r="B4117" s="32" t="s">
        <v>5</v>
      </c>
      <c r="C4117" s="32" t="str">
        <f t="shared" si="291"/>
        <v>103-003</v>
      </c>
      <c r="D4117" s="32" t="s">
        <v>150</v>
      </c>
      <c r="E4117" s="32" t="s">
        <v>35</v>
      </c>
      <c r="F4117" s="32">
        <v>7427259466020</v>
      </c>
      <c r="G4117" s="32">
        <v>1</v>
      </c>
      <c r="H4117" s="34">
        <v>1687.7700000000002</v>
      </c>
      <c r="I4117" s="3"/>
      <c r="J4117" s="26">
        <f t="shared" si="290"/>
        <v>0</v>
      </c>
    </row>
    <row r="4118" spans="1:10" ht="21.75" customHeight="1" x14ac:dyDescent="0.25">
      <c r="A4118" s="37"/>
      <c r="B4118" s="32" t="s">
        <v>5</v>
      </c>
      <c r="C4118" s="32" t="str">
        <f t="shared" si="291"/>
        <v>103-003</v>
      </c>
      <c r="D4118" s="32" t="s">
        <v>150</v>
      </c>
      <c r="E4118" s="32" t="s">
        <v>37</v>
      </c>
      <c r="F4118" s="32">
        <v>7427259466051</v>
      </c>
      <c r="G4118" s="32">
        <v>1</v>
      </c>
      <c r="H4118" s="34">
        <v>1687.7700000000002</v>
      </c>
      <c r="I4118" s="3"/>
      <c r="J4118" s="26">
        <f t="shared" si="290"/>
        <v>0</v>
      </c>
    </row>
    <row r="4119" spans="1:10" ht="17.25" customHeight="1" x14ac:dyDescent="0.25">
      <c r="A4119" s="35"/>
      <c r="B4119" s="32" t="s">
        <v>5</v>
      </c>
      <c r="C4119" s="32" t="str">
        <f t="shared" ref="C4119:C4133" si="292">HYPERLINK("http://warehouse.orhideja.net//images/products/109-003 red.jpg","109-003")</f>
        <v>109-003</v>
      </c>
      <c r="D4119" s="32" t="s">
        <v>150</v>
      </c>
      <c r="E4119" s="32" t="s">
        <v>10</v>
      </c>
      <c r="F4119" s="32"/>
      <c r="G4119" s="32">
        <v>4</v>
      </c>
      <c r="H4119" s="34">
        <v>1687.7700000000002</v>
      </c>
      <c r="I4119" s="3"/>
      <c r="J4119" s="26">
        <f t="shared" si="290"/>
        <v>0</v>
      </c>
    </row>
    <row r="4120" spans="1:10" ht="17.25" customHeight="1" x14ac:dyDescent="0.25">
      <c r="A4120" s="36"/>
      <c r="B4120" s="32" t="s">
        <v>5</v>
      </c>
      <c r="C4120" s="32" t="str">
        <f t="shared" si="292"/>
        <v>109-003</v>
      </c>
      <c r="D4120" s="32" t="s">
        <v>150</v>
      </c>
      <c r="E4120" s="32" t="s">
        <v>11</v>
      </c>
      <c r="F4120" s="32"/>
      <c r="G4120" s="32">
        <v>3</v>
      </c>
      <c r="H4120" s="34">
        <v>1687.7700000000002</v>
      </c>
      <c r="I4120" s="3"/>
      <c r="J4120" s="26">
        <f t="shared" si="290"/>
        <v>0</v>
      </c>
    </row>
    <row r="4121" spans="1:10" ht="17.25" customHeight="1" x14ac:dyDescent="0.25">
      <c r="A4121" s="36"/>
      <c r="B4121" s="32" t="s">
        <v>5</v>
      </c>
      <c r="C4121" s="32" t="str">
        <f t="shared" si="292"/>
        <v>109-003</v>
      </c>
      <c r="D4121" s="32" t="s">
        <v>150</v>
      </c>
      <c r="E4121" s="32" t="s">
        <v>25</v>
      </c>
      <c r="F4121" s="32"/>
      <c r="G4121" s="32">
        <v>5</v>
      </c>
      <c r="H4121" s="34">
        <v>1687.7700000000002</v>
      </c>
      <c r="I4121" s="3"/>
      <c r="J4121" s="26">
        <f t="shared" si="290"/>
        <v>0</v>
      </c>
    </row>
    <row r="4122" spans="1:10" ht="17.25" customHeight="1" x14ac:dyDescent="0.25">
      <c r="A4122" s="36"/>
      <c r="B4122" s="32" t="s">
        <v>5</v>
      </c>
      <c r="C4122" s="32" t="str">
        <f t="shared" si="292"/>
        <v>109-003</v>
      </c>
      <c r="D4122" s="32" t="s">
        <v>150</v>
      </c>
      <c r="E4122" s="32" t="s">
        <v>13</v>
      </c>
      <c r="F4122" s="32"/>
      <c r="G4122" s="32">
        <v>1</v>
      </c>
      <c r="H4122" s="34">
        <v>1687.7700000000002</v>
      </c>
      <c r="I4122" s="3"/>
      <c r="J4122" s="26">
        <f t="shared" si="290"/>
        <v>0</v>
      </c>
    </row>
    <row r="4123" spans="1:10" ht="17.25" customHeight="1" x14ac:dyDescent="0.25">
      <c r="A4123" s="36"/>
      <c r="B4123" s="32" t="s">
        <v>5</v>
      </c>
      <c r="C4123" s="32" t="str">
        <f t="shared" si="292"/>
        <v>109-003</v>
      </c>
      <c r="D4123" s="32" t="s">
        <v>150</v>
      </c>
      <c r="E4123" s="32" t="s">
        <v>15</v>
      </c>
      <c r="F4123" s="32"/>
      <c r="G4123" s="32">
        <v>4</v>
      </c>
      <c r="H4123" s="34">
        <v>1687.7700000000002</v>
      </c>
      <c r="I4123" s="3"/>
      <c r="J4123" s="26">
        <f t="shared" si="290"/>
        <v>0</v>
      </c>
    </row>
    <row r="4124" spans="1:10" ht="17.25" customHeight="1" x14ac:dyDescent="0.25">
      <c r="A4124" s="36"/>
      <c r="B4124" s="32" t="s">
        <v>5</v>
      </c>
      <c r="C4124" s="32" t="str">
        <f t="shared" si="292"/>
        <v>109-003</v>
      </c>
      <c r="D4124" s="32" t="s">
        <v>150</v>
      </c>
      <c r="E4124" s="32" t="s">
        <v>16</v>
      </c>
      <c r="F4124" s="32"/>
      <c r="G4124" s="32">
        <v>4</v>
      </c>
      <c r="H4124" s="34">
        <v>1687.7700000000002</v>
      </c>
      <c r="I4124" s="3"/>
      <c r="J4124" s="26">
        <f t="shared" si="290"/>
        <v>0</v>
      </c>
    </row>
    <row r="4125" spans="1:10" ht="17.25" customHeight="1" x14ac:dyDescent="0.25">
      <c r="A4125" s="36"/>
      <c r="B4125" s="32" t="s">
        <v>5</v>
      </c>
      <c r="C4125" s="32" t="str">
        <f t="shared" si="292"/>
        <v>109-003</v>
      </c>
      <c r="D4125" s="32" t="s">
        <v>150</v>
      </c>
      <c r="E4125" s="32" t="s">
        <v>17</v>
      </c>
      <c r="F4125" s="32"/>
      <c r="G4125" s="32">
        <v>5</v>
      </c>
      <c r="H4125" s="34">
        <v>1687.7700000000002</v>
      </c>
      <c r="I4125" s="3"/>
      <c r="J4125" s="26">
        <f t="shared" si="290"/>
        <v>0</v>
      </c>
    </row>
    <row r="4126" spans="1:10" ht="17.25" customHeight="1" x14ac:dyDescent="0.25">
      <c r="A4126" s="36"/>
      <c r="B4126" s="32" t="s">
        <v>5</v>
      </c>
      <c r="C4126" s="32" t="str">
        <f t="shared" si="292"/>
        <v>109-003</v>
      </c>
      <c r="D4126" s="32" t="s">
        <v>150</v>
      </c>
      <c r="E4126" s="32" t="s">
        <v>18</v>
      </c>
      <c r="F4126" s="32"/>
      <c r="G4126" s="32">
        <v>2</v>
      </c>
      <c r="H4126" s="34">
        <v>1687.7700000000002</v>
      </c>
      <c r="I4126" s="3"/>
      <c r="J4126" s="26">
        <f t="shared" si="290"/>
        <v>0</v>
      </c>
    </row>
    <row r="4127" spans="1:10" ht="17.25" customHeight="1" x14ac:dyDescent="0.25">
      <c r="A4127" s="36"/>
      <c r="B4127" s="32" t="s">
        <v>5</v>
      </c>
      <c r="C4127" s="32" t="str">
        <f t="shared" si="292"/>
        <v>109-003</v>
      </c>
      <c r="D4127" s="32" t="s">
        <v>150</v>
      </c>
      <c r="E4127" s="32" t="s">
        <v>20</v>
      </c>
      <c r="F4127" s="32"/>
      <c r="G4127" s="32">
        <v>4</v>
      </c>
      <c r="H4127" s="34">
        <v>1687.7700000000002</v>
      </c>
      <c r="I4127" s="3"/>
      <c r="J4127" s="26">
        <f t="shared" si="290"/>
        <v>0</v>
      </c>
    </row>
    <row r="4128" spans="1:10" ht="17.25" customHeight="1" x14ac:dyDescent="0.25">
      <c r="A4128" s="36"/>
      <c r="B4128" s="32" t="s">
        <v>5</v>
      </c>
      <c r="C4128" s="32" t="str">
        <f t="shared" si="292"/>
        <v>109-003</v>
      </c>
      <c r="D4128" s="32" t="s">
        <v>150</v>
      </c>
      <c r="E4128" s="32" t="s">
        <v>21</v>
      </c>
      <c r="F4128" s="32"/>
      <c r="G4128" s="32">
        <v>4</v>
      </c>
      <c r="H4128" s="34">
        <v>1687.7700000000002</v>
      </c>
      <c r="I4128" s="3"/>
      <c r="J4128" s="26">
        <f t="shared" si="290"/>
        <v>0</v>
      </c>
    </row>
    <row r="4129" spans="1:10" ht="17.25" customHeight="1" x14ac:dyDescent="0.25">
      <c r="A4129" s="36"/>
      <c r="B4129" s="32" t="s">
        <v>5</v>
      </c>
      <c r="C4129" s="32" t="str">
        <f t="shared" si="292"/>
        <v>109-003</v>
      </c>
      <c r="D4129" s="32" t="s">
        <v>150</v>
      </c>
      <c r="E4129" s="32" t="s">
        <v>22</v>
      </c>
      <c r="F4129" s="32"/>
      <c r="G4129" s="32">
        <v>5</v>
      </c>
      <c r="H4129" s="34">
        <v>1687.7700000000002</v>
      </c>
      <c r="I4129" s="3"/>
      <c r="J4129" s="26">
        <f t="shared" si="290"/>
        <v>0</v>
      </c>
    </row>
    <row r="4130" spans="1:10" ht="17.25" customHeight="1" x14ac:dyDescent="0.25">
      <c r="A4130" s="36"/>
      <c r="B4130" s="32" t="s">
        <v>5</v>
      </c>
      <c r="C4130" s="32" t="str">
        <f t="shared" si="292"/>
        <v>109-003</v>
      </c>
      <c r="D4130" s="32" t="s">
        <v>150</v>
      </c>
      <c r="E4130" s="32" t="s">
        <v>23</v>
      </c>
      <c r="F4130" s="32"/>
      <c r="G4130" s="32">
        <v>2</v>
      </c>
      <c r="H4130" s="34">
        <v>1687.7700000000002</v>
      </c>
      <c r="I4130" s="3"/>
      <c r="J4130" s="26">
        <f t="shared" si="290"/>
        <v>0</v>
      </c>
    </row>
    <row r="4131" spans="1:10" ht="17.25" customHeight="1" x14ac:dyDescent="0.25">
      <c r="A4131" s="36"/>
      <c r="B4131" s="32" t="s">
        <v>5</v>
      </c>
      <c r="C4131" s="32" t="str">
        <f t="shared" si="292"/>
        <v>109-003</v>
      </c>
      <c r="D4131" s="32" t="s">
        <v>150</v>
      </c>
      <c r="E4131" s="32" t="s">
        <v>28</v>
      </c>
      <c r="F4131" s="32"/>
      <c r="G4131" s="32">
        <v>5</v>
      </c>
      <c r="H4131" s="34">
        <v>1687.7700000000002</v>
      </c>
      <c r="I4131" s="3"/>
      <c r="J4131" s="26">
        <f t="shared" si="290"/>
        <v>0</v>
      </c>
    </row>
    <row r="4132" spans="1:10" ht="17.25" customHeight="1" x14ac:dyDescent="0.25">
      <c r="A4132" s="36"/>
      <c r="B4132" s="32" t="s">
        <v>5</v>
      </c>
      <c r="C4132" s="32" t="str">
        <f t="shared" si="292"/>
        <v>109-003</v>
      </c>
      <c r="D4132" s="32" t="s">
        <v>150</v>
      </c>
      <c r="E4132" s="32" t="s">
        <v>29</v>
      </c>
      <c r="F4132" s="32"/>
      <c r="G4132" s="32">
        <v>2</v>
      </c>
      <c r="H4132" s="34">
        <v>1687.7700000000002</v>
      </c>
      <c r="I4132" s="3"/>
      <c r="J4132" s="26">
        <f t="shared" si="290"/>
        <v>0</v>
      </c>
    </row>
    <row r="4133" spans="1:10" ht="17.25" customHeight="1" x14ac:dyDescent="0.25">
      <c r="A4133" s="37"/>
      <c r="B4133" s="32" t="s">
        <v>5</v>
      </c>
      <c r="C4133" s="32" t="str">
        <f t="shared" si="292"/>
        <v>109-003</v>
      </c>
      <c r="D4133" s="32" t="s">
        <v>150</v>
      </c>
      <c r="E4133" s="32" t="s">
        <v>30</v>
      </c>
      <c r="F4133" s="32"/>
      <c r="G4133" s="32">
        <v>2</v>
      </c>
      <c r="H4133" s="34">
        <v>1687.7700000000002</v>
      </c>
      <c r="I4133" s="3"/>
      <c r="J4133" s="26">
        <f t="shared" si="290"/>
        <v>0</v>
      </c>
    </row>
    <row r="4134" spans="1:10" ht="36" customHeight="1" x14ac:dyDescent="0.25">
      <c r="A4134" s="35"/>
      <c r="B4134" s="32" t="s">
        <v>166</v>
      </c>
      <c r="C4134" s="32" t="str">
        <f t="shared" ref="C4134:C4139" si="293">HYPERLINK("http://warehouse.orhideja.net//images/products/670-003 red.jpg","670-003")</f>
        <v>670-003</v>
      </c>
      <c r="D4134" s="32" t="s">
        <v>150</v>
      </c>
      <c r="E4134" s="32">
        <v>38</v>
      </c>
      <c r="F4134" s="32"/>
      <c r="G4134" s="32">
        <v>1</v>
      </c>
      <c r="H4134" s="34">
        <v>807.97500000000002</v>
      </c>
      <c r="I4134" s="3"/>
      <c r="J4134" s="26">
        <f t="shared" si="290"/>
        <v>0</v>
      </c>
    </row>
    <row r="4135" spans="1:10" ht="36" customHeight="1" x14ac:dyDescent="0.25">
      <c r="A4135" s="36"/>
      <c r="B4135" s="32" t="s">
        <v>166</v>
      </c>
      <c r="C4135" s="32" t="str">
        <f t="shared" si="293"/>
        <v>670-003</v>
      </c>
      <c r="D4135" s="32" t="s">
        <v>150</v>
      </c>
      <c r="E4135" s="32">
        <v>40</v>
      </c>
      <c r="F4135" s="32"/>
      <c r="G4135" s="32">
        <v>7</v>
      </c>
      <c r="H4135" s="34">
        <v>807.97500000000002</v>
      </c>
      <c r="I4135" s="3"/>
      <c r="J4135" s="26">
        <f t="shared" si="290"/>
        <v>0</v>
      </c>
    </row>
    <row r="4136" spans="1:10" ht="36" customHeight="1" x14ac:dyDescent="0.25">
      <c r="A4136" s="36"/>
      <c r="B4136" s="32" t="s">
        <v>166</v>
      </c>
      <c r="C4136" s="32" t="str">
        <f t="shared" si="293"/>
        <v>670-003</v>
      </c>
      <c r="D4136" s="32" t="s">
        <v>150</v>
      </c>
      <c r="E4136" s="32">
        <v>42</v>
      </c>
      <c r="F4136" s="32"/>
      <c r="G4136" s="32">
        <v>5</v>
      </c>
      <c r="H4136" s="34">
        <v>807.97500000000002</v>
      </c>
      <c r="I4136" s="3"/>
      <c r="J4136" s="26">
        <f t="shared" si="290"/>
        <v>0</v>
      </c>
    </row>
    <row r="4137" spans="1:10" ht="36" customHeight="1" x14ac:dyDescent="0.25">
      <c r="A4137" s="36"/>
      <c r="B4137" s="32" t="s">
        <v>166</v>
      </c>
      <c r="C4137" s="32" t="str">
        <f t="shared" si="293"/>
        <v>670-003</v>
      </c>
      <c r="D4137" s="32" t="s">
        <v>150</v>
      </c>
      <c r="E4137" s="32">
        <v>44</v>
      </c>
      <c r="F4137" s="32"/>
      <c r="G4137" s="32">
        <v>9</v>
      </c>
      <c r="H4137" s="34">
        <v>807.97500000000002</v>
      </c>
      <c r="I4137" s="3"/>
      <c r="J4137" s="26">
        <f t="shared" si="290"/>
        <v>0</v>
      </c>
    </row>
    <row r="4138" spans="1:10" ht="36" customHeight="1" x14ac:dyDescent="0.25">
      <c r="A4138" s="36"/>
      <c r="B4138" s="32" t="s">
        <v>166</v>
      </c>
      <c r="C4138" s="32" t="str">
        <f t="shared" si="293"/>
        <v>670-003</v>
      </c>
      <c r="D4138" s="32" t="s">
        <v>150</v>
      </c>
      <c r="E4138" s="32">
        <v>46</v>
      </c>
      <c r="F4138" s="32"/>
      <c r="G4138" s="32">
        <v>9</v>
      </c>
      <c r="H4138" s="34">
        <v>807.97500000000002</v>
      </c>
      <c r="I4138" s="3"/>
      <c r="J4138" s="26">
        <f t="shared" si="290"/>
        <v>0</v>
      </c>
    </row>
    <row r="4139" spans="1:10" ht="36" customHeight="1" x14ac:dyDescent="0.25">
      <c r="A4139" s="37"/>
      <c r="B4139" s="32" t="s">
        <v>166</v>
      </c>
      <c r="C4139" s="32" t="str">
        <f t="shared" si="293"/>
        <v>670-003</v>
      </c>
      <c r="D4139" s="32" t="s">
        <v>150</v>
      </c>
      <c r="E4139" s="32">
        <v>48</v>
      </c>
      <c r="F4139" s="32"/>
      <c r="G4139" s="32">
        <v>5</v>
      </c>
      <c r="H4139" s="34">
        <v>807.97500000000002</v>
      </c>
      <c r="I4139" s="3"/>
      <c r="J4139" s="26">
        <f t="shared" si="290"/>
        <v>0</v>
      </c>
    </row>
    <row r="4140" spans="1:10" ht="78" customHeight="1" x14ac:dyDescent="0.25">
      <c r="A4140" s="35"/>
      <c r="B4140" s="32" t="s">
        <v>50</v>
      </c>
      <c r="C4140" s="32" t="str">
        <f>HYPERLINK("http://warehouse.orhideja.net//images/products/103-003,-671-003-red_6.jpg","671-003")</f>
        <v>671-003</v>
      </c>
      <c r="D4140" s="32" t="s">
        <v>150</v>
      </c>
      <c r="E4140" s="32">
        <v>40</v>
      </c>
      <c r="F4140" s="32">
        <v>7427259465566</v>
      </c>
      <c r="G4140" s="32">
        <v>1</v>
      </c>
      <c r="H4140" s="34">
        <v>843.8850000000001</v>
      </c>
      <c r="I4140" s="3"/>
      <c r="J4140" s="26">
        <f t="shared" si="290"/>
        <v>0</v>
      </c>
    </row>
    <row r="4141" spans="1:10" ht="78" customHeight="1" x14ac:dyDescent="0.25">
      <c r="A4141" s="36"/>
      <c r="B4141" s="32" t="s">
        <v>50</v>
      </c>
      <c r="C4141" s="32" t="str">
        <f>HYPERLINK("http://warehouse.orhideja.net//images/products/103-003,-671-003-red_6.jpg","671-003")</f>
        <v>671-003</v>
      </c>
      <c r="D4141" s="32" t="s">
        <v>150</v>
      </c>
      <c r="E4141" s="32">
        <v>42</v>
      </c>
      <c r="F4141" s="32">
        <v>7427259465573</v>
      </c>
      <c r="G4141" s="32">
        <v>1</v>
      </c>
      <c r="H4141" s="34">
        <v>843.8850000000001</v>
      </c>
      <c r="I4141" s="3"/>
      <c r="J4141" s="26">
        <f t="shared" si="290"/>
        <v>0</v>
      </c>
    </row>
    <row r="4142" spans="1:10" ht="78" customHeight="1" x14ac:dyDescent="0.25">
      <c r="A4142" s="37"/>
      <c r="B4142" s="32" t="s">
        <v>50</v>
      </c>
      <c r="C4142" s="32" t="str">
        <f>HYPERLINK("http://warehouse.orhideja.net//images/products/103-003,-671-003-red_6.jpg","671-003")</f>
        <v>671-003</v>
      </c>
      <c r="D4142" s="32" t="s">
        <v>150</v>
      </c>
      <c r="E4142" s="32">
        <v>46</v>
      </c>
      <c r="F4142" s="32">
        <v>7427259465597</v>
      </c>
      <c r="G4142" s="32">
        <v>11</v>
      </c>
      <c r="H4142" s="34">
        <v>843.8850000000001</v>
      </c>
      <c r="I4142" s="3"/>
      <c r="J4142" s="26">
        <f t="shared" si="290"/>
        <v>0</v>
      </c>
    </row>
    <row r="4143" spans="1:10" ht="37.5" customHeight="1" x14ac:dyDescent="0.25">
      <c r="A4143" s="35"/>
      <c r="B4143" s="32" t="s">
        <v>31</v>
      </c>
      <c r="C4143" s="32" t="str">
        <f t="shared" ref="C4143:C4148" si="294">HYPERLINK("http://warehouse.orhideja.net//images/products/180-003,-672-003-red_6.jpg","672-003")</f>
        <v>672-003</v>
      </c>
      <c r="D4143" s="32" t="s">
        <v>150</v>
      </c>
      <c r="E4143" s="32">
        <v>40</v>
      </c>
      <c r="F4143" s="32">
        <v>7427259465634</v>
      </c>
      <c r="G4143" s="32">
        <v>19</v>
      </c>
      <c r="H4143" s="34">
        <v>933.66</v>
      </c>
      <c r="I4143" s="3"/>
      <c r="J4143" s="26">
        <f t="shared" si="290"/>
        <v>0</v>
      </c>
    </row>
    <row r="4144" spans="1:10" ht="37.5" customHeight="1" x14ac:dyDescent="0.25">
      <c r="A4144" s="36"/>
      <c r="B4144" s="32" t="s">
        <v>31</v>
      </c>
      <c r="C4144" s="32" t="str">
        <f t="shared" si="294"/>
        <v>672-003</v>
      </c>
      <c r="D4144" s="32" t="s">
        <v>150</v>
      </c>
      <c r="E4144" s="32">
        <v>42</v>
      </c>
      <c r="F4144" s="32">
        <v>7427259465641</v>
      </c>
      <c r="G4144" s="32">
        <v>31</v>
      </c>
      <c r="H4144" s="34">
        <v>933.66</v>
      </c>
      <c r="I4144" s="3"/>
      <c r="J4144" s="26">
        <f t="shared" si="290"/>
        <v>0</v>
      </c>
    </row>
    <row r="4145" spans="1:10" ht="37.5" customHeight="1" x14ac:dyDescent="0.25">
      <c r="A4145" s="36"/>
      <c r="B4145" s="32" t="s">
        <v>31</v>
      </c>
      <c r="C4145" s="32" t="str">
        <f t="shared" si="294"/>
        <v>672-003</v>
      </c>
      <c r="D4145" s="32" t="s">
        <v>150</v>
      </c>
      <c r="E4145" s="32">
        <v>44</v>
      </c>
      <c r="F4145" s="32">
        <v>7427259465658</v>
      </c>
      <c r="G4145" s="32">
        <v>24</v>
      </c>
      <c r="H4145" s="34">
        <v>933.66</v>
      </c>
      <c r="I4145" s="3"/>
      <c r="J4145" s="26">
        <f t="shared" si="290"/>
        <v>0</v>
      </c>
    </row>
    <row r="4146" spans="1:10" ht="37.5" customHeight="1" x14ac:dyDescent="0.25">
      <c r="A4146" s="36"/>
      <c r="B4146" s="32" t="s">
        <v>31</v>
      </c>
      <c r="C4146" s="32" t="str">
        <f t="shared" si="294"/>
        <v>672-003</v>
      </c>
      <c r="D4146" s="32" t="s">
        <v>150</v>
      </c>
      <c r="E4146" s="32">
        <v>46</v>
      </c>
      <c r="F4146" s="32">
        <v>7427259465665</v>
      </c>
      <c r="G4146" s="32">
        <v>22</v>
      </c>
      <c r="H4146" s="34">
        <v>933.66</v>
      </c>
      <c r="I4146" s="3"/>
      <c r="J4146" s="26">
        <f t="shared" si="290"/>
        <v>0</v>
      </c>
    </row>
    <row r="4147" spans="1:10" ht="37.5" customHeight="1" x14ac:dyDescent="0.25">
      <c r="A4147" s="36"/>
      <c r="B4147" s="32" t="s">
        <v>31</v>
      </c>
      <c r="C4147" s="32" t="str">
        <f t="shared" si="294"/>
        <v>672-003</v>
      </c>
      <c r="D4147" s="32" t="s">
        <v>150</v>
      </c>
      <c r="E4147" s="32">
        <v>48</v>
      </c>
      <c r="F4147" s="32">
        <v>7427259465672</v>
      </c>
      <c r="G4147" s="32">
        <v>7</v>
      </c>
      <c r="H4147" s="34">
        <v>933.66</v>
      </c>
      <c r="I4147" s="3"/>
      <c r="J4147" s="26">
        <f t="shared" si="290"/>
        <v>0</v>
      </c>
    </row>
    <row r="4148" spans="1:10" ht="37.5" customHeight="1" x14ac:dyDescent="0.25">
      <c r="A4148" s="37"/>
      <c r="B4148" s="32" t="s">
        <v>31</v>
      </c>
      <c r="C4148" s="32" t="str">
        <f t="shared" si="294"/>
        <v>672-003</v>
      </c>
      <c r="D4148" s="32" t="s">
        <v>150</v>
      </c>
      <c r="E4148" s="32">
        <v>50</v>
      </c>
      <c r="F4148" s="32">
        <v>7427259465689</v>
      </c>
      <c r="G4148" s="32">
        <v>3</v>
      </c>
      <c r="H4148" s="34">
        <v>933.66</v>
      </c>
      <c r="I4148" s="3"/>
      <c r="J4148" s="26">
        <f t="shared" si="290"/>
        <v>0</v>
      </c>
    </row>
    <row r="4149" spans="1:10" ht="27" customHeight="1" x14ac:dyDescent="0.25">
      <c r="A4149" s="35"/>
      <c r="B4149" s="32" t="s">
        <v>76</v>
      </c>
      <c r="C4149" s="32" t="str">
        <f t="shared" ref="C4149:C4158" si="295">HYPERLINK("http://warehouse.orhideja.net//images/products/188-000 kofejno-rozovij.jpg","188-000")</f>
        <v>188-000</v>
      </c>
      <c r="D4149" s="32" t="s">
        <v>149</v>
      </c>
      <c r="E4149" s="32" t="s">
        <v>70</v>
      </c>
      <c r="F4149" s="32">
        <v>7427259396907</v>
      </c>
      <c r="G4149" s="32">
        <v>1</v>
      </c>
      <c r="H4149" s="34">
        <v>1256.8499999999999</v>
      </c>
      <c r="I4149" s="3"/>
      <c r="J4149" s="26">
        <f t="shared" si="290"/>
        <v>0</v>
      </c>
    </row>
    <row r="4150" spans="1:10" ht="27" customHeight="1" x14ac:dyDescent="0.25">
      <c r="A4150" s="36"/>
      <c r="B4150" s="32" t="s">
        <v>76</v>
      </c>
      <c r="C4150" s="32" t="str">
        <f t="shared" si="295"/>
        <v>188-000</v>
      </c>
      <c r="D4150" s="32" t="s">
        <v>149</v>
      </c>
      <c r="E4150" s="32" t="s">
        <v>7</v>
      </c>
      <c r="F4150" s="32">
        <v>7427259396914</v>
      </c>
      <c r="G4150" s="32">
        <v>1</v>
      </c>
      <c r="H4150" s="34">
        <v>1256.8499999999999</v>
      </c>
      <c r="I4150" s="3"/>
      <c r="J4150" s="26">
        <f t="shared" si="290"/>
        <v>0</v>
      </c>
    </row>
    <row r="4151" spans="1:10" ht="27" customHeight="1" x14ac:dyDescent="0.25">
      <c r="A4151" s="36"/>
      <c r="B4151" s="32" t="s">
        <v>76</v>
      </c>
      <c r="C4151" s="32" t="str">
        <f t="shared" si="295"/>
        <v>188-000</v>
      </c>
      <c r="D4151" s="32" t="s">
        <v>149</v>
      </c>
      <c r="E4151" s="32" t="s">
        <v>8</v>
      </c>
      <c r="F4151" s="32">
        <v>7427259396921</v>
      </c>
      <c r="G4151" s="32">
        <v>2</v>
      </c>
      <c r="H4151" s="34">
        <v>1256.8499999999999</v>
      </c>
      <c r="I4151" s="3"/>
      <c r="J4151" s="26">
        <f t="shared" si="290"/>
        <v>0</v>
      </c>
    </row>
    <row r="4152" spans="1:10" ht="27" customHeight="1" x14ac:dyDescent="0.25">
      <c r="A4152" s="36"/>
      <c r="B4152" s="32" t="s">
        <v>76</v>
      </c>
      <c r="C4152" s="32" t="str">
        <f t="shared" si="295"/>
        <v>188-000</v>
      </c>
      <c r="D4152" s="32" t="s">
        <v>149</v>
      </c>
      <c r="E4152" s="32" t="s">
        <v>54</v>
      </c>
      <c r="F4152" s="32">
        <v>7427259396938</v>
      </c>
      <c r="G4152" s="32">
        <v>2</v>
      </c>
      <c r="H4152" s="34">
        <v>1256.8499999999999</v>
      </c>
      <c r="I4152" s="3"/>
      <c r="J4152" s="26">
        <f t="shared" si="290"/>
        <v>0</v>
      </c>
    </row>
    <row r="4153" spans="1:10" ht="27" customHeight="1" x14ac:dyDescent="0.25">
      <c r="A4153" s="36"/>
      <c r="B4153" s="32" t="s">
        <v>76</v>
      </c>
      <c r="C4153" s="32" t="str">
        <f t="shared" si="295"/>
        <v>188-000</v>
      </c>
      <c r="D4153" s="32" t="s">
        <v>149</v>
      </c>
      <c r="E4153" s="32" t="s">
        <v>24</v>
      </c>
      <c r="F4153" s="32">
        <v>7427259396945</v>
      </c>
      <c r="G4153" s="32">
        <v>2</v>
      </c>
      <c r="H4153" s="34">
        <v>1256.8499999999999</v>
      </c>
      <c r="I4153" s="3"/>
      <c r="J4153" s="26">
        <f t="shared" si="290"/>
        <v>0</v>
      </c>
    </row>
    <row r="4154" spans="1:10" ht="27" customHeight="1" x14ac:dyDescent="0.25">
      <c r="A4154" s="36"/>
      <c r="B4154" s="32" t="s">
        <v>76</v>
      </c>
      <c r="C4154" s="32" t="str">
        <f t="shared" si="295"/>
        <v>188-000</v>
      </c>
      <c r="D4154" s="32" t="s">
        <v>149</v>
      </c>
      <c r="E4154" s="32" t="s">
        <v>11</v>
      </c>
      <c r="F4154" s="32">
        <v>7427259397034</v>
      </c>
      <c r="G4154" s="32">
        <v>2</v>
      </c>
      <c r="H4154" s="34">
        <v>1256.8499999999999</v>
      </c>
      <c r="I4154" s="3"/>
      <c r="J4154" s="26">
        <f t="shared" si="290"/>
        <v>0</v>
      </c>
    </row>
    <row r="4155" spans="1:10" ht="27" customHeight="1" x14ac:dyDescent="0.25">
      <c r="A4155" s="36"/>
      <c r="B4155" s="32" t="s">
        <v>76</v>
      </c>
      <c r="C4155" s="32" t="str">
        <f t="shared" si="295"/>
        <v>188-000</v>
      </c>
      <c r="D4155" s="32" t="s">
        <v>149</v>
      </c>
      <c r="E4155" s="32" t="s">
        <v>25</v>
      </c>
      <c r="F4155" s="32">
        <v>7427259397041</v>
      </c>
      <c r="G4155" s="32">
        <v>2</v>
      </c>
      <c r="H4155" s="34">
        <v>1256.8499999999999</v>
      </c>
      <c r="I4155" s="3"/>
      <c r="J4155" s="26">
        <f t="shared" si="290"/>
        <v>0</v>
      </c>
    </row>
    <row r="4156" spans="1:10" ht="27" customHeight="1" x14ac:dyDescent="0.25">
      <c r="A4156" s="36"/>
      <c r="B4156" s="32" t="s">
        <v>76</v>
      </c>
      <c r="C4156" s="32" t="str">
        <f t="shared" si="295"/>
        <v>188-000</v>
      </c>
      <c r="D4156" s="32" t="s">
        <v>149</v>
      </c>
      <c r="E4156" s="32" t="s">
        <v>12</v>
      </c>
      <c r="F4156" s="32">
        <v>7427259397058</v>
      </c>
      <c r="G4156" s="32">
        <v>1</v>
      </c>
      <c r="H4156" s="34">
        <v>1256.8499999999999</v>
      </c>
      <c r="I4156" s="3"/>
      <c r="J4156" s="26">
        <f t="shared" si="290"/>
        <v>0</v>
      </c>
    </row>
    <row r="4157" spans="1:10" ht="27" customHeight="1" x14ac:dyDescent="0.25">
      <c r="A4157" s="36"/>
      <c r="B4157" s="32" t="s">
        <v>76</v>
      </c>
      <c r="C4157" s="32" t="str">
        <f t="shared" si="295"/>
        <v>188-000</v>
      </c>
      <c r="D4157" s="32" t="s">
        <v>149</v>
      </c>
      <c r="E4157" s="32" t="s">
        <v>13</v>
      </c>
      <c r="F4157" s="32">
        <v>7427259397065</v>
      </c>
      <c r="G4157" s="32">
        <v>4</v>
      </c>
      <c r="H4157" s="34">
        <v>1256.8499999999999</v>
      </c>
      <c r="I4157" s="3"/>
      <c r="J4157" s="26">
        <f t="shared" si="290"/>
        <v>0</v>
      </c>
    </row>
    <row r="4158" spans="1:10" ht="27" customHeight="1" x14ac:dyDescent="0.25">
      <c r="A4158" s="37"/>
      <c r="B4158" s="32" t="s">
        <v>76</v>
      </c>
      <c r="C4158" s="32" t="str">
        <f t="shared" si="295"/>
        <v>188-000</v>
      </c>
      <c r="D4158" s="32" t="s">
        <v>149</v>
      </c>
      <c r="E4158" s="32" t="s">
        <v>26</v>
      </c>
      <c r="F4158" s="32">
        <v>7427259397188</v>
      </c>
      <c r="G4158" s="32">
        <v>7</v>
      </c>
      <c r="H4158" s="34">
        <v>1256.8499999999999</v>
      </c>
      <c r="I4158" s="3"/>
      <c r="J4158" s="26">
        <f t="shared" si="290"/>
        <v>0</v>
      </c>
    </row>
    <row r="4159" spans="1:10" ht="22.5" customHeight="1" x14ac:dyDescent="0.25">
      <c r="A4159" s="35"/>
      <c r="B4159" s="32" t="s">
        <v>139</v>
      </c>
      <c r="C4159" s="32" t="str">
        <f t="shared" ref="C4159:C4168" si="296">HYPERLINK("http://warehouse.orhideja.net//images/products/819-438.jpg","819-438")</f>
        <v>819-438</v>
      </c>
      <c r="D4159" s="32" t="s">
        <v>67</v>
      </c>
      <c r="E4159" s="32" t="s">
        <v>77</v>
      </c>
      <c r="F4159" s="32">
        <v>4388190101704</v>
      </c>
      <c r="G4159" s="32">
        <v>1</v>
      </c>
      <c r="H4159" s="34">
        <v>1795.5000000000002</v>
      </c>
      <c r="I4159" s="3"/>
      <c r="J4159" s="26">
        <f t="shared" si="290"/>
        <v>0</v>
      </c>
    </row>
    <row r="4160" spans="1:10" ht="22.5" customHeight="1" x14ac:dyDescent="0.25">
      <c r="A4160" s="36"/>
      <c r="B4160" s="32" t="s">
        <v>139</v>
      </c>
      <c r="C4160" s="32" t="str">
        <f t="shared" si="296"/>
        <v>819-438</v>
      </c>
      <c r="D4160" s="32" t="s">
        <v>67</v>
      </c>
      <c r="E4160" s="32" t="s">
        <v>70</v>
      </c>
      <c r="F4160" s="32">
        <v>4388190111703</v>
      </c>
      <c r="G4160" s="32">
        <v>1</v>
      </c>
      <c r="H4160" s="34">
        <v>1795.5000000000002</v>
      </c>
      <c r="I4160" s="3"/>
      <c r="J4160" s="26">
        <f t="shared" si="290"/>
        <v>0</v>
      </c>
    </row>
    <row r="4161" spans="1:10" ht="22.5" customHeight="1" x14ac:dyDescent="0.25">
      <c r="A4161" s="36"/>
      <c r="B4161" s="32" t="s">
        <v>139</v>
      </c>
      <c r="C4161" s="32" t="str">
        <f t="shared" si="296"/>
        <v>819-438</v>
      </c>
      <c r="D4161" s="32" t="s">
        <v>67</v>
      </c>
      <c r="E4161" s="32" t="s">
        <v>7</v>
      </c>
      <c r="F4161" s="32">
        <v>4388190121702</v>
      </c>
      <c r="G4161" s="32">
        <v>2</v>
      </c>
      <c r="H4161" s="34">
        <v>1795.5000000000002</v>
      </c>
      <c r="I4161" s="3"/>
      <c r="J4161" s="26">
        <f t="shared" si="290"/>
        <v>0</v>
      </c>
    </row>
    <row r="4162" spans="1:10" ht="22.5" customHeight="1" x14ac:dyDescent="0.25">
      <c r="A4162" s="36"/>
      <c r="B4162" s="32" t="s">
        <v>139</v>
      </c>
      <c r="C4162" s="32" t="str">
        <f t="shared" si="296"/>
        <v>819-438</v>
      </c>
      <c r="D4162" s="32" t="s">
        <v>67</v>
      </c>
      <c r="E4162" s="32" t="s">
        <v>10</v>
      </c>
      <c r="F4162" s="32">
        <v>4388190191705</v>
      </c>
      <c r="G4162" s="32">
        <v>3</v>
      </c>
      <c r="H4162" s="34">
        <v>1795.5000000000002</v>
      </c>
      <c r="I4162" s="3"/>
      <c r="J4162" s="26">
        <f t="shared" si="290"/>
        <v>0</v>
      </c>
    </row>
    <row r="4163" spans="1:10" ht="22.5" customHeight="1" x14ac:dyDescent="0.25">
      <c r="A4163" s="36"/>
      <c r="B4163" s="32" t="s">
        <v>139</v>
      </c>
      <c r="C4163" s="32" t="str">
        <f t="shared" si="296"/>
        <v>819-438</v>
      </c>
      <c r="D4163" s="32" t="s">
        <v>67</v>
      </c>
      <c r="E4163" s="32" t="s">
        <v>11</v>
      </c>
      <c r="F4163" s="32">
        <v>4388190201701</v>
      </c>
      <c r="G4163" s="32">
        <v>1</v>
      </c>
      <c r="H4163" s="34">
        <v>1795.5000000000002</v>
      </c>
      <c r="I4163" s="3"/>
      <c r="J4163" s="26">
        <f t="shared" si="290"/>
        <v>0</v>
      </c>
    </row>
    <row r="4164" spans="1:10" ht="22.5" customHeight="1" x14ac:dyDescent="0.25">
      <c r="A4164" s="36"/>
      <c r="B4164" s="32" t="s">
        <v>139</v>
      </c>
      <c r="C4164" s="32" t="str">
        <f t="shared" si="296"/>
        <v>819-438</v>
      </c>
      <c r="D4164" s="32" t="s">
        <v>67</v>
      </c>
      <c r="E4164" s="32" t="s">
        <v>25</v>
      </c>
      <c r="F4164" s="32">
        <v>4388190211700</v>
      </c>
      <c r="G4164" s="32">
        <v>2</v>
      </c>
      <c r="H4164" s="34">
        <v>1795.5000000000002</v>
      </c>
      <c r="I4164" s="3"/>
      <c r="J4164" s="26">
        <f t="shared" si="290"/>
        <v>0</v>
      </c>
    </row>
    <row r="4165" spans="1:10" ht="22.5" customHeight="1" x14ac:dyDescent="0.25">
      <c r="A4165" s="36"/>
      <c r="B4165" s="32" t="s">
        <v>139</v>
      </c>
      <c r="C4165" s="32" t="str">
        <f t="shared" si="296"/>
        <v>819-438</v>
      </c>
      <c r="D4165" s="32" t="s">
        <v>67</v>
      </c>
      <c r="E4165" s="32" t="s">
        <v>14</v>
      </c>
      <c r="F4165" s="32">
        <v>4388190261705</v>
      </c>
      <c r="G4165" s="32">
        <v>1</v>
      </c>
      <c r="H4165" s="34">
        <v>1795.5000000000002</v>
      </c>
      <c r="I4165" s="3"/>
      <c r="J4165" s="26">
        <f t="shared" si="290"/>
        <v>0</v>
      </c>
    </row>
    <row r="4166" spans="1:10" ht="22.5" customHeight="1" x14ac:dyDescent="0.25">
      <c r="A4166" s="36"/>
      <c r="B4166" s="32" t="s">
        <v>139</v>
      </c>
      <c r="C4166" s="32" t="str">
        <f t="shared" si="296"/>
        <v>819-438</v>
      </c>
      <c r="D4166" s="32" t="s">
        <v>67</v>
      </c>
      <c r="E4166" s="32" t="s">
        <v>15</v>
      </c>
      <c r="F4166" s="32">
        <v>4388190271704</v>
      </c>
      <c r="G4166" s="32">
        <v>10</v>
      </c>
      <c r="H4166" s="34">
        <v>1795.5000000000002</v>
      </c>
      <c r="I4166" s="3"/>
      <c r="J4166" s="26">
        <f t="shared" si="290"/>
        <v>0</v>
      </c>
    </row>
    <row r="4167" spans="1:10" ht="22.5" customHeight="1" x14ac:dyDescent="0.25">
      <c r="A4167" s="36"/>
      <c r="B4167" s="32" t="s">
        <v>139</v>
      </c>
      <c r="C4167" s="32" t="str">
        <f t="shared" si="296"/>
        <v>819-438</v>
      </c>
      <c r="D4167" s="32" t="s">
        <v>67</v>
      </c>
      <c r="E4167" s="32" t="s">
        <v>16</v>
      </c>
      <c r="F4167" s="32">
        <v>4388190281703</v>
      </c>
      <c r="G4167" s="32">
        <v>2</v>
      </c>
      <c r="H4167" s="34">
        <v>1795.5000000000002</v>
      </c>
      <c r="I4167" s="3"/>
      <c r="J4167" s="26">
        <f t="shared" si="290"/>
        <v>0</v>
      </c>
    </row>
    <row r="4168" spans="1:10" ht="22.5" customHeight="1" x14ac:dyDescent="0.25">
      <c r="A4168" s="37"/>
      <c r="B4168" s="32" t="s">
        <v>139</v>
      </c>
      <c r="C4168" s="32" t="str">
        <f t="shared" si="296"/>
        <v>819-438</v>
      </c>
      <c r="D4168" s="32" t="s">
        <v>67</v>
      </c>
      <c r="E4168" s="32" t="s">
        <v>19</v>
      </c>
      <c r="F4168" s="32">
        <v>4388190341704</v>
      </c>
      <c r="G4168" s="32">
        <v>1</v>
      </c>
      <c r="H4168" s="34">
        <v>1795.5000000000002</v>
      </c>
      <c r="I4168" s="3"/>
      <c r="J4168" s="26">
        <f t="shared" ref="J4168:J4231" si="297">H4168*I4168</f>
        <v>0</v>
      </c>
    </row>
    <row r="4169" spans="1:10" ht="36" customHeight="1" x14ac:dyDescent="0.25">
      <c r="A4169" s="35"/>
      <c r="B4169" s="32" t="s">
        <v>31</v>
      </c>
      <c r="C4169" s="32" t="str">
        <f t="shared" ref="C4169:C4174" si="298">HYPERLINK("http://warehouse.orhideja.net//images/products/557-438, 210-438_black-pion_6.jpg","210-438")</f>
        <v>210-438</v>
      </c>
      <c r="D4169" s="32" t="s">
        <v>67</v>
      </c>
      <c r="E4169" s="32">
        <v>36</v>
      </c>
      <c r="F4169" s="32">
        <v>4382101061705</v>
      </c>
      <c r="G4169" s="32">
        <v>1</v>
      </c>
      <c r="H4169" s="34">
        <v>888.77249999999992</v>
      </c>
      <c r="I4169" s="3"/>
      <c r="J4169" s="26">
        <f t="shared" si="297"/>
        <v>0</v>
      </c>
    </row>
    <row r="4170" spans="1:10" ht="36" customHeight="1" x14ac:dyDescent="0.25">
      <c r="A4170" s="36"/>
      <c r="B4170" s="32" t="s">
        <v>31</v>
      </c>
      <c r="C4170" s="32" t="str">
        <f t="shared" si="298"/>
        <v>210-438</v>
      </c>
      <c r="D4170" s="32" t="s">
        <v>67</v>
      </c>
      <c r="E4170" s="32">
        <v>38</v>
      </c>
      <c r="F4170" s="32">
        <v>4382101071704</v>
      </c>
      <c r="G4170" s="32">
        <v>11</v>
      </c>
      <c r="H4170" s="34">
        <v>888.77249999999992</v>
      </c>
      <c r="I4170" s="3"/>
      <c r="J4170" s="26">
        <f t="shared" si="297"/>
        <v>0</v>
      </c>
    </row>
    <row r="4171" spans="1:10" ht="36" customHeight="1" x14ac:dyDescent="0.25">
      <c r="A4171" s="36"/>
      <c r="B4171" s="32" t="s">
        <v>31</v>
      </c>
      <c r="C4171" s="32" t="str">
        <f t="shared" si="298"/>
        <v>210-438</v>
      </c>
      <c r="D4171" s="32" t="s">
        <v>67</v>
      </c>
      <c r="E4171" s="32">
        <v>40</v>
      </c>
      <c r="F4171" s="32">
        <v>4382101081703</v>
      </c>
      <c r="G4171" s="32">
        <v>16</v>
      </c>
      <c r="H4171" s="34">
        <v>888.77249999999992</v>
      </c>
      <c r="I4171" s="3"/>
      <c r="J4171" s="26">
        <f t="shared" si="297"/>
        <v>0</v>
      </c>
    </row>
    <row r="4172" spans="1:10" ht="36" customHeight="1" x14ac:dyDescent="0.25">
      <c r="A4172" s="36"/>
      <c r="B4172" s="32" t="s">
        <v>31</v>
      </c>
      <c r="C4172" s="32" t="str">
        <f t="shared" si="298"/>
        <v>210-438</v>
      </c>
      <c r="D4172" s="32" t="s">
        <v>67</v>
      </c>
      <c r="E4172" s="32">
        <v>42</v>
      </c>
      <c r="F4172" s="32">
        <v>4382101091702</v>
      </c>
      <c r="G4172" s="32">
        <v>22</v>
      </c>
      <c r="H4172" s="34">
        <v>888.77249999999992</v>
      </c>
      <c r="I4172" s="3"/>
      <c r="J4172" s="26">
        <f t="shared" si="297"/>
        <v>0</v>
      </c>
    </row>
    <row r="4173" spans="1:10" ht="36" customHeight="1" x14ac:dyDescent="0.25">
      <c r="A4173" s="36"/>
      <c r="B4173" s="32" t="s">
        <v>31</v>
      </c>
      <c r="C4173" s="32" t="str">
        <f t="shared" si="298"/>
        <v>210-438</v>
      </c>
      <c r="D4173" s="32" t="s">
        <v>67</v>
      </c>
      <c r="E4173" s="32">
        <v>44</v>
      </c>
      <c r="F4173" s="32">
        <v>4382101101708</v>
      </c>
      <c r="G4173" s="32">
        <v>11</v>
      </c>
      <c r="H4173" s="34">
        <v>888.77249999999992</v>
      </c>
      <c r="I4173" s="3"/>
      <c r="J4173" s="26">
        <f t="shared" si="297"/>
        <v>0</v>
      </c>
    </row>
    <row r="4174" spans="1:10" ht="36" customHeight="1" x14ac:dyDescent="0.25">
      <c r="A4174" s="37"/>
      <c r="B4174" s="32" t="s">
        <v>31</v>
      </c>
      <c r="C4174" s="32" t="str">
        <f t="shared" si="298"/>
        <v>210-438</v>
      </c>
      <c r="D4174" s="32" t="s">
        <v>67</v>
      </c>
      <c r="E4174" s="32">
        <v>46</v>
      </c>
      <c r="F4174" s="32">
        <v>4382101111707</v>
      </c>
      <c r="G4174" s="32">
        <v>13</v>
      </c>
      <c r="H4174" s="34">
        <v>888.77249999999992</v>
      </c>
      <c r="I4174" s="3"/>
      <c r="J4174" s="26">
        <f t="shared" si="297"/>
        <v>0</v>
      </c>
    </row>
    <row r="4175" spans="1:10" ht="70.5" customHeight="1" x14ac:dyDescent="0.25">
      <c r="A4175" s="35"/>
      <c r="B4175" s="32" t="s">
        <v>84</v>
      </c>
      <c r="C4175" s="32" t="str">
        <f>HYPERLINK("http://warehouse.orhideja.net//images/products/557-438, 263-438_6.jpg","263-438")</f>
        <v>263-438</v>
      </c>
      <c r="D4175" s="32" t="s">
        <v>67</v>
      </c>
      <c r="E4175" s="32">
        <v>36</v>
      </c>
      <c r="F4175" s="32">
        <v>4382631061701</v>
      </c>
      <c r="G4175" s="32">
        <v>1</v>
      </c>
      <c r="H4175" s="34">
        <v>852.86250000000007</v>
      </c>
      <c r="I4175" s="3"/>
      <c r="J4175" s="26">
        <f t="shared" si="297"/>
        <v>0</v>
      </c>
    </row>
    <row r="4176" spans="1:10" ht="70.5" customHeight="1" x14ac:dyDescent="0.25">
      <c r="A4176" s="36"/>
      <c r="B4176" s="32" t="s">
        <v>84</v>
      </c>
      <c r="C4176" s="32" t="str">
        <f>HYPERLINK("http://warehouse.orhideja.net//images/products/557-438, 263-438_6.jpg","263-438")</f>
        <v>263-438</v>
      </c>
      <c r="D4176" s="32" t="s">
        <v>67</v>
      </c>
      <c r="E4176" s="32">
        <v>38</v>
      </c>
      <c r="F4176" s="32">
        <v>4382631071700</v>
      </c>
      <c r="G4176" s="32">
        <v>2</v>
      </c>
      <c r="H4176" s="34">
        <v>852.86250000000007</v>
      </c>
      <c r="I4176" s="3"/>
      <c r="J4176" s="26">
        <f t="shared" si="297"/>
        <v>0</v>
      </c>
    </row>
    <row r="4177" spans="1:10" ht="70.5" customHeight="1" x14ac:dyDescent="0.25">
      <c r="A4177" s="37"/>
      <c r="B4177" s="32" t="s">
        <v>84</v>
      </c>
      <c r="C4177" s="32" t="str">
        <f>HYPERLINK("http://warehouse.orhideja.net//images/products/557-438, 263-438_6.jpg","263-438")</f>
        <v>263-438</v>
      </c>
      <c r="D4177" s="32" t="s">
        <v>67</v>
      </c>
      <c r="E4177" s="32">
        <v>42</v>
      </c>
      <c r="F4177" s="32">
        <v>4382631091708</v>
      </c>
      <c r="G4177" s="32">
        <v>3</v>
      </c>
      <c r="H4177" s="34">
        <v>852.86250000000007</v>
      </c>
      <c r="I4177" s="3"/>
      <c r="J4177" s="26">
        <f t="shared" si="297"/>
        <v>0</v>
      </c>
    </row>
    <row r="4178" spans="1:10" ht="48.75" customHeight="1" x14ac:dyDescent="0.25">
      <c r="A4178" s="35"/>
      <c r="B4178" s="32" t="s">
        <v>51</v>
      </c>
      <c r="C4178" s="32" t="str">
        <f>HYPERLINK("http://warehouse.orhideja.net//images/products/646-438_black.jpg","646-438")</f>
        <v>646-438</v>
      </c>
      <c r="D4178" s="32" t="s">
        <v>67</v>
      </c>
      <c r="E4178" s="32">
        <v>42</v>
      </c>
      <c r="F4178" s="32"/>
      <c r="G4178" s="32">
        <v>14</v>
      </c>
      <c r="H4178" s="34">
        <v>1041.3899999999999</v>
      </c>
      <c r="I4178" s="3"/>
      <c r="J4178" s="26">
        <f t="shared" si="297"/>
        <v>0</v>
      </c>
    </row>
    <row r="4179" spans="1:10" ht="48.75" customHeight="1" x14ac:dyDescent="0.25">
      <c r="A4179" s="36"/>
      <c r="B4179" s="32" t="s">
        <v>51</v>
      </c>
      <c r="C4179" s="32" t="str">
        <f>HYPERLINK("http://warehouse.orhideja.net//images/products/646-438_black.jpg","646-438")</f>
        <v>646-438</v>
      </c>
      <c r="D4179" s="32" t="s">
        <v>67</v>
      </c>
      <c r="E4179" s="32">
        <v>44</v>
      </c>
      <c r="F4179" s="32"/>
      <c r="G4179" s="32">
        <v>12</v>
      </c>
      <c r="H4179" s="34">
        <v>1041.3899999999999</v>
      </c>
      <c r="I4179" s="3"/>
      <c r="J4179" s="26">
        <f t="shared" si="297"/>
        <v>0</v>
      </c>
    </row>
    <row r="4180" spans="1:10" ht="48.75" customHeight="1" x14ac:dyDescent="0.25">
      <c r="A4180" s="36"/>
      <c r="B4180" s="32" t="s">
        <v>51</v>
      </c>
      <c r="C4180" s="32" t="str">
        <f>HYPERLINK("http://warehouse.orhideja.net//images/products/646-438_black.jpg","646-438")</f>
        <v>646-438</v>
      </c>
      <c r="D4180" s="32" t="s">
        <v>67</v>
      </c>
      <c r="E4180" s="32">
        <v>46</v>
      </c>
      <c r="F4180" s="32"/>
      <c r="G4180" s="32">
        <v>12</v>
      </c>
      <c r="H4180" s="34">
        <v>1041.3899999999999</v>
      </c>
      <c r="I4180" s="3"/>
      <c r="J4180" s="26">
        <f t="shared" si="297"/>
        <v>0</v>
      </c>
    </row>
    <row r="4181" spans="1:10" ht="48.75" customHeight="1" x14ac:dyDescent="0.25">
      <c r="A4181" s="37"/>
      <c r="B4181" s="32" t="s">
        <v>51</v>
      </c>
      <c r="C4181" s="32" t="str">
        <f>HYPERLINK("http://warehouse.orhideja.net//images/products/646-438_black.jpg","646-438")</f>
        <v>646-438</v>
      </c>
      <c r="D4181" s="32" t="s">
        <v>67</v>
      </c>
      <c r="E4181" s="32">
        <v>48</v>
      </c>
      <c r="F4181" s="32"/>
      <c r="G4181" s="32">
        <v>14</v>
      </c>
      <c r="H4181" s="34">
        <v>1041.3899999999999</v>
      </c>
      <c r="I4181" s="3"/>
      <c r="J4181" s="26">
        <f t="shared" si="297"/>
        <v>0</v>
      </c>
    </row>
    <row r="4182" spans="1:10" x14ac:dyDescent="0.25">
      <c r="A4182" s="35"/>
      <c r="B4182" s="32" t="s">
        <v>5</v>
      </c>
      <c r="C4182" s="32" t="str">
        <f t="shared" ref="C4182:C4208" si="299">HYPERLINK("http://warehouse.orhideja.net//images/products/101-506.jpg","101-506")</f>
        <v>101-506</v>
      </c>
      <c r="D4182" s="32" t="s">
        <v>67</v>
      </c>
      <c r="E4182" s="32" t="s">
        <v>70</v>
      </c>
      <c r="F4182" s="32"/>
      <c r="G4182" s="32">
        <v>3</v>
      </c>
      <c r="H4182" s="34">
        <v>1606.9724999999999</v>
      </c>
      <c r="I4182" s="3"/>
      <c r="J4182" s="26">
        <f t="shared" si="297"/>
        <v>0</v>
      </c>
    </row>
    <row r="4183" spans="1:10" x14ac:dyDescent="0.25">
      <c r="A4183" s="36"/>
      <c r="B4183" s="32" t="s">
        <v>5</v>
      </c>
      <c r="C4183" s="32" t="str">
        <f t="shared" si="299"/>
        <v>101-506</v>
      </c>
      <c r="D4183" s="32" t="s">
        <v>67</v>
      </c>
      <c r="E4183" s="32" t="s">
        <v>7</v>
      </c>
      <c r="F4183" s="32"/>
      <c r="G4183" s="32">
        <v>3</v>
      </c>
      <c r="H4183" s="34">
        <v>1606.9724999999999</v>
      </c>
      <c r="I4183" s="3"/>
      <c r="J4183" s="26">
        <f t="shared" si="297"/>
        <v>0</v>
      </c>
    </row>
    <row r="4184" spans="1:10" x14ac:dyDescent="0.25">
      <c r="A4184" s="36"/>
      <c r="B4184" s="32" t="s">
        <v>5</v>
      </c>
      <c r="C4184" s="32" t="str">
        <f t="shared" si="299"/>
        <v>101-506</v>
      </c>
      <c r="D4184" s="32" t="s">
        <v>67</v>
      </c>
      <c r="E4184" s="32" t="s">
        <v>8</v>
      </c>
      <c r="F4184" s="32"/>
      <c r="G4184" s="32">
        <v>3</v>
      </c>
      <c r="H4184" s="34">
        <v>1606.9724999999999</v>
      </c>
      <c r="I4184" s="3"/>
      <c r="J4184" s="26">
        <f t="shared" si="297"/>
        <v>0</v>
      </c>
    </row>
    <row r="4185" spans="1:10" x14ac:dyDescent="0.25">
      <c r="A4185" s="36"/>
      <c r="B4185" s="32" t="s">
        <v>5</v>
      </c>
      <c r="C4185" s="32" t="str">
        <f t="shared" si="299"/>
        <v>101-506</v>
      </c>
      <c r="D4185" s="32" t="s">
        <v>67</v>
      </c>
      <c r="E4185" s="32" t="s">
        <v>54</v>
      </c>
      <c r="F4185" s="32"/>
      <c r="G4185" s="32">
        <v>4</v>
      </c>
      <c r="H4185" s="34">
        <v>1606.9724999999999</v>
      </c>
      <c r="I4185" s="3"/>
      <c r="J4185" s="26">
        <f t="shared" si="297"/>
        <v>0</v>
      </c>
    </row>
    <row r="4186" spans="1:10" x14ac:dyDescent="0.25">
      <c r="A4186" s="36"/>
      <c r="B4186" s="32" t="s">
        <v>5</v>
      </c>
      <c r="C4186" s="32" t="str">
        <f t="shared" si="299"/>
        <v>101-506</v>
      </c>
      <c r="D4186" s="32" t="s">
        <v>67</v>
      </c>
      <c r="E4186" s="32" t="s">
        <v>9</v>
      </c>
      <c r="F4186" s="32"/>
      <c r="G4186" s="32">
        <v>2</v>
      </c>
      <c r="H4186" s="34">
        <v>1606.9724999999999</v>
      </c>
      <c r="I4186" s="3"/>
      <c r="J4186" s="26">
        <f t="shared" si="297"/>
        <v>0</v>
      </c>
    </row>
    <row r="4187" spans="1:10" x14ac:dyDescent="0.25">
      <c r="A4187" s="36"/>
      <c r="B4187" s="32" t="s">
        <v>5</v>
      </c>
      <c r="C4187" s="32" t="str">
        <f t="shared" si="299"/>
        <v>101-506</v>
      </c>
      <c r="D4187" s="32" t="s">
        <v>67</v>
      </c>
      <c r="E4187" s="32" t="s">
        <v>10</v>
      </c>
      <c r="F4187" s="32"/>
      <c r="G4187" s="32">
        <v>6</v>
      </c>
      <c r="H4187" s="34">
        <v>1606.9724999999999</v>
      </c>
      <c r="I4187" s="3"/>
      <c r="J4187" s="26">
        <f t="shared" si="297"/>
        <v>0</v>
      </c>
    </row>
    <row r="4188" spans="1:10" x14ac:dyDescent="0.25">
      <c r="A4188" s="36"/>
      <c r="B4188" s="32" t="s">
        <v>5</v>
      </c>
      <c r="C4188" s="32" t="str">
        <f t="shared" si="299"/>
        <v>101-506</v>
      </c>
      <c r="D4188" s="32" t="s">
        <v>67</v>
      </c>
      <c r="E4188" s="32" t="s">
        <v>11</v>
      </c>
      <c r="F4188" s="32"/>
      <c r="G4188" s="32">
        <v>6</v>
      </c>
      <c r="H4188" s="34">
        <v>1606.9724999999999</v>
      </c>
      <c r="I4188" s="3"/>
      <c r="J4188" s="26">
        <f t="shared" si="297"/>
        <v>0</v>
      </c>
    </row>
    <row r="4189" spans="1:10" x14ac:dyDescent="0.25">
      <c r="A4189" s="36"/>
      <c r="B4189" s="32" t="s">
        <v>5</v>
      </c>
      <c r="C4189" s="32" t="str">
        <f t="shared" si="299"/>
        <v>101-506</v>
      </c>
      <c r="D4189" s="32" t="s">
        <v>67</v>
      </c>
      <c r="E4189" s="32" t="s">
        <v>25</v>
      </c>
      <c r="F4189" s="32"/>
      <c r="G4189" s="32">
        <v>6</v>
      </c>
      <c r="H4189" s="34">
        <v>1606.9724999999999</v>
      </c>
      <c r="I4189" s="3"/>
      <c r="J4189" s="26">
        <f t="shared" si="297"/>
        <v>0</v>
      </c>
    </row>
    <row r="4190" spans="1:10" x14ac:dyDescent="0.25">
      <c r="A4190" s="36"/>
      <c r="B4190" s="32" t="s">
        <v>5</v>
      </c>
      <c r="C4190" s="32" t="str">
        <f t="shared" si="299"/>
        <v>101-506</v>
      </c>
      <c r="D4190" s="32" t="s">
        <v>67</v>
      </c>
      <c r="E4190" s="32" t="s">
        <v>12</v>
      </c>
      <c r="F4190" s="32"/>
      <c r="G4190" s="32">
        <v>6</v>
      </c>
      <c r="H4190" s="34">
        <v>1606.9724999999999</v>
      </c>
      <c r="I4190" s="3"/>
      <c r="J4190" s="26">
        <f t="shared" si="297"/>
        <v>0</v>
      </c>
    </row>
    <row r="4191" spans="1:10" x14ac:dyDescent="0.25">
      <c r="A4191" s="36"/>
      <c r="B4191" s="32" t="s">
        <v>5</v>
      </c>
      <c r="C4191" s="32" t="str">
        <f t="shared" si="299"/>
        <v>101-506</v>
      </c>
      <c r="D4191" s="32" t="s">
        <v>67</v>
      </c>
      <c r="E4191" s="32" t="s">
        <v>13</v>
      </c>
      <c r="F4191" s="32"/>
      <c r="G4191" s="32">
        <v>3</v>
      </c>
      <c r="H4191" s="34">
        <v>1606.9724999999999</v>
      </c>
      <c r="I4191" s="3"/>
      <c r="J4191" s="26">
        <f t="shared" si="297"/>
        <v>0</v>
      </c>
    </row>
    <row r="4192" spans="1:10" x14ac:dyDescent="0.25">
      <c r="A4192" s="36"/>
      <c r="B4192" s="32" t="s">
        <v>5</v>
      </c>
      <c r="C4192" s="32" t="str">
        <f t="shared" si="299"/>
        <v>101-506</v>
      </c>
      <c r="D4192" s="32" t="s">
        <v>67</v>
      </c>
      <c r="E4192" s="32" t="s">
        <v>71</v>
      </c>
      <c r="F4192" s="32"/>
      <c r="G4192" s="32">
        <v>3</v>
      </c>
      <c r="H4192" s="34">
        <v>1606.9724999999999</v>
      </c>
      <c r="I4192" s="3"/>
      <c r="J4192" s="26">
        <f t="shared" si="297"/>
        <v>0</v>
      </c>
    </row>
    <row r="4193" spans="1:10" x14ac:dyDescent="0.25">
      <c r="A4193" s="36"/>
      <c r="B4193" s="32" t="s">
        <v>5</v>
      </c>
      <c r="C4193" s="32" t="str">
        <f t="shared" si="299"/>
        <v>101-506</v>
      </c>
      <c r="D4193" s="32" t="s">
        <v>67</v>
      </c>
      <c r="E4193" s="32" t="s">
        <v>14</v>
      </c>
      <c r="F4193" s="32"/>
      <c r="G4193" s="32">
        <v>5</v>
      </c>
      <c r="H4193" s="34">
        <v>1606.9724999999999</v>
      </c>
      <c r="I4193" s="3"/>
      <c r="J4193" s="26">
        <f t="shared" si="297"/>
        <v>0</v>
      </c>
    </row>
    <row r="4194" spans="1:10" x14ac:dyDescent="0.25">
      <c r="A4194" s="36"/>
      <c r="B4194" s="32" t="s">
        <v>5</v>
      </c>
      <c r="C4194" s="32" t="str">
        <f t="shared" si="299"/>
        <v>101-506</v>
      </c>
      <c r="D4194" s="32" t="s">
        <v>67</v>
      </c>
      <c r="E4194" s="32" t="s">
        <v>15</v>
      </c>
      <c r="F4194" s="32"/>
      <c r="G4194" s="32">
        <v>10</v>
      </c>
      <c r="H4194" s="34">
        <v>1606.9724999999999</v>
      </c>
      <c r="I4194" s="3"/>
      <c r="J4194" s="26">
        <f t="shared" si="297"/>
        <v>0</v>
      </c>
    </row>
    <row r="4195" spans="1:10" x14ac:dyDescent="0.25">
      <c r="A4195" s="36"/>
      <c r="B4195" s="32" t="s">
        <v>5</v>
      </c>
      <c r="C4195" s="32" t="str">
        <f t="shared" si="299"/>
        <v>101-506</v>
      </c>
      <c r="D4195" s="32" t="s">
        <v>67</v>
      </c>
      <c r="E4195" s="32" t="s">
        <v>16</v>
      </c>
      <c r="F4195" s="32"/>
      <c r="G4195" s="32">
        <v>10</v>
      </c>
      <c r="H4195" s="34">
        <v>1606.9724999999999</v>
      </c>
      <c r="I4195" s="3"/>
      <c r="J4195" s="26">
        <f t="shared" si="297"/>
        <v>0</v>
      </c>
    </row>
    <row r="4196" spans="1:10" x14ac:dyDescent="0.25">
      <c r="A4196" s="36"/>
      <c r="B4196" s="32" t="s">
        <v>5</v>
      </c>
      <c r="C4196" s="32" t="str">
        <f t="shared" si="299"/>
        <v>101-506</v>
      </c>
      <c r="D4196" s="32" t="s">
        <v>67</v>
      </c>
      <c r="E4196" s="32" t="s">
        <v>17</v>
      </c>
      <c r="F4196" s="32"/>
      <c r="G4196" s="32">
        <v>6</v>
      </c>
      <c r="H4196" s="34">
        <v>1606.9724999999999</v>
      </c>
      <c r="I4196" s="3"/>
      <c r="J4196" s="26">
        <f t="shared" si="297"/>
        <v>0</v>
      </c>
    </row>
    <row r="4197" spans="1:10" x14ac:dyDescent="0.25">
      <c r="A4197" s="36"/>
      <c r="B4197" s="32" t="s">
        <v>5</v>
      </c>
      <c r="C4197" s="32" t="str">
        <f t="shared" si="299"/>
        <v>101-506</v>
      </c>
      <c r="D4197" s="32" t="s">
        <v>67</v>
      </c>
      <c r="E4197" s="32" t="s">
        <v>18</v>
      </c>
      <c r="F4197" s="32"/>
      <c r="G4197" s="32">
        <v>6</v>
      </c>
      <c r="H4197" s="34">
        <v>1606.9724999999999</v>
      </c>
      <c r="I4197" s="3"/>
      <c r="J4197" s="26">
        <f t="shared" si="297"/>
        <v>0</v>
      </c>
    </row>
    <row r="4198" spans="1:10" x14ac:dyDescent="0.25">
      <c r="A4198" s="36"/>
      <c r="B4198" s="32" t="s">
        <v>5</v>
      </c>
      <c r="C4198" s="32" t="str">
        <f t="shared" si="299"/>
        <v>101-506</v>
      </c>
      <c r="D4198" s="32" t="s">
        <v>67</v>
      </c>
      <c r="E4198" s="32" t="s">
        <v>26</v>
      </c>
      <c r="F4198" s="32"/>
      <c r="G4198" s="32">
        <v>3</v>
      </c>
      <c r="H4198" s="34">
        <v>1606.9724999999999</v>
      </c>
      <c r="I4198" s="3"/>
      <c r="J4198" s="26">
        <f t="shared" si="297"/>
        <v>0</v>
      </c>
    </row>
    <row r="4199" spans="1:10" x14ac:dyDescent="0.25">
      <c r="A4199" s="36"/>
      <c r="B4199" s="32" t="s">
        <v>5</v>
      </c>
      <c r="C4199" s="32" t="str">
        <f t="shared" si="299"/>
        <v>101-506</v>
      </c>
      <c r="D4199" s="32" t="s">
        <v>67</v>
      </c>
      <c r="E4199" s="32" t="s">
        <v>19</v>
      </c>
      <c r="F4199" s="32"/>
      <c r="G4199" s="32">
        <v>5</v>
      </c>
      <c r="H4199" s="34">
        <v>1606.9724999999999</v>
      </c>
      <c r="I4199" s="3"/>
      <c r="J4199" s="26">
        <f t="shared" si="297"/>
        <v>0</v>
      </c>
    </row>
    <row r="4200" spans="1:10" x14ac:dyDescent="0.25">
      <c r="A4200" s="36"/>
      <c r="B4200" s="32" t="s">
        <v>5</v>
      </c>
      <c r="C4200" s="32" t="str">
        <f t="shared" si="299"/>
        <v>101-506</v>
      </c>
      <c r="D4200" s="32" t="s">
        <v>67</v>
      </c>
      <c r="E4200" s="32" t="s">
        <v>20</v>
      </c>
      <c r="F4200" s="32"/>
      <c r="G4200" s="32">
        <v>10</v>
      </c>
      <c r="H4200" s="34">
        <v>1606.9724999999999</v>
      </c>
      <c r="I4200" s="3"/>
      <c r="J4200" s="26">
        <f t="shared" si="297"/>
        <v>0</v>
      </c>
    </row>
    <row r="4201" spans="1:10" x14ac:dyDescent="0.25">
      <c r="A4201" s="36"/>
      <c r="B4201" s="32" t="s">
        <v>5</v>
      </c>
      <c r="C4201" s="32" t="str">
        <f t="shared" si="299"/>
        <v>101-506</v>
      </c>
      <c r="D4201" s="32" t="s">
        <v>67</v>
      </c>
      <c r="E4201" s="32" t="s">
        <v>21</v>
      </c>
      <c r="F4201" s="32"/>
      <c r="G4201" s="32">
        <v>9</v>
      </c>
      <c r="H4201" s="34">
        <v>1606.9724999999999</v>
      </c>
      <c r="I4201" s="3"/>
      <c r="J4201" s="26">
        <f t="shared" si="297"/>
        <v>0</v>
      </c>
    </row>
    <row r="4202" spans="1:10" x14ac:dyDescent="0.25">
      <c r="A4202" s="36"/>
      <c r="B4202" s="32" t="s">
        <v>5</v>
      </c>
      <c r="C4202" s="32" t="str">
        <f t="shared" si="299"/>
        <v>101-506</v>
      </c>
      <c r="D4202" s="32" t="s">
        <v>67</v>
      </c>
      <c r="E4202" s="32" t="s">
        <v>22</v>
      </c>
      <c r="F4202" s="32"/>
      <c r="G4202" s="32">
        <v>6</v>
      </c>
      <c r="H4202" s="34">
        <v>1606.9724999999999</v>
      </c>
      <c r="I4202" s="3"/>
      <c r="J4202" s="26">
        <f t="shared" si="297"/>
        <v>0</v>
      </c>
    </row>
    <row r="4203" spans="1:10" x14ac:dyDescent="0.25">
      <c r="A4203" s="36"/>
      <c r="B4203" s="32" t="s">
        <v>5</v>
      </c>
      <c r="C4203" s="32" t="str">
        <f t="shared" si="299"/>
        <v>101-506</v>
      </c>
      <c r="D4203" s="32" t="s">
        <v>67</v>
      </c>
      <c r="E4203" s="32" t="s">
        <v>23</v>
      </c>
      <c r="F4203" s="32"/>
      <c r="G4203" s="32">
        <v>7</v>
      </c>
      <c r="H4203" s="34">
        <v>1606.9724999999999</v>
      </c>
      <c r="I4203" s="3"/>
      <c r="J4203" s="26">
        <f t="shared" si="297"/>
        <v>0</v>
      </c>
    </row>
    <row r="4204" spans="1:10" x14ac:dyDescent="0.25">
      <c r="A4204" s="36"/>
      <c r="B4204" s="32" t="s">
        <v>5</v>
      </c>
      <c r="C4204" s="32" t="str">
        <f t="shared" si="299"/>
        <v>101-506</v>
      </c>
      <c r="D4204" s="32" t="s">
        <v>67</v>
      </c>
      <c r="E4204" s="32" t="s">
        <v>81</v>
      </c>
      <c r="F4204" s="32"/>
      <c r="G4204" s="32">
        <v>4</v>
      </c>
      <c r="H4204" s="34">
        <v>1606.9724999999999</v>
      </c>
      <c r="I4204" s="3"/>
      <c r="J4204" s="26">
        <f t="shared" si="297"/>
        <v>0</v>
      </c>
    </row>
    <row r="4205" spans="1:10" x14ac:dyDescent="0.25">
      <c r="A4205" s="36"/>
      <c r="B4205" s="32" t="s">
        <v>5</v>
      </c>
      <c r="C4205" s="32" t="str">
        <f t="shared" si="299"/>
        <v>101-506</v>
      </c>
      <c r="D4205" s="32" t="s">
        <v>67</v>
      </c>
      <c r="E4205" s="32" t="s">
        <v>73</v>
      </c>
      <c r="F4205" s="32"/>
      <c r="G4205" s="32">
        <v>5</v>
      </c>
      <c r="H4205" s="34">
        <v>1606.9724999999999</v>
      </c>
      <c r="I4205" s="3"/>
      <c r="J4205" s="26">
        <f t="shared" si="297"/>
        <v>0</v>
      </c>
    </row>
    <row r="4206" spans="1:10" x14ac:dyDescent="0.25">
      <c r="A4206" s="36"/>
      <c r="B4206" s="32" t="s">
        <v>5</v>
      </c>
      <c r="C4206" s="32" t="str">
        <f t="shared" si="299"/>
        <v>101-506</v>
      </c>
      <c r="D4206" s="32" t="s">
        <v>67</v>
      </c>
      <c r="E4206" s="32" t="s">
        <v>28</v>
      </c>
      <c r="F4206" s="32"/>
      <c r="G4206" s="32">
        <v>5</v>
      </c>
      <c r="H4206" s="34">
        <v>1606.9724999999999</v>
      </c>
      <c r="I4206" s="3"/>
      <c r="J4206" s="26">
        <f t="shared" si="297"/>
        <v>0</v>
      </c>
    </row>
    <row r="4207" spans="1:10" x14ac:dyDescent="0.25">
      <c r="A4207" s="36"/>
      <c r="B4207" s="32" t="s">
        <v>5</v>
      </c>
      <c r="C4207" s="32" t="str">
        <f t="shared" si="299"/>
        <v>101-506</v>
      </c>
      <c r="D4207" s="32" t="s">
        <v>67</v>
      </c>
      <c r="E4207" s="32" t="s">
        <v>29</v>
      </c>
      <c r="F4207" s="32"/>
      <c r="G4207" s="32">
        <v>5</v>
      </c>
      <c r="H4207" s="34">
        <v>1606.9724999999999</v>
      </c>
      <c r="I4207" s="3"/>
      <c r="J4207" s="26">
        <f t="shared" si="297"/>
        <v>0</v>
      </c>
    </row>
    <row r="4208" spans="1:10" x14ac:dyDescent="0.25">
      <c r="A4208" s="37"/>
      <c r="B4208" s="32" t="s">
        <v>5</v>
      </c>
      <c r="C4208" s="32" t="str">
        <f t="shared" si="299"/>
        <v>101-506</v>
      </c>
      <c r="D4208" s="32" t="s">
        <v>67</v>
      </c>
      <c r="E4208" s="32" t="s">
        <v>30</v>
      </c>
      <c r="F4208" s="32"/>
      <c r="G4208" s="32">
        <v>2</v>
      </c>
      <c r="H4208" s="34">
        <v>1606.9724999999999</v>
      </c>
      <c r="I4208" s="3"/>
      <c r="J4208" s="26">
        <f t="shared" si="297"/>
        <v>0</v>
      </c>
    </row>
    <row r="4209" spans="1:10" ht="27" customHeight="1" x14ac:dyDescent="0.25">
      <c r="A4209" s="35"/>
      <c r="B4209" s="32" t="s">
        <v>5</v>
      </c>
      <c r="C4209" s="32" t="str">
        <f t="shared" ref="C4209:C4216" si="300">HYPERLINK("http://warehouse.orhideja.net//images/products/152-511_3.jpg","152-511")</f>
        <v>152-511</v>
      </c>
      <c r="D4209" s="32" t="s">
        <v>110</v>
      </c>
      <c r="E4209" s="32" t="s">
        <v>15</v>
      </c>
      <c r="F4209" s="32"/>
      <c r="G4209" s="32">
        <v>1</v>
      </c>
      <c r="H4209" s="34">
        <v>2019.9375</v>
      </c>
      <c r="I4209" s="3"/>
      <c r="J4209" s="26">
        <f t="shared" si="297"/>
        <v>0</v>
      </c>
    </row>
    <row r="4210" spans="1:10" ht="27" customHeight="1" x14ac:dyDescent="0.25">
      <c r="A4210" s="36"/>
      <c r="B4210" s="32" t="s">
        <v>5</v>
      </c>
      <c r="C4210" s="32" t="str">
        <f t="shared" si="300"/>
        <v>152-511</v>
      </c>
      <c r="D4210" s="32" t="s">
        <v>110</v>
      </c>
      <c r="E4210" s="32" t="s">
        <v>16</v>
      </c>
      <c r="F4210" s="32"/>
      <c r="G4210" s="32">
        <v>4</v>
      </c>
      <c r="H4210" s="34">
        <v>2019.9375</v>
      </c>
      <c r="I4210" s="3"/>
      <c r="J4210" s="26">
        <f t="shared" si="297"/>
        <v>0</v>
      </c>
    </row>
    <row r="4211" spans="1:10" ht="27" customHeight="1" x14ac:dyDescent="0.25">
      <c r="A4211" s="36"/>
      <c r="B4211" s="32" t="s">
        <v>5</v>
      </c>
      <c r="C4211" s="32" t="str">
        <f t="shared" si="300"/>
        <v>152-511</v>
      </c>
      <c r="D4211" s="32" t="s">
        <v>110</v>
      </c>
      <c r="E4211" s="32" t="s">
        <v>17</v>
      </c>
      <c r="F4211" s="32"/>
      <c r="G4211" s="32">
        <v>5</v>
      </c>
      <c r="H4211" s="34">
        <v>2019.9375</v>
      </c>
      <c r="I4211" s="3"/>
      <c r="J4211" s="26">
        <f t="shared" si="297"/>
        <v>0</v>
      </c>
    </row>
    <row r="4212" spans="1:10" ht="27" customHeight="1" x14ac:dyDescent="0.25">
      <c r="A4212" s="36"/>
      <c r="B4212" s="32" t="s">
        <v>5</v>
      </c>
      <c r="C4212" s="32" t="str">
        <f t="shared" si="300"/>
        <v>152-511</v>
      </c>
      <c r="D4212" s="32" t="s">
        <v>110</v>
      </c>
      <c r="E4212" s="32" t="s">
        <v>18</v>
      </c>
      <c r="F4212" s="32"/>
      <c r="G4212" s="32">
        <v>6</v>
      </c>
      <c r="H4212" s="34">
        <v>2019.9375</v>
      </c>
      <c r="I4212" s="3"/>
      <c r="J4212" s="26">
        <f t="shared" si="297"/>
        <v>0</v>
      </c>
    </row>
    <row r="4213" spans="1:10" ht="27" customHeight="1" x14ac:dyDescent="0.25">
      <c r="A4213" s="36"/>
      <c r="B4213" s="32" t="s">
        <v>5</v>
      </c>
      <c r="C4213" s="32" t="str">
        <f t="shared" si="300"/>
        <v>152-511</v>
      </c>
      <c r="D4213" s="32" t="s">
        <v>110</v>
      </c>
      <c r="E4213" s="32" t="s">
        <v>20</v>
      </c>
      <c r="F4213" s="32"/>
      <c r="G4213" s="32">
        <v>5</v>
      </c>
      <c r="H4213" s="34">
        <v>2019.9375</v>
      </c>
      <c r="I4213" s="3"/>
      <c r="J4213" s="26">
        <f t="shared" si="297"/>
        <v>0</v>
      </c>
    </row>
    <row r="4214" spans="1:10" ht="27" customHeight="1" x14ac:dyDescent="0.25">
      <c r="A4214" s="36"/>
      <c r="B4214" s="32" t="s">
        <v>5</v>
      </c>
      <c r="C4214" s="32" t="str">
        <f t="shared" si="300"/>
        <v>152-511</v>
      </c>
      <c r="D4214" s="32" t="s">
        <v>110</v>
      </c>
      <c r="E4214" s="32" t="s">
        <v>21</v>
      </c>
      <c r="F4214" s="32"/>
      <c r="G4214" s="32">
        <v>3</v>
      </c>
      <c r="H4214" s="34">
        <v>2019.9375</v>
      </c>
      <c r="I4214" s="3"/>
      <c r="J4214" s="26">
        <f t="shared" si="297"/>
        <v>0</v>
      </c>
    </row>
    <row r="4215" spans="1:10" ht="27" customHeight="1" x14ac:dyDescent="0.25">
      <c r="A4215" s="36"/>
      <c r="B4215" s="32" t="s">
        <v>5</v>
      </c>
      <c r="C4215" s="32" t="str">
        <f t="shared" si="300"/>
        <v>152-511</v>
      </c>
      <c r="D4215" s="32" t="s">
        <v>110</v>
      </c>
      <c r="E4215" s="32" t="s">
        <v>22</v>
      </c>
      <c r="F4215" s="32"/>
      <c r="G4215" s="32">
        <v>3</v>
      </c>
      <c r="H4215" s="34">
        <v>2019.9375</v>
      </c>
      <c r="I4215" s="3"/>
      <c r="J4215" s="26">
        <f t="shared" si="297"/>
        <v>0</v>
      </c>
    </row>
    <row r="4216" spans="1:10" ht="27" customHeight="1" x14ac:dyDescent="0.25">
      <c r="A4216" s="37"/>
      <c r="B4216" s="32" t="s">
        <v>5</v>
      </c>
      <c r="C4216" s="32" t="str">
        <f t="shared" si="300"/>
        <v>152-511</v>
      </c>
      <c r="D4216" s="32" t="s">
        <v>110</v>
      </c>
      <c r="E4216" s="32" t="s">
        <v>37</v>
      </c>
      <c r="F4216" s="32"/>
      <c r="G4216" s="32">
        <v>1</v>
      </c>
      <c r="H4216" s="34">
        <v>2019.9375</v>
      </c>
      <c r="I4216" s="3"/>
      <c r="J4216" s="26">
        <f t="shared" si="297"/>
        <v>0</v>
      </c>
    </row>
    <row r="4217" spans="1:10" x14ac:dyDescent="0.25">
      <c r="A4217" s="35"/>
      <c r="B4217" s="32" t="s">
        <v>195</v>
      </c>
      <c r="C4217" s="32" t="str">
        <f t="shared" ref="C4217:C4238" si="301">HYPERLINK("http://warehouse.orhideja.net//images/products/bra_04.jpg","548-525")</f>
        <v>548-525</v>
      </c>
      <c r="D4217" s="32" t="s">
        <v>67</v>
      </c>
      <c r="E4217" s="32" t="s">
        <v>12</v>
      </c>
      <c r="F4217" s="32"/>
      <c r="G4217" s="32">
        <v>3</v>
      </c>
      <c r="H4217" s="34">
        <v>1975.05</v>
      </c>
      <c r="I4217" s="3"/>
      <c r="J4217" s="26">
        <f t="shared" si="297"/>
        <v>0</v>
      </c>
    </row>
    <row r="4218" spans="1:10" x14ac:dyDescent="0.25">
      <c r="A4218" s="36"/>
      <c r="B4218" s="32" t="s">
        <v>195</v>
      </c>
      <c r="C4218" s="32" t="str">
        <f t="shared" si="301"/>
        <v>548-525</v>
      </c>
      <c r="D4218" s="32" t="s">
        <v>67</v>
      </c>
      <c r="E4218" s="32" t="s">
        <v>13</v>
      </c>
      <c r="F4218" s="32"/>
      <c r="G4218" s="32">
        <v>3</v>
      </c>
      <c r="H4218" s="34">
        <v>1975.05</v>
      </c>
      <c r="I4218" s="3"/>
      <c r="J4218" s="26">
        <f t="shared" si="297"/>
        <v>0</v>
      </c>
    </row>
    <row r="4219" spans="1:10" x14ac:dyDescent="0.25">
      <c r="A4219" s="36"/>
      <c r="B4219" s="32" t="s">
        <v>195</v>
      </c>
      <c r="C4219" s="32" t="str">
        <f t="shared" si="301"/>
        <v>548-525</v>
      </c>
      <c r="D4219" s="32" t="s">
        <v>67</v>
      </c>
      <c r="E4219" s="32" t="s">
        <v>43</v>
      </c>
      <c r="F4219" s="32"/>
      <c r="G4219" s="32">
        <v>3</v>
      </c>
      <c r="H4219" s="34">
        <v>1975.05</v>
      </c>
      <c r="I4219" s="3"/>
      <c r="J4219" s="26">
        <f t="shared" si="297"/>
        <v>0</v>
      </c>
    </row>
    <row r="4220" spans="1:10" x14ac:dyDescent="0.25">
      <c r="A4220" s="36"/>
      <c r="B4220" s="32" t="s">
        <v>195</v>
      </c>
      <c r="C4220" s="32" t="str">
        <f t="shared" si="301"/>
        <v>548-525</v>
      </c>
      <c r="D4220" s="32" t="s">
        <v>67</v>
      </c>
      <c r="E4220" s="32" t="s">
        <v>16</v>
      </c>
      <c r="F4220" s="32"/>
      <c r="G4220" s="32">
        <v>2</v>
      </c>
      <c r="H4220" s="34">
        <v>1975.05</v>
      </c>
      <c r="I4220" s="3"/>
      <c r="J4220" s="26">
        <f t="shared" si="297"/>
        <v>0</v>
      </c>
    </row>
    <row r="4221" spans="1:10" x14ac:dyDescent="0.25">
      <c r="A4221" s="36"/>
      <c r="B4221" s="32" t="s">
        <v>195</v>
      </c>
      <c r="C4221" s="32" t="str">
        <f t="shared" si="301"/>
        <v>548-525</v>
      </c>
      <c r="D4221" s="32" t="s">
        <v>67</v>
      </c>
      <c r="E4221" s="32" t="s">
        <v>17</v>
      </c>
      <c r="F4221" s="32"/>
      <c r="G4221" s="32">
        <v>6</v>
      </c>
      <c r="H4221" s="34">
        <v>1975.05</v>
      </c>
      <c r="I4221" s="3"/>
      <c r="J4221" s="26">
        <f t="shared" si="297"/>
        <v>0</v>
      </c>
    </row>
    <row r="4222" spans="1:10" x14ac:dyDescent="0.25">
      <c r="A4222" s="36"/>
      <c r="B4222" s="32" t="s">
        <v>195</v>
      </c>
      <c r="C4222" s="32" t="str">
        <f t="shared" si="301"/>
        <v>548-525</v>
      </c>
      <c r="D4222" s="32" t="s">
        <v>67</v>
      </c>
      <c r="E4222" s="32" t="s">
        <v>18</v>
      </c>
      <c r="F4222" s="32"/>
      <c r="G4222" s="32">
        <v>6</v>
      </c>
      <c r="H4222" s="34">
        <v>1975.05</v>
      </c>
      <c r="I4222" s="3"/>
      <c r="J4222" s="26">
        <f t="shared" si="297"/>
        <v>0</v>
      </c>
    </row>
    <row r="4223" spans="1:10" x14ac:dyDescent="0.25">
      <c r="A4223" s="36"/>
      <c r="B4223" s="32" t="s">
        <v>195</v>
      </c>
      <c r="C4223" s="32" t="str">
        <f t="shared" si="301"/>
        <v>548-525</v>
      </c>
      <c r="D4223" s="32" t="s">
        <v>67</v>
      </c>
      <c r="E4223" s="32" t="s">
        <v>26</v>
      </c>
      <c r="F4223" s="32"/>
      <c r="G4223" s="32">
        <v>5</v>
      </c>
      <c r="H4223" s="34">
        <v>1975.05</v>
      </c>
      <c r="I4223" s="3"/>
      <c r="J4223" s="26">
        <f t="shared" si="297"/>
        <v>0</v>
      </c>
    </row>
    <row r="4224" spans="1:10" x14ac:dyDescent="0.25">
      <c r="A4224" s="36"/>
      <c r="B4224" s="32" t="s">
        <v>195</v>
      </c>
      <c r="C4224" s="32" t="str">
        <f t="shared" si="301"/>
        <v>548-525</v>
      </c>
      <c r="D4224" s="32" t="s">
        <v>67</v>
      </c>
      <c r="E4224" s="32" t="s">
        <v>46</v>
      </c>
      <c r="F4224" s="32"/>
      <c r="G4224" s="32">
        <v>1</v>
      </c>
      <c r="H4224" s="34">
        <v>1975.05</v>
      </c>
      <c r="I4224" s="3"/>
      <c r="J4224" s="26">
        <f t="shared" si="297"/>
        <v>0</v>
      </c>
    </row>
    <row r="4225" spans="1:10" x14ac:dyDescent="0.25">
      <c r="A4225" s="36"/>
      <c r="B4225" s="32" t="s">
        <v>195</v>
      </c>
      <c r="C4225" s="32" t="str">
        <f t="shared" si="301"/>
        <v>548-525</v>
      </c>
      <c r="D4225" s="32" t="s">
        <v>67</v>
      </c>
      <c r="E4225" s="32" t="s">
        <v>47</v>
      </c>
      <c r="F4225" s="32"/>
      <c r="G4225" s="32">
        <v>1</v>
      </c>
      <c r="H4225" s="34">
        <v>1975.05</v>
      </c>
      <c r="I4225" s="3"/>
      <c r="J4225" s="26">
        <f t="shared" si="297"/>
        <v>0</v>
      </c>
    </row>
    <row r="4226" spans="1:10" x14ac:dyDescent="0.25">
      <c r="A4226" s="36"/>
      <c r="B4226" s="32" t="s">
        <v>195</v>
      </c>
      <c r="C4226" s="32" t="str">
        <f t="shared" si="301"/>
        <v>548-525</v>
      </c>
      <c r="D4226" s="32" t="s">
        <v>67</v>
      </c>
      <c r="E4226" s="32" t="s">
        <v>21</v>
      </c>
      <c r="F4226" s="32"/>
      <c r="G4226" s="32">
        <v>4</v>
      </c>
      <c r="H4226" s="34">
        <v>1975.05</v>
      </c>
      <c r="I4226" s="3"/>
      <c r="J4226" s="26">
        <f t="shared" si="297"/>
        <v>0</v>
      </c>
    </row>
    <row r="4227" spans="1:10" x14ac:dyDescent="0.25">
      <c r="A4227" s="36"/>
      <c r="B4227" s="32" t="s">
        <v>195</v>
      </c>
      <c r="C4227" s="32" t="str">
        <f t="shared" si="301"/>
        <v>548-525</v>
      </c>
      <c r="D4227" s="32" t="s">
        <v>67</v>
      </c>
      <c r="E4227" s="32" t="s">
        <v>22</v>
      </c>
      <c r="F4227" s="32"/>
      <c r="G4227" s="32">
        <v>2</v>
      </c>
      <c r="H4227" s="34">
        <v>1975.05</v>
      </c>
      <c r="I4227" s="3"/>
      <c r="J4227" s="26">
        <f t="shared" si="297"/>
        <v>0</v>
      </c>
    </row>
    <row r="4228" spans="1:10" x14ac:dyDescent="0.25">
      <c r="A4228" s="36"/>
      <c r="B4228" s="32" t="s">
        <v>195</v>
      </c>
      <c r="C4228" s="32" t="str">
        <f t="shared" si="301"/>
        <v>548-525</v>
      </c>
      <c r="D4228" s="32" t="s">
        <v>67</v>
      </c>
      <c r="E4228" s="32" t="s">
        <v>23</v>
      </c>
      <c r="F4228" s="32"/>
      <c r="G4228" s="32">
        <v>4</v>
      </c>
      <c r="H4228" s="34">
        <v>1975.05</v>
      </c>
      <c r="I4228" s="3"/>
      <c r="J4228" s="26">
        <f t="shared" si="297"/>
        <v>0</v>
      </c>
    </row>
    <row r="4229" spans="1:10" x14ac:dyDescent="0.25">
      <c r="A4229" s="36"/>
      <c r="B4229" s="32" t="s">
        <v>195</v>
      </c>
      <c r="C4229" s="32" t="str">
        <f t="shared" si="301"/>
        <v>548-525</v>
      </c>
      <c r="D4229" s="32" t="s">
        <v>67</v>
      </c>
      <c r="E4229" s="32" t="s">
        <v>27</v>
      </c>
      <c r="F4229" s="32"/>
      <c r="G4229" s="32">
        <v>2</v>
      </c>
      <c r="H4229" s="34">
        <v>1975.05</v>
      </c>
      <c r="I4229" s="3"/>
      <c r="J4229" s="26">
        <f t="shared" si="297"/>
        <v>0</v>
      </c>
    </row>
    <row r="4230" spans="1:10" x14ac:dyDescent="0.25">
      <c r="A4230" s="36"/>
      <c r="B4230" s="32" t="s">
        <v>195</v>
      </c>
      <c r="C4230" s="32" t="str">
        <f t="shared" si="301"/>
        <v>548-525</v>
      </c>
      <c r="D4230" s="32" t="s">
        <v>67</v>
      </c>
      <c r="E4230" s="32" t="s">
        <v>34</v>
      </c>
      <c r="F4230" s="32"/>
      <c r="G4230" s="32">
        <v>3</v>
      </c>
      <c r="H4230" s="34">
        <v>1975.05</v>
      </c>
      <c r="I4230" s="3"/>
      <c r="J4230" s="26">
        <f t="shared" si="297"/>
        <v>0</v>
      </c>
    </row>
    <row r="4231" spans="1:10" x14ac:dyDescent="0.25">
      <c r="A4231" s="36"/>
      <c r="B4231" s="32" t="s">
        <v>195</v>
      </c>
      <c r="C4231" s="32" t="str">
        <f t="shared" si="301"/>
        <v>548-525</v>
      </c>
      <c r="D4231" s="32" t="s">
        <v>67</v>
      </c>
      <c r="E4231" s="32" t="s">
        <v>30</v>
      </c>
      <c r="F4231" s="32"/>
      <c r="G4231" s="32">
        <v>2</v>
      </c>
      <c r="H4231" s="34">
        <v>1975.05</v>
      </c>
      <c r="I4231" s="3"/>
      <c r="J4231" s="26">
        <f t="shared" si="297"/>
        <v>0</v>
      </c>
    </row>
    <row r="4232" spans="1:10" x14ac:dyDescent="0.25">
      <c r="A4232" s="36"/>
      <c r="B4232" s="32" t="s">
        <v>195</v>
      </c>
      <c r="C4232" s="32" t="str">
        <f t="shared" si="301"/>
        <v>548-525</v>
      </c>
      <c r="D4232" s="32" t="s">
        <v>67</v>
      </c>
      <c r="E4232" s="32" t="s">
        <v>48</v>
      </c>
      <c r="F4232" s="32"/>
      <c r="G4232" s="32">
        <v>4</v>
      </c>
      <c r="H4232" s="34">
        <v>1975.05</v>
      </c>
      <c r="I4232" s="3"/>
      <c r="J4232" s="26">
        <f t="shared" ref="J4232:J4295" si="302">H4232*I4232</f>
        <v>0</v>
      </c>
    </row>
    <row r="4233" spans="1:10" x14ac:dyDescent="0.25">
      <c r="A4233" s="36"/>
      <c r="B4233" s="32" t="s">
        <v>195</v>
      </c>
      <c r="C4233" s="32" t="str">
        <f t="shared" si="301"/>
        <v>548-525</v>
      </c>
      <c r="D4233" s="32" t="s">
        <v>67</v>
      </c>
      <c r="E4233" s="32" t="s">
        <v>35</v>
      </c>
      <c r="F4233" s="32"/>
      <c r="G4233" s="32">
        <v>3</v>
      </c>
      <c r="H4233" s="34">
        <v>1975.05</v>
      </c>
      <c r="I4233" s="3"/>
      <c r="J4233" s="26">
        <f t="shared" si="302"/>
        <v>0</v>
      </c>
    </row>
    <row r="4234" spans="1:10" x14ac:dyDescent="0.25">
      <c r="A4234" s="36"/>
      <c r="B4234" s="32" t="s">
        <v>195</v>
      </c>
      <c r="C4234" s="32" t="str">
        <f t="shared" si="301"/>
        <v>548-525</v>
      </c>
      <c r="D4234" s="32" t="s">
        <v>67</v>
      </c>
      <c r="E4234" s="32" t="s">
        <v>102</v>
      </c>
      <c r="F4234" s="32"/>
      <c r="G4234" s="32">
        <v>4</v>
      </c>
      <c r="H4234" s="34">
        <v>1975.05</v>
      </c>
      <c r="I4234" s="3"/>
      <c r="J4234" s="26">
        <f t="shared" si="302"/>
        <v>0</v>
      </c>
    </row>
    <row r="4235" spans="1:10" x14ac:dyDescent="0.25">
      <c r="A4235" s="36"/>
      <c r="B4235" s="32" t="s">
        <v>195</v>
      </c>
      <c r="C4235" s="32" t="str">
        <f t="shared" si="301"/>
        <v>548-525</v>
      </c>
      <c r="D4235" s="32" t="s">
        <v>67</v>
      </c>
      <c r="E4235" s="32" t="s">
        <v>38</v>
      </c>
      <c r="F4235" s="32"/>
      <c r="G4235" s="32">
        <v>2</v>
      </c>
      <c r="H4235" s="34">
        <v>1975.05</v>
      </c>
      <c r="I4235" s="3"/>
      <c r="J4235" s="26">
        <f t="shared" si="302"/>
        <v>0</v>
      </c>
    </row>
    <row r="4236" spans="1:10" x14ac:dyDescent="0.25">
      <c r="A4236" s="36"/>
      <c r="B4236" s="32" t="s">
        <v>195</v>
      </c>
      <c r="C4236" s="32" t="str">
        <f t="shared" si="301"/>
        <v>548-525</v>
      </c>
      <c r="D4236" s="32" t="s">
        <v>67</v>
      </c>
      <c r="E4236" s="32" t="s">
        <v>49</v>
      </c>
      <c r="F4236" s="32"/>
      <c r="G4236" s="32">
        <v>2</v>
      </c>
      <c r="H4236" s="34">
        <v>1975.05</v>
      </c>
      <c r="I4236" s="3"/>
      <c r="J4236" s="26">
        <f t="shared" si="302"/>
        <v>0</v>
      </c>
    </row>
    <row r="4237" spans="1:10" x14ac:dyDescent="0.25">
      <c r="A4237" s="36"/>
      <c r="B4237" s="32" t="s">
        <v>195</v>
      </c>
      <c r="C4237" s="32" t="str">
        <f t="shared" si="301"/>
        <v>548-525</v>
      </c>
      <c r="D4237" s="32" t="s">
        <v>67</v>
      </c>
      <c r="E4237" s="32" t="s">
        <v>103</v>
      </c>
      <c r="F4237" s="32"/>
      <c r="G4237" s="32">
        <v>1</v>
      </c>
      <c r="H4237" s="34">
        <v>1975.05</v>
      </c>
      <c r="I4237" s="3"/>
      <c r="J4237" s="26">
        <f t="shared" si="302"/>
        <v>0</v>
      </c>
    </row>
    <row r="4238" spans="1:10" x14ac:dyDescent="0.25">
      <c r="A4238" s="37"/>
      <c r="B4238" s="32" t="s">
        <v>195</v>
      </c>
      <c r="C4238" s="32" t="str">
        <f t="shared" si="301"/>
        <v>548-525</v>
      </c>
      <c r="D4238" s="32" t="s">
        <v>67</v>
      </c>
      <c r="E4238" s="32" t="s">
        <v>118</v>
      </c>
      <c r="F4238" s="32"/>
      <c r="G4238" s="32">
        <v>2</v>
      </c>
      <c r="H4238" s="34">
        <v>1975.05</v>
      </c>
      <c r="I4238" s="3"/>
      <c r="J4238" s="26">
        <f t="shared" si="302"/>
        <v>0</v>
      </c>
    </row>
    <row r="4239" spans="1:10" ht="20.25" customHeight="1" x14ac:dyDescent="0.25">
      <c r="A4239" s="35"/>
      <c r="B4239" s="32" t="s">
        <v>195</v>
      </c>
      <c r="C4239" s="32" t="str">
        <f t="shared" ref="C4239:C4252" si="303">HYPERLINK("http://warehouse.orhideja.net//images/products/548-525_nude.jpg","548-525")</f>
        <v>548-525</v>
      </c>
      <c r="D4239" s="32" t="s">
        <v>33</v>
      </c>
      <c r="E4239" s="32" t="s">
        <v>12</v>
      </c>
      <c r="F4239" s="32"/>
      <c r="G4239" s="32">
        <v>3</v>
      </c>
      <c r="H4239" s="34">
        <v>1975.05</v>
      </c>
      <c r="I4239" s="3"/>
      <c r="J4239" s="26">
        <f t="shared" si="302"/>
        <v>0</v>
      </c>
    </row>
    <row r="4240" spans="1:10" ht="20.25" customHeight="1" x14ac:dyDescent="0.25">
      <c r="A4240" s="36"/>
      <c r="B4240" s="32" t="s">
        <v>195</v>
      </c>
      <c r="C4240" s="32" t="str">
        <f t="shared" si="303"/>
        <v>548-525</v>
      </c>
      <c r="D4240" s="32" t="s">
        <v>33</v>
      </c>
      <c r="E4240" s="32" t="s">
        <v>13</v>
      </c>
      <c r="F4240" s="32"/>
      <c r="G4240" s="32">
        <v>3</v>
      </c>
      <c r="H4240" s="34">
        <v>1975.05</v>
      </c>
      <c r="I4240" s="3"/>
      <c r="J4240" s="26">
        <f t="shared" si="302"/>
        <v>0</v>
      </c>
    </row>
    <row r="4241" spans="1:10" ht="20.25" customHeight="1" x14ac:dyDescent="0.25">
      <c r="A4241" s="36"/>
      <c r="B4241" s="32" t="s">
        <v>195</v>
      </c>
      <c r="C4241" s="32" t="str">
        <f t="shared" si="303"/>
        <v>548-525</v>
      </c>
      <c r="D4241" s="32" t="s">
        <v>33</v>
      </c>
      <c r="E4241" s="32" t="s">
        <v>43</v>
      </c>
      <c r="F4241" s="32"/>
      <c r="G4241" s="32">
        <v>3</v>
      </c>
      <c r="H4241" s="34">
        <v>1975.05</v>
      </c>
      <c r="I4241" s="3"/>
      <c r="J4241" s="26">
        <f t="shared" si="302"/>
        <v>0</v>
      </c>
    </row>
    <row r="4242" spans="1:10" ht="20.25" customHeight="1" x14ac:dyDescent="0.25">
      <c r="A4242" s="36"/>
      <c r="B4242" s="32" t="s">
        <v>195</v>
      </c>
      <c r="C4242" s="32" t="str">
        <f t="shared" si="303"/>
        <v>548-525</v>
      </c>
      <c r="D4242" s="32" t="s">
        <v>33</v>
      </c>
      <c r="E4242" s="32" t="s">
        <v>17</v>
      </c>
      <c r="F4242" s="32"/>
      <c r="G4242" s="32">
        <v>5</v>
      </c>
      <c r="H4242" s="34">
        <v>1975.05</v>
      </c>
      <c r="I4242" s="3"/>
      <c r="J4242" s="26">
        <f t="shared" si="302"/>
        <v>0</v>
      </c>
    </row>
    <row r="4243" spans="1:10" ht="20.25" customHeight="1" x14ac:dyDescent="0.25">
      <c r="A4243" s="36"/>
      <c r="B4243" s="32" t="s">
        <v>195</v>
      </c>
      <c r="C4243" s="32" t="str">
        <f t="shared" si="303"/>
        <v>548-525</v>
      </c>
      <c r="D4243" s="32" t="s">
        <v>33</v>
      </c>
      <c r="E4243" s="32" t="s">
        <v>18</v>
      </c>
      <c r="F4243" s="32"/>
      <c r="G4243" s="32">
        <v>4</v>
      </c>
      <c r="H4243" s="34">
        <v>1975.05</v>
      </c>
      <c r="I4243" s="3"/>
      <c r="J4243" s="26">
        <f t="shared" si="302"/>
        <v>0</v>
      </c>
    </row>
    <row r="4244" spans="1:10" ht="20.25" customHeight="1" x14ac:dyDescent="0.25">
      <c r="A4244" s="36"/>
      <c r="B4244" s="32" t="s">
        <v>195</v>
      </c>
      <c r="C4244" s="32" t="str">
        <f t="shared" si="303"/>
        <v>548-525</v>
      </c>
      <c r="D4244" s="32" t="s">
        <v>33</v>
      </c>
      <c r="E4244" s="32" t="s">
        <v>26</v>
      </c>
      <c r="F4244" s="32"/>
      <c r="G4244" s="32">
        <v>4</v>
      </c>
      <c r="H4244" s="34">
        <v>1975.05</v>
      </c>
      <c r="I4244" s="3"/>
      <c r="J4244" s="26">
        <f t="shared" si="302"/>
        <v>0</v>
      </c>
    </row>
    <row r="4245" spans="1:10" ht="20.25" customHeight="1" x14ac:dyDescent="0.25">
      <c r="A4245" s="36"/>
      <c r="B4245" s="32" t="s">
        <v>195</v>
      </c>
      <c r="C4245" s="32" t="str">
        <f t="shared" si="303"/>
        <v>548-525</v>
      </c>
      <c r="D4245" s="32" t="s">
        <v>33</v>
      </c>
      <c r="E4245" s="32" t="s">
        <v>22</v>
      </c>
      <c r="F4245" s="32"/>
      <c r="G4245" s="32">
        <v>3</v>
      </c>
      <c r="H4245" s="34">
        <v>1975.05</v>
      </c>
      <c r="I4245" s="3"/>
      <c r="J4245" s="26">
        <f t="shared" si="302"/>
        <v>0</v>
      </c>
    </row>
    <row r="4246" spans="1:10" ht="20.25" customHeight="1" x14ac:dyDescent="0.25">
      <c r="A4246" s="36"/>
      <c r="B4246" s="32" t="s">
        <v>195</v>
      </c>
      <c r="C4246" s="32" t="str">
        <f t="shared" si="303"/>
        <v>548-525</v>
      </c>
      <c r="D4246" s="32" t="s">
        <v>33</v>
      </c>
      <c r="E4246" s="32" t="s">
        <v>23</v>
      </c>
      <c r="F4246" s="32"/>
      <c r="G4246" s="32">
        <v>1</v>
      </c>
      <c r="H4246" s="34">
        <v>1975.05</v>
      </c>
      <c r="I4246" s="3"/>
      <c r="J4246" s="26">
        <f t="shared" si="302"/>
        <v>0</v>
      </c>
    </row>
    <row r="4247" spans="1:10" ht="20.25" customHeight="1" x14ac:dyDescent="0.25">
      <c r="A4247" s="36"/>
      <c r="B4247" s="32" t="s">
        <v>195</v>
      </c>
      <c r="C4247" s="32" t="str">
        <f t="shared" si="303"/>
        <v>548-525</v>
      </c>
      <c r="D4247" s="32" t="s">
        <v>33</v>
      </c>
      <c r="E4247" s="32" t="s">
        <v>48</v>
      </c>
      <c r="F4247" s="32"/>
      <c r="G4247" s="32">
        <v>1</v>
      </c>
      <c r="H4247" s="34">
        <v>1975.05</v>
      </c>
      <c r="I4247" s="3"/>
      <c r="J4247" s="26">
        <f t="shared" si="302"/>
        <v>0</v>
      </c>
    </row>
    <row r="4248" spans="1:10" ht="20.25" customHeight="1" x14ac:dyDescent="0.25">
      <c r="A4248" s="36"/>
      <c r="B4248" s="32" t="s">
        <v>195</v>
      </c>
      <c r="C4248" s="32" t="str">
        <f t="shared" si="303"/>
        <v>548-525</v>
      </c>
      <c r="D4248" s="32" t="s">
        <v>33</v>
      </c>
      <c r="E4248" s="32" t="s">
        <v>35</v>
      </c>
      <c r="F4248" s="32"/>
      <c r="G4248" s="32">
        <v>1</v>
      </c>
      <c r="H4248" s="34">
        <v>1975.05</v>
      </c>
      <c r="I4248" s="3"/>
      <c r="J4248" s="26">
        <f t="shared" si="302"/>
        <v>0</v>
      </c>
    </row>
    <row r="4249" spans="1:10" ht="20.25" customHeight="1" x14ac:dyDescent="0.25">
      <c r="A4249" s="36"/>
      <c r="B4249" s="32" t="s">
        <v>195</v>
      </c>
      <c r="C4249" s="32" t="str">
        <f t="shared" si="303"/>
        <v>548-525</v>
      </c>
      <c r="D4249" s="32" t="s">
        <v>33</v>
      </c>
      <c r="E4249" s="32" t="s">
        <v>102</v>
      </c>
      <c r="F4249" s="32"/>
      <c r="G4249" s="32">
        <v>2</v>
      </c>
      <c r="H4249" s="34">
        <v>1975.05</v>
      </c>
      <c r="I4249" s="3"/>
      <c r="J4249" s="26">
        <f t="shared" si="302"/>
        <v>0</v>
      </c>
    </row>
    <row r="4250" spans="1:10" ht="20.25" customHeight="1" x14ac:dyDescent="0.25">
      <c r="A4250" s="36"/>
      <c r="B4250" s="32" t="s">
        <v>195</v>
      </c>
      <c r="C4250" s="32" t="str">
        <f t="shared" si="303"/>
        <v>548-525</v>
      </c>
      <c r="D4250" s="32" t="s">
        <v>33</v>
      </c>
      <c r="E4250" s="32" t="s">
        <v>37</v>
      </c>
      <c r="F4250" s="32"/>
      <c r="G4250" s="32">
        <v>1</v>
      </c>
      <c r="H4250" s="34">
        <v>1975.05</v>
      </c>
      <c r="I4250" s="3"/>
      <c r="J4250" s="26">
        <f t="shared" si="302"/>
        <v>0</v>
      </c>
    </row>
    <row r="4251" spans="1:10" ht="20.25" customHeight="1" x14ac:dyDescent="0.25">
      <c r="A4251" s="36"/>
      <c r="B4251" s="32" t="s">
        <v>195</v>
      </c>
      <c r="C4251" s="32" t="str">
        <f t="shared" si="303"/>
        <v>548-525</v>
      </c>
      <c r="D4251" s="32" t="s">
        <v>33</v>
      </c>
      <c r="E4251" s="32" t="s">
        <v>38</v>
      </c>
      <c r="F4251" s="32"/>
      <c r="G4251" s="32">
        <v>1</v>
      </c>
      <c r="H4251" s="34">
        <v>1975.05</v>
      </c>
      <c r="I4251" s="3"/>
      <c r="J4251" s="26">
        <f t="shared" si="302"/>
        <v>0</v>
      </c>
    </row>
    <row r="4252" spans="1:10" ht="20.25" customHeight="1" x14ac:dyDescent="0.25">
      <c r="A4252" s="37"/>
      <c r="B4252" s="32" t="s">
        <v>195</v>
      </c>
      <c r="C4252" s="32" t="str">
        <f t="shared" si="303"/>
        <v>548-525</v>
      </c>
      <c r="D4252" s="32" t="s">
        <v>33</v>
      </c>
      <c r="E4252" s="32" t="s">
        <v>103</v>
      </c>
      <c r="F4252" s="32"/>
      <c r="G4252" s="32">
        <v>1</v>
      </c>
      <c r="H4252" s="34">
        <v>1975.05</v>
      </c>
      <c r="I4252" s="3"/>
      <c r="J4252" s="26">
        <f t="shared" si="302"/>
        <v>0</v>
      </c>
    </row>
    <row r="4253" spans="1:10" ht="43.5" customHeight="1" x14ac:dyDescent="0.25">
      <c r="A4253" s="35"/>
      <c r="B4253" s="32" t="s">
        <v>31</v>
      </c>
      <c r="C4253" s="32" t="str">
        <f>HYPERLINK("http://warehouse.orhideja.net//images/products/677-525_black.jpg","677-525")</f>
        <v>677-525</v>
      </c>
      <c r="D4253" s="32" t="s">
        <v>67</v>
      </c>
      <c r="E4253" s="32">
        <v>40</v>
      </c>
      <c r="F4253" s="32"/>
      <c r="G4253" s="32">
        <v>1</v>
      </c>
      <c r="H4253" s="34">
        <v>1005.4799999999999</v>
      </c>
      <c r="I4253" s="3"/>
      <c r="J4253" s="26">
        <f t="shared" si="302"/>
        <v>0</v>
      </c>
    </row>
    <row r="4254" spans="1:10" ht="43.5" customHeight="1" x14ac:dyDescent="0.25">
      <c r="A4254" s="36"/>
      <c r="B4254" s="32" t="s">
        <v>31</v>
      </c>
      <c r="C4254" s="32" t="str">
        <f>HYPERLINK("http://warehouse.orhideja.net//images/products/677-525_black.jpg","677-525")</f>
        <v>677-525</v>
      </c>
      <c r="D4254" s="32" t="s">
        <v>67</v>
      </c>
      <c r="E4254" s="32">
        <v>42</v>
      </c>
      <c r="F4254" s="32"/>
      <c r="G4254" s="32">
        <v>11</v>
      </c>
      <c r="H4254" s="34">
        <v>1005.4799999999999</v>
      </c>
      <c r="I4254" s="3"/>
      <c r="J4254" s="26">
        <f t="shared" si="302"/>
        <v>0</v>
      </c>
    </row>
    <row r="4255" spans="1:10" ht="43.5" customHeight="1" x14ac:dyDescent="0.25">
      <c r="A4255" s="36"/>
      <c r="B4255" s="32" t="s">
        <v>31</v>
      </c>
      <c r="C4255" s="32" t="str">
        <f>HYPERLINK("http://warehouse.orhideja.net//images/products/677-525_black.jpg","677-525")</f>
        <v>677-525</v>
      </c>
      <c r="D4255" s="32" t="s">
        <v>67</v>
      </c>
      <c r="E4255" s="32">
        <v>44</v>
      </c>
      <c r="F4255" s="32"/>
      <c r="G4255" s="32">
        <v>18</v>
      </c>
      <c r="H4255" s="34">
        <v>1005.4799999999999</v>
      </c>
      <c r="I4255" s="3"/>
      <c r="J4255" s="26">
        <f t="shared" si="302"/>
        <v>0</v>
      </c>
    </row>
    <row r="4256" spans="1:10" ht="43.5" customHeight="1" x14ac:dyDescent="0.25">
      <c r="A4256" s="37"/>
      <c r="B4256" s="32" t="s">
        <v>31</v>
      </c>
      <c r="C4256" s="32" t="str">
        <f>HYPERLINK("http://warehouse.orhideja.net//images/products/677-525_black.jpg","677-525")</f>
        <v>677-525</v>
      </c>
      <c r="D4256" s="32" t="s">
        <v>67</v>
      </c>
      <c r="E4256" s="32">
        <v>46</v>
      </c>
      <c r="F4256" s="32"/>
      <c r="G4256" s="32">
        <v>9</v>
      </c>
      <c r="H4256" s="34">
        <v>1005.4799999999999</v>
      </c>
      <c r="I4256" s="3"/>
      <c r="J4256" s="26">
        <f t="shared" si="302"/>
        <v>0</v>
      </c>
    </row>
    <row r="4257" spans="1:10" ht="24" customHeight="1" x14ac:dyDescent="0.25">
      <c r="A4257" s="35"/>
      <c r="B4257" s="32" t="s">
        <v>5</v>
      </c>
      <c r="C4257" s="32" t="str">
        <f t="shared" ref="C4257:C4269" si="304">HYPERLINK("http://warehouse.orhideja.net//images/products/101-535.jpg","101-535")</f>
        <v>101-535</v>
      </c>
      <c r="D4257" s="32" t="s">
        <v>86</v>
      </c>
      <c r="E4257" s="32" t="s">
        <v>55</v>
      </c>
      <c r="F4257" s="32"/>
      <c r="G4257" s="32">
        <v>4</v>
      </c>
      <c r="H4257" s="34">
        <v>1606.9724999999999</v>
      </c>
      <c r="I4257" s="3"/>
      <c r="J4257" s="26">
        <f t="shared" si="302"/>
        <v>0</v>
      </c>
    </row>
    <row r="4258" spans="1:10" ht="24" customHeight="1" x14ac:dyDescent="0.25">
      <c r="A4258" s="36"/>
      <c r="B4258" s="32" t="s">
        <v>5</v>
      </c>
      <c r="C4258" s="32" t="str">
        <f t="shared" si="304"/>
        <v>101-535</v>
      </c>
      <c r="D4258" s="32" t="s">
        <v>86</v>
      </c>
      <c r="E4258" s="32" t="s">
        <v>10</v>
      </c>
      <c r="F4258" s="32"/>
      <c r="G4258" s="32">
        <v>1</v>
      </c>
      <c r="H4258" s="34">
        <v>1606.9724999999999</v>
      </c>
      <c r="I4258" s="3"/>
      <c r="J4258" s="26">
        <f t="shared" si="302"/>
        <v>0</v>
      </c>
    </row>
    <row r="4259" spans="1:10" ht="24" customHeight="1" x14ac:dyDescent="0.25">
      <c r="A4259" s="36"/>
      <c r="B4259" s="32" t="s">
        <v>5</v>
      </c>
      <c r="C4259" s="32" t="str">
        <f t="shared" si="304"/>
        <v>101-535</v>
      </c>
      <c r="D4259" s="32" t="s">
        <v>86</v>
      </c>
      <c r="E4259" s="32" t="s">
        <v>11</v>
      </c>
      <c r="F4259" s="32"/>
      <c r="G4259" s="32">
        <v>3</v>
      </c>
      <c r="H4259" s="34">
        <v>1606.9724999999999</v>
      </c>
      <c r="I4259" s="3"/>
      <c r="J4259" s="26">
        <f t="shared" si="302"/>
        <v>0</v>
      </c>
    </row>
    <row r="4260" spans="1:10" ht="24" customHeight="1" x14ac:dyDescent="0.25">
      <c r="A4260" s="36"/>
      <c r="B4260" s="32" t="s">
        <v>5</v>
      </c>
      <c r="C4260" s="32" t="str">
        <f t="shared" si="304"/>
        <v>101-535</v>
      </c>
      <c r="D4260" s="32" t="s">
        <v>86</v>
      </c>
      <c r="E4260" s="32" t="s">
        <v>12</v>
      </c>
      <c r="F4260" s="32"/>
      <c r="G4260" s="32">
        <v>3</v>
      </c>
      <c r="H4260" s="34">
        <v>1606.9724999999999</v>
      </c>
      <c r="I4260" s="3"/>
      <c r="J4260" s="26">
        <f t="shared" si="302"/>
        <v>0</v>
      </c>
    </row>
    <row r="4261" spans="1:10" ht="24" customHeight="1" x14ac:dyDescent="0.25">
      <c r="A4261" s="36"/>
      <c r="B4261" s="32" t="s">
        <v>5</v>
      </c>
      <c r="C4261" s="32" t="str">
        <f t="shared" si="304"/>
        <v>101-535</v>
      </c>
      <c r="D4261" s="32" t="s">
        <v>86</v>
      </c>
      <c r="E4261" s="32" t="s">
        <v>43</v>
      </c>
      <c r="F4261" s="32"/>
      <c r="G4261" s="32">
        <v>4</v>
      </c>
      <c r="H4261" s="34">
        <v>1606.9724999999999</v>
      </c>
      <c r="I4261" s="3"/>
      <c r="J4261" s="26">
        <f t="shared" si="302"/>
        <v>0</v>
      </c>
    </row>
    <row r="4262" spans="1:10" ht="24" customHeight="1" x14ac:dyDescent="0.25">
      <c r="A4262" s="36"/>
      <c r="B4262" s="32" t="s">
        <v>5</v>
      </c>
      <c r="C4262" s="32" t="str">
        <f t="shared" si="304"/>
        <v>101-535</v>
      </c>
      <c r="D4262" s="32" t="s">
        <v>86</v>
      </c>
      <c r="E4262" s="32" t="s">
        <v>14</v>
      </c>
      <c r="F4262" s="32"/>
      <c r="G4262" s="32">
        <v>1</v>
      </c>
      <c r="H4262" s="34">
        <v>1606.9724999999999</v>
      </c>
      <c r="I4262" s="3"/>
      <c r="J4262" s="26">
        <f t="shared" si="302"/>
        <v>0</v>
      </c>
    </row>
    <row r="4263" spans="1:10" ht="24" customHeight="1" x14ac:dyDescent="0.25">
      <c r="A4263" s="36"/>
      <c r="B4263" s="32" t="s">
        <v>5</v>
      </c>
      <c r="C4263" s="32" t="str">
        <f t="shared" si="304"/>
        <v>101-535</v>
      </c>
      <c r="D4263" s="32" t="s">
        <v>86</v>
      </c>
      <c r="E4263" s="32" t="s">
        <v>15</v>
      </c>
      <c r="F4263" s="32"/>
      <c r="G4263" s="32">
        <v>1</v>
      </c>
      <c r="H4263" s="34">
        <v>1606.9724999999999</v>
      </c>
      <c r="I4263" s="3"/>
      <c r="J4263" s="26">
        <f t="shared" si="302"/>
        <v>0</v>
      </c>
    </row>
    <row r="4264" spans="1:10" ht="24" customHeight="1" x14ac:dyDescent="0.25">
      <c r="A4264" s="36"/>
      <c r="B4264" s="32" t="s">
        <v>5</v>
      </c>
      <c r="C4264" s="32" t="str">
        <f t="shared" si="304"/>
        <v>101-535</v>
      </c>
      <c r="D4264" s="32" t="s">
        <v>86</v>
      </c>
      <c r="E4264" s="32" t="s">
        <v>16</v>
      </c>
      <c r="F4264" s="32"/>
      <c r="G4264" s="32">
        <v>1</v>
      </c>
      <c r="H4264" s="34">
        <v>1606.9724999999999</v>
      </c>
      <c r="I4264" s="3"/>
      <c r="J4264" s="26">
        <f t="shared" si="302"/>
        <v>0</v>
      </c>
    </row>
    <row r="4265" spans="1:10" ht="24" customHeight="1" x14ac:dyDescent="0.25">
      <c r="A4265" s="36"/>
      <c r="B4265" s="32" t="s">
        <v>5</v>
      </c>
      <c r="C4265" s="32" t="str">
        <f t="shared" si="304"/>
        <v>101-535</v>
      </c>
      <c r="D4265" s="32" t="s">
        <v>86</v>
      </c>
      <c r="E4265" s="32" t="s">
        <v>19</v>
      </c>
      <c r="F4265" s="32"/>
      <c r="G4265" s="32">
        <v>2</v>
      </c>
      <c r="H4265" s="34">
        <v>1606.9724999999999</v>
      </c>
      <c r="I4265" s="3"/>
      <c r="J4265" s="26">
        <f t="shared" si="302"/>
        <v>0</v>
      </c>
    </row>
    <row r="4266" spans="1:10" ht="24" customHeight="1" x14ac:dyDescent="0.25">
      <c r="A4266" s="36"/>
      <c r="B4266" s="32" t="s">
        <v>5</v>
      </c>
      <c r="C4266" s="32" t="str">
        <f t="shared" si="304"/>
        <v>101-535</v>
      </c>
      <c r="D4266" s="32" t="s">
        <v>86</v>
      </c>
      <c r="E4266" s="32" t="s">
        <v>20</v>
      </c>
      <c r="F4266" s="32"/>
      <c r="G4266" s="32">
        <v>2</v>
      </c>
      <c r="H4266" s="34">
        <v>1606.9724999999999</v>
      </c>
      <c r="I4266" s="3"/>
      <c r="J4266" s="26">
        <f t="shared" si="302"/>
        <v>0</v>
      </c>
    </row>
    <row r="4267" spans="1:10" ht="24" customHeight="1" x14ac:dyDescent="0.25">
      <c r="A4267" s="36"/>
      <c r="B4267" s="32" t="s">
        <v>5</v>
      </c>
      <c r="C4267" s="32" t="str">
        <f t="shared" si="304"/>
        <v>101-535</v>
      </c>
      <c r="D4267" s="32" t="s">
        <v>86</v>
      </c>
      <c r="E4267" s="32" t="s">
        <v>73</v>
      </c>
      <c r="F4267" s="32"/>
      <c r="G4267" s="32">
        <v>2</v>
      </c>
      <c r="H4267" s="34">
        <v>1606.9724999999999</v>
      </c>
      <c r="I4267" s="3"/>
      <c r="J4267" s="26">
        <f t="shared" si="302"/>
        <v>0</v>
      </c>
    </row>
    <row r="4268" spans="1:10" ht="24" customHeight="1" x14ac:dyDescent="0.25">
      <c r="A4268" s="36"/>
      <c r="B4268" s="32" t="s">
        <v>5</v>
      </c>
      <c r="C4268" s="32" t="str">
        <f t="shared" si="304"/>
        <v>101-535</v>
      </c>
      <c r="D4268" s="32" t="s">
        <v>86</v>
      </c>
      <c r="E4268" s="32" t="s">
        <v>28</v>
      </c>
      <c r="F4268" s="32"/>
      <c r="G4268" s="32">
        <v>1</v>
      </c>
      <c r="H4268" s="34">
        <v>1606.9724999999999</v>
      </c>
      <c r="I4268" s="3"/>
      <c r="J4268" s="26">
        <f t="shared" si="302"/>
        <v>0</v>
      </c>
    </row>
    <row r="4269" spans="1:10" ht="24" customHeight="1" x14ac:dyDescent="0.25">
      <c r="A4269" s="37"/>
      <c r="B4269" s="32" t="s">
        <v>5</v>
      </c>
      <c r="C4269" s="32" t="str">
        <f t="shared" si="304"/>
        <v>101-535</v>
      </c>
      <c r="D4269" s="32" t="s">
        <v>86</v>
      </c>
      <c r="E4269" s="32" t="s">
        <v>29</v>
      </c>
      <c r="F4269" s="32"/>
      <c r="G4269" s="32">
        <v>2</v>
      </c>
      <c r="H4269" s="34">
        <v>1606.9724999999999</v>
      </c>
      <c r="I4269" s="3"/>
      <c r="J4269" s="26">
        <f t="shared" si="302"/>
        <v>0</v>
      </c>
    </row>
    <row r="4270" spans="1:10" ht="98.25" customHeight="1" x14ac:dyDescent="0.25">
      <c r="A4270" s="35"/>
      <c r="B4270" s="32" t="s">
        <v>51</v>
      </c>
      <c r="C4270" s="32" t="str">
        <f>HYPERLINK("http://warehouse.orhideja.net//images/products/694-535.jpg","694-535")</f>
        <v>694-535</v>
      </c>
      <c r="D4270" s="32" t="s">
        <v>86</v>
      </c>
      <c r="E4270" s="32">
        <v>40</v>
      </c>
      <c r="F4270" s="32"/>
      <c r="G4270" s="32">
        <v>2</v>
      </c>
      <c r="H4270" s="34">
        <v>1068.3225</v>
      </c>
      <c r="I4270" s="3"/>
      <c r="J4270" s="26">
        <f t="shared" si="302"/>
        <v>0</v>
      </c>
    </row>
    <row r="4271" spans="1:10" ht="98.25" customHeight="1" x14ac:dyDescent="0.25">
      <c r="A4271" s="37"/>
      <c r="B4271" s="32" t="s">
        <v>51</v>
      </c>
      <c r="C4271" s="32" t="str">
        <f>HYPERLINK("http://warehouse.orhideja.net//images/products/694-535.jpg","694-535")</f>
        <v>694-535</v>
      </c>
      <c r="D4271" s="32" t="s">
        <v>86</v>
      </c>
      <c r="E4271" s="32">
        <v>48</v>
      </c>
      <c r="F4271" s="32"/>
      <c r="G4271" s="32">
        <v>1</v>
      </c>
      <c r="H4271" s="34">
        <v>1068.3225</v>
      </c>
      <c r="I4271" s="3"/>
      <c r="J4271" s="26">
        <f t="shared" si="302"/>
        <v>0</v>
      </c>
    </row>
    <row r="4272" spans="1:10" ht="22.5" customHeight="1" x14ac:dyDescent="0.25">
      <c r="A4272" s="35"/>
      <c r="B4272" s="32" t="s">
        <v>5</v>
      </c>
      <c r="C4272" s="32" t="str">
        <f t="shared" ref="C4272:C4284" si="305">HYPERLINK("http://warehouse.orhideja.net//images/products/575-299,-710-299-cvet.-rozovij_1.jpg","575-299")</f>
        <v>575-299</v>
      </c>
      <c r="D4272" s="32" t="s">
        <v>100</v>
      </c>
      <c r="E4272" s="32" t="s">
        <v>77</v>
      </c>
      <c r="F4272" s="32">
        <v>2995750109067</v>
      </c>
      <c r="G4272" s="32">
        <v>3</v>
      </c>
      <c r="H4272" s="34">
        <v>1427.4224999999999</v>
      </c>
      <c r="I4272" s="3"/>
      <c r="J4272" s="26">
        <f t="shared" si="302"/>
        <v>0</v>
      </c>
    </row>
    <row r="4273" spans="1:10" ht="22.5" customHeight="1" x14ac:dyDescent="0.25">
      <c r="A4273" s="36"/>
      <c r="B4273" s="32" t="s">
        <v>5</v>
      </c>
      <c r="C4273" s="32" t="str">
        <f t="shared" si="305"/>
        <v>575-299</v>
      </c>
      <c r="D4273" s="32" t="s">
        <v>100</v>
      </c>
      <c r="E4273" s="32" t="s">
        <v>70</v>
      </c>
      <c r="F4273" s="32">
        <v>2995750119066</v>
      </c>
      <c r="G4273" s="32">
        <v>5</v>
      </c>
      <c r="H4273" s="34">
        <v>1427.4224999999999</v>
      </c>
      <c r="I4273" s="3"/>
      <c r="J4273" s="26">
        <f t="shared" si="302"/>
        <v>0</v>
      </c>
    </row>
    <row r="4274" spans="1:10" ht="22.5" customHeight="1" x14ac:dyDescent="0.25">
      <c r="A4274" s="36"/>
      <c r="B4274" s="32" t="s">
        <v>5</v>
      </c>
      <c r="C4274" s="32" t="str">
        <f t="shared" si="305"/>
        <v>575-299</v>
      </c>
      <c r="D4274" s="32" t="s">
        <v>100</v>
      </c>
      <c r="E4274" s="32" t="s">
        <v>78</v>
      </c>
      <c r="F4274" s="32">
        <v>2995750179060</v>
      </c>
      <c r="G4274" s="32">
        <v>2</v>
      </c>
      <c r="H4274" s="34">
        <v>1427.4224999999999</v>
      </c>
      <c r="I4274" s="3"/>
      <c r="J4274" s="26">
        <f t="shared" si="302"/>
        <v>0</v>
      </c>
    </row>
    <row r="4275" spans="1:10" ht="22.5" customHeight="1" x14ac:dyDescent="0.25">
      <c r="A4275" s="36"/>
      <c r="B4275" s="32" t="s">
        <v>5</v>
      </c>
      <c r="C4275" s="32" t="str">
        <f t="shared" si="305"/>
        <v>575-299</v>
      </c>
      <c r="D4275" s="32" t="s">
        <v>100</v>
      </c>
      <c r="E4275" s="32" t="s">
        <v>9</v>
      </c>
      <c r="F4275" s="32">
        <v>2995750189069</v>
      </c>
      <c r="G4275" s="32">
        <v>8</v>
      </c>
      <c r="H4275" s="34">
        <v>1427.4224999999999</v>
      </c>
      <c r="I4275" s="3"/>
      <c r="J4275" s="26">
        <f t="shared" si="302"/>
        <v>0</v>
      </c>
    </row>
    <row r="4276" spans="1:10" ht="22.5" customHeight="1" x14ac:dyDescent="0.25">
      <c r="A4276" s="36"/>
      <c r="B4276" s="32" t="s">
        <v>5</v>
      </c>
      <c r="C4276" s="32" t="str">
        <f t="shared" si="305"/>
        <v>575-299</v>
      </c>
      <c r="D4276" s="32" t="s">
        <v>100</v>
      </c>
      <c r="E4276" s="32" t="s">
        <v>10</v>
      </c>
      <c r="F4276" s="32">
        <v>2995750199068</v>
      </c>
      <c r="G4276" s="32">
        <v>10</v>
      </c>
      <c r="H4276" s="34">
        <v>1427.4224999999999</v>
      </c>
      <c r="I4276" s="3"/>
      <c r="J4276" s="26">
        <f t="shared" si="302"/>
        <v>0</v>
      </c>
    </row>
    <row r="4277" spans="1:10" ht="22.5" customHeight="1" x14ac:dyDescent="0.25">
      <c r="A4277" s="36"/>
      <c r="B4277" s="32" t="s">
        <v>5</v>
      </c>
      <c r="C4277" s="32" t="str">
        <f t="shared" si="305"/>
        <v>575-299</v>
      </c>
      <c r="D4277" s="32" t="s">
        <v>100</v>
      </c>
      <c r="E4277" s="32" t="s">
        <v>11</v>
      </c>
      <c r="F4277" s="32">
        <v>2995750209064</v>
      </c>
      <c r="G4277" s="32">
        <v>5</v>
      </c>
      <c r="H4277" s="34">
        <v>1427.4224999999999</v>
      </c>
      <c r="I4277" s="3"/>
      <c r="J4277" s="26">
        <f t="shared" si="302"/>
        <v>0</v>
      </c>
    </row>
    <row r="4278" spans="1:10" ht="22.5" customHeight="1" x14ac:dyDescent="0.25">
      <c r="A4278" s="36"/>
      <c r="B4278" s="32" t="s">
        <v>5</v>
      </c>
      <c r="C4278" s="32" t="str">
        <f t="shared" si="305"/>
        <v>575-299</v>
      </c>
      <c r="D4278" s="32" t="s">
        <v>100</v>
      </c>
      <c r="E4278" s="32" t="s">
        <v>71</v>
      </c>
      <c r="F4278" s="32">
        <v>2995750259069</v>
      </c>
      <c r="G4278" s="32">
        <v>3</v>
      </c>
      <c r="H4278" s="34">
        <v>1427.4224999999999</v>
      </c>
      <c r="I4278" s="3"/>
      <c r="J4278" s="26">
        <f t="shared" si="302"/>
        <v>0</v>
      </c>
    </row>
    <row r="4279" spans="1:10" ht="22.5" customHeight="1" x14ac:dyDescent="0.25">
      <c r="A4279" s="36"/>
      <c r="B4279" s="32" t="s">
        <v>5</v>
      </c>
      <c r="C4279" s="32" t="str">
        <f t="shared" si="305"/>
        <v>575-299</v>
      </c>
      <c r="D4279" s="32" t="s">
        <v>100</v>
      </c>
      <c r="E4279" s="32" t="s">
        <v>14</v>
      </c>
      <c r="F4279" s="32">
        <v>2995750269068</v>
      </c>
      <c r="G4279" s="32">
        <v>10</v>
      </c>
      <c r="H4279" s="34">
        <v>1427.4224999999999</v>
      </c>
      <c r="I4279" s="3"/>
      <c r="J4279" s="26">
        <f t="shared" si="302"/>
        <v>0</v>
      </c>
    </row>
    <row r="4280" spans="1:10" ht="22.5" customHeight="1" x14ac:dyDescent="0.25">
      <c r="A4280" s="36"/>
      <c r="B4280" s="32" t="s">
        <v>5</v>
      </c>
      <c r="C4280" s="32" t="str">
        <f t="shared" si="305"/>
        <v>575-299</v>
      </c>
      <c r="D4280" s="32" t="s">
        <v>100</v>
      </c>
      <c r="E4280" s="32" t="s">
        <v>15</v>
      </c>
      <c r="F4280" s="32">
        <v>2995750279067</v>
      </c>
      <c r="G4280" s="32">
        <v>10</v>
      </c>
      <c r="H4280" s="34">
        <v>1427.4224999999999</v>
      </c>
      <c r="I4280" s="3"/>
      <c r="J4280" s="26">
        <f t="shared" si="302"/>
        <v>0</v>
      </c>
    </row>
    <row r="4281" spans="1:10" ht="22.5" customHeight="1" x14ac:dyDescent="0.25">
      <c r="A4281" s="36"/>
      <c r="B4281" s="32" t="s">
        <v>5</v>
      </c>
      <c r="C4281" s="32" t="str">
        <f t="shared" si="305"/>
        <v>575-299</v>
      </c>
      <c r="D4281" s="32" t="s">
        <v>100</v>
      </c>
      <c r="E4281" s="32" t="s">
        <v>16</v>
      </c>
      <c r="F4281" s="32">
        <v>2995750289066</v>
      </c>
      <c r="G4281" s="32">
        <v>4</v>
      </c>
      <c r="H4281" s="34">
        <v>1427.4224999999999</v>
      </c>
      <c r="I4281" s="3"/>
      <c r="J4281" s="26">
        <f t="shared" si="302"/>
        <v>0</v>
      </c>
    </row>
    <row r="4282" spans="1:10" ht="22.5" customHeight="1" x14ac:dyDescent="0.25">
      <c r="A4282" s="36"/>
      <c r="B4282" s="32" t="s">
        <v>5</v>
      </c>
      <c r="C4282" s="32" t="str">
        <f t="shared" si="305"/>
        <v>575-299</v>
      </c>
      <c r="D4282" s="32" t="s">
        <v>100</v>
      </c>
      <c r="E4282" s="32" t="s">
        <v>79</v>
      </c>
      <c r="F4282" s="32">
        <v>2995750339068</v>
      </c>
      <c r="G4282" s="32">
        <v>3</v>
      </c>
      <c r="H4282" s="34">
        <v>1427.4224999999999</v>
      </c>
      <c r="I4282" s="3"/>
      <c r="J4282" s="26">
        <f t="shared" si="302"/>
        <v>0</v>
      </c>
    </row>
    <row r="4283" spans="1:10" ht="22.5" customHeight="1" x14ac:dyDescent="0.25">
      <c r="A4283" s="36"/>
      <c r="B4283" s="32" t="s">
        <v>5</v>
      </c>
      <c r="C4283" s="32" t="str">
        <f t="shared" si="305"/>
        <v>575-299</v>
      </c>
      <c r="D4283" s="32" t="s">
        <v>100</v>
      </c>
      <c r="E4283" s="32" t="s">
        <v>19</v>
      </c>
      <c r="F4283" s="32">
        <v>2995750349067</v>
      </c>
      <c r="G4283" s="32">
        <v>3</v>
      </c>
      <c r="H4283" s="34">
        <v>1427.4224999999999</v>
      </c>
      <c r="I4283" s="3"/>
      <c r="J4283" s="26">
        <f t="shared" si="302"/>
        <v>0</v>
      </c>
    </row>
    <row r="4284" spans="1:10" ht="22.5" customHeight="1" x14ac:dyDescent="0.25">
      <c r="A4284" s="37"/>
      <c r="B4284" s="32" t="s">
        <v>5</v>
      </c>
      <c r="C4284" s="32" t="str">
        <f t="shared" si="305"/>
        <v>575-299</v>
      </c>
      <c r="D4284" s="32" t="s">
        <v>100</v>
      </c>
      <c r="E4284" s="32" t="s">
        <v>20</v>
      </c>
      <c r="F4284" s="32">
        <v>2995750359066</v>
      </c>
      <c r="G4284" s="32">
        <v>4</v>
      </c>
      <c r="H4284" s="34">
        <v>1427.4224999999999</v>
      </c>
      <c r="I4284" s="3"/>
      <c r="J4284" s="26">
        <f t="shared" si="302"/>
        <v>0</v>
      </c>
    </row>
    <row r="4285" spans="1:10" ht="44.25" customHeight="1" x14ac:dyDescent="0.25">
      <c r="A4285" s="35"/>
      <c r="B4285" s="32" t="s">
        <v>84</v>
      </c>
      <c r="C4285" s="32" t="str">
        <f>HYPERLINK("http://warehouse.orhideja.net//images/products/504-299 241-299_rose1_2.jpg","241-299")</f>
        <v>241-299</v>
      </c>
      <c r="D4285" s="32" t="s">
        <v>100</v>
      </c>
      <c r="E4285" s="32">
        <v>38</v>
      </c>
      <c r="F4285" s="32">
        <v>2992411079066</v>
      </c>
      <c r="G4285" s="32">
        <v>10</v>
      </c>
      <c r="H4285" s="34">
        <v>888.77249999999992</v>
      </c>
      <c r="I4285" s="3"/>
      <c r="J4285" s="26">
        <f t="shared" si="302"/>
        <v>0</v>
      </c>
    </row>
    <row r="4286" spans="1:10" ht="44.25" customHeight="1" x14ac:dyDescent="0.25">
      <c r="A4286" s="36"/>
      <c r="B4286" s="32" t="s">
        <v>84</v>
      </c>
      <c r="C4286" s="32" t="str">
        <f>HYPERLINK("http://warehouse.orhideja.net//images/products/504-299 241-299_rose1_2.jpg","241-299")</f>
        <v>241-299</v>
      </c>
      <c r="D4286" s="32" t="s">
        <v>100</v>
      </c>
      <c r="E4286" s="32">
        <v>40</v>
      </c>
      <c r="F4286" s="32">
        <v>2992411089065</v>
      </c>
      <c r="G4286" s="32">
        <v>20</v>
      </c>
      <c r="H4286" s="34">
        <v>888.77249999999992</v>
      </c>
      <c r="I4286" s="3"/>
      <c r="J4286" s="26">
        <f t="shared" si="302"/>
        <v>0</v>
      </c>
    </row>
    <row r="4287" spans="1:10" ht="44.25" customHeight="1" x14ac:dyDescent="0.25">
      <c r="A4287" s="36"/>
      <c r="B4287" s="32" t="s">
        <v>84</v>
      </c>
      <c r="C4287" s="32" t="str">
        <f>HYPERLINK("http://warehouse.orhideja.net//images/products/504-299 241-299_rose1_2.jpg","241-299")</f>
        <v>241-299</v>
      </c>
      <c r="D4287" s="32" t="s">
        <v>100</v>
      </c>
      <c r="E4287" s="32">
        <v>42</v>
      </c>
      <c r="F4287" s="32">
        <v>2992411099064</v>
      </c>
      <c r="G4287" s="32">
        <v>10</v>
      </c>
      <c r="H4287" s="34">
        <v>888.77249999999992</v>
      </c>
      <c r="I4287" s="3"/>
      <c r="J4287" s="26">
        <f t="shared" si="302"/>
        <v>0</v>
      </c>
    </row>
    <row r="4288" spans="1:10" ht="44.25" customHeight="1" x14ac:dyDescent="0.25">
      <c r="A4288" s="37"/>
      <c r="B4288" s="32" t="s">
        <v>84</v>
      </c>
      <c r="C4288" s="32" t="str">
        <f>HYPERLINK("http://warehouse.orhideja.net//images/products/504-299 241-299_rose1_2.jpg","241-299")</f>
        <v>241-299</v>
      </c>
      <c r="D4288" s="32" t="s">
        <v>100</v>
      </c>
      <c r="E4288" s="32">
        <v>44</v>
      </c>
      <c r="F4288" s="32">
        <v>2992411109060</v>
      </c>
      <c r="G4288" s="32">
        <v>1</v>
      </c>
      <c r="H4288" s="34">
        <v>888.77249999999992</v>
      </c>
      <c r="I4288" s="3"/>
      <c r="J4288" s="26">
        <f t="shared" si="302"/>
        <v>0</v>
      </c>
    </row>
    <row r="4289" spans="1:10" ht="66" customHeight="1" x14ac:dyDescent="0.25">
      <c r="A4289" s="35"/>
      <c r="B4289" s="32" t="s">
        <v>32</v>
      </c>
      <c r="C4289" s="32" t="str">
        <f>HYPERLINK("http://warehouse.orhideja.net//images/products/575-299,-710-299-cvet.-rozovij_6.jpg","710-299")</f>
        <v>710-299</v>
      </c>
      <c r="D4289" s="32" t="s">
        <v>100</v>
      </c>
      <c r="E4289" s="32">
        <v>40</v>
      </c>
      <c r="F4289" s="32">
        <v>2997101089066</v>
      </c>
      <c r="G4289" s="32">
        <v>11</v>
      </c>
      <c r="H4289" s="34">
        <v>1149.1200000000001</v>
      </c>
      <c r="I4289" s="3"/>
      <c r="J4289" s="26">
        <f t="shared" si="302"/>
        <v>0</v>
      </c>
    </row>
    <row r="4290" spans="1:10" ht="66" customHeight="1" x14ac:dyDescent="0.25">
      <c r="A4290" s="36"/>
      <c r="B4290" s="32" t="s">
        <v>32</v>
      </c>
      <c r="C4290" s="32" t="str">
        <f>HYPERLINK("http://warehouse.orhideja.net//images/products/575-299,-710-299-cvet.-rozovij_6.jpg","710-299")</f>
        <v>710-299</v>
      </c>
      <c r="D4290" s="32" t="s">
        <v>100</v>
      </c>
      <c r="E4290" s="32">
        <v>42</v>
      </c>
      <c r="F4290" s="32">
        <v>2997101099065</v>
      </c>
      <c r="G4290" s="32">
        <v>13</v>
      </c>
      <c r="H4290" s="34">
        <v>1149.1200000000001</v>
      </c>
      <c r="I4290" s="3"/>
      <c r="J4290" s="26">
        <f t="shared" si="302"/>
        <v>0</v>
      </c>
    </row>
    <row r="4291" spans="1:10" ht="66" customHeight="1" x14ac:dyDescent="0.25">
      <c r="A4291" s="37"/>
      <c r="B4291" s="32" t="s">
        <v>32</v>
      </c>
      <c r="C4291" s="32" t="str">
        <f>HYPERLINK("http://warehouse.orhideja.net//images/products/575-299,-710-299-cvet.-rozovij_6.jpg","710-299")</f>
        <v>710-299</v>
      </c>
      <c r="D4291" s="32" t="s">
        <v>100</v>
      </c>
      <c r="E4291" s="32">
        <v>44</v>
      </c>
      <c r="F4291" s="32">
        <v>2997101109061</v>
      </c>
      <c r="G4291" s="32">
        <v>20</v>
      </c>
      <c r="H4291" s="34">
        <v>1149.1200000000001</v>
      </c>
      <c r="I4291" s="3"/>
      <c r="J4291" s="26">
        <f t="shared" si="302"/>
        <v>0</v>
      </c>
    </row>
    <row r="4292" spans="1:10" ht="63" customHeight="1" x14ac:dyDescent="0.25">
      <c r="A4292" s="35"/>
      <c r="B4292" s="32" t="s">
        <v>76</v>
      </c>
      <c r="C4292" s="32" t="str">
        <f>HYPERLINK("http://warehouse.orhideja.net//images/products/130-299,-241-299-white_1.jpg","130-299")</f>
        <v>130-299</v>
      </c>
      <c r="D4292" s="32" t="s">
        <v>86</v>
      </c>
      <c r="E4292" s="32" t="s">
        <v>10</v>
      </c>
      <c r="F4292" s="32">
        <v>2991300190011</v>
      </c>
      <c r="G4292" s="32">
        <v>9</v>
      </c>
      <c r="H4292" s="34">
        <v>1714.7025000000001</v>
      </c>
      <c r="I4292" s="3"/>
      <c r="J4292" s="26">
        <f t="shared" si="302"/>
        <v>0</v>
      </c>
    </row>
    <row r="4293" spans="1:10" ht="63" customHeight="1" x14ac:dyDescent="0.25">
      <c r="A4293" s="36"/>
      <c r="B4293" s="32" t="s">
        <v>76</v>
      </c>
      <c r="C4293" s="32" t="str">
        <f>HYPERLINK("http://warehouse.orhideja.net//images/products/130-299,-241-299-white_1.jpg","130-299")</f>
        <v>130-299</v>
      </c>
      <c r="D4293" s="32" t="s">
        <v>86</v>
      </c>
      <c r="E4293" s="32" t="s">
        <v>11</v>
      </c>
      <c r="F4293" s="32">
        <v>2991300200017</v>
      </c>
      <c r="G4293" s="32">
        <v>9</v>
      </c>
      <c r="H4293" s="34">
        <v>1714.7025000000001</v>
      </c>
      <c r="I4293" s="3"/>
      <c r="J4293" s="26">
        <f t="shared" si="302"/>
        <v>0</v>
      </c>
    </row>
    <row r="4294" spans="1:10" ht="63" customHeight="1" x14ac:dyDescent="0.25">
      <c r="A4294" s="36"/>
      <c r="B4294" s="32" t="s">
        <v>76</v>
      </c>
      <c r="C4294" s="32" t="str">
        <f>HYPERLINK("http://warehouse.orhideja.net//images/products/130-299,-241-299-white_1.jpg","130-299")</f>
        <v>130-299</v>
      </c>
      <c r="D4294" s="32" t="s">
        <v>86</v>
      </c>
      <c r="E4294" s="32" t="s">
        <v>15</v>
      </c>
      <c r="F4294" s="32">
        <v>2991300270010</v>
      </c>
      <c r="G4294" s="32">
        <v>2</v>
      </c>
      <c r="H4294" s="34">
        <v>1714.7025000000001</v>
      </c>
      <c r="I4294" s="3"/>
      <c r="J4294" s="26">
        <f t="shared" si="302"/>
        <v>0</v>
      </c>
    </row>
    <row r="4295" spans="1:10" ht="63" customHeight="1" x14ac:dyDescent="0.25">
      <c r="A4295" s="37"/>
      <c r="B4295" s="32" t="s">
        <v>76</v>
      </c>
      <c r="C4295" s="32" t="str">
        <f>HYPERLINK("http://warehouse.orhideja.net//images/products/130-299,-241-299-white_1.jpg","130-299")</f>
        <v>130-299</v>
      </c>
      <c r="D4295" s="32" t="s">
        <v>86</v>
      </c>
      <c r="E4295" s="32" t="s">
        <v>16</v>
      </c>
      <c r="F4295" s="32">
        <v>2991300280019</v>
      </c>
      <c r="G4295" s="32">
        <v>5</v>
      </c>
      <c r="H4295" s="34">
        <v>1714.7025000000001</v>
      </c>
      <c r="I4295" s="3"/>
      <c r="J4295" s="26">
        <f t="shared" si="302"/>
        <v>0</v>
      </c>
    </row>
    <row r="4296" spans="1:10" ht="63.75" customHeight="1" x14ac:dyDescent="0.25">
      <c r="A4296" s="35"/>
      <c r="B4296" s="32" t="s">
        <v>84</v>
      </c>
      <c r="C4296" s="32" t="str">
        <f>HYPERLINK("http://warehouse.orhideja.net//images/products/130-299,-241-299-white_6.jpg","241-299")</f>
        <v>241-299</v>
      </c>
      <c r="D4296" s="32" t="s">
        <v>86</v>
      </c>
      <c r="E4296" s="32">
        <v>38</v>
      </c>
      <c r="F4296" s="32">
        <v>2992411070018</v>
      </c>
      <c r="G4296" s="32">
        <v>3</v>
      </c>
      <c r="H4296" s="34">
        <v>888.77249999999992</v>
      </c>
      <c r="I4296" s="3"/>
      <c r="J4296" s="26">
        <f t="shared" ref="J4296:J4359" si="306">H4296*I4296</f>
        <v>0</v>
      </c>
    </row>
    <row r="4297" spans="1:10" ht="63.75" customHeight="1" x14ac:dyDescent="0.25">
      <c r="A4297" s="36"/>
      <c r="B4297" s="32" t="s">
        <v>84</v>
      </c>
      <c r="C4297" s="32" t="str">
        <f>HYPERLINK("http://warehouse.orhideja.net//images/products/130-299,-241-299-white_6.jpg","241-299")</f>
        <v>241-299</v>
      </c>
      <c r="D4297" s="32" t="s">
        <v>86</v>
      </c>
      <c r="E4297" s="32">
        <v>40</v>
      </c>
      <c r="F4297" s="32">
        <v>2992411080017</v>
      </c>
      <c r="G4297" s="32">
        <v>18</v>
      </c>
      <c r="H4297" s="34">
        <v>888.77249999999992</v>
      </c>
      <c r="I4297" s="3"/>
      <c r="J4297" s="26">
        <f t="shared" si="306"/>
        <v>0</v>
      </c>
    </row>
    <row r="4298" spans="1:10" ht="63.75" customHeight="1" x14ac:dyDescent="0.25">
      <c r="A4298" s="37"/>
      <c r="B4298" s="32" t="s">
        <v>84</v>
      </c>
      <c r="C4298" s="32" t="str">
        <f>HYPERLINK("http://warehouse.orhideja.net//images/products/130-299,-241-299-white_6.jpg","241-299")</f>
        <v>241-299</v>
      </c>
      <c r="D4298" s="32" t="s">
        <v>86</v>
      </c>
      <c r="E4298" s="32">
        <v>42</v>
      </c>
      <c r="F4298" s="32">
        <v>2992411090016</v>
      </c>
      <c r="G4298" s="32">
        <v>13</v>
      </c>
      <c r="H4298" s="34">
        <v>888.77249999999992</v>
      </c>
      <c r="I4298" s="3"/>
      <c r="J4298" s="26">
        <f t="shared" si="306"/>
        <v>0</v>
      </c>
    </row>
    <row r="4299" spans="1:10" ht="37.5" customHeight="1" x14ac:dyDescent="0.25">
      <c r="A4299" s="38"/>
      <c r="B4299" s="32" t="s">
        <v>76</v>
      </c>
      <c r="C4299" s="32" t="str">
        <f>HYPERLINK("http://warehouse.orhideja.net//images/products/130-299-710-299-pion_1_2.jpg","130-299")</f>
        <v>130-299</v>
      </c>
      <c r="D4299" s="32" t="s">
        <v>69</v>
      </c>
      <c r="E4299" s="32" t="s">
        <v>77</v>
      </c>
      <c r="F4299" s="32">
        <v>2991300101680</v>
      </c>
      <c r="G4299" s="32">
        <v>2</v>
      </c>
      <c r="H4299" s="34">
        <v>1714.7025000000001</v>
      </c>
      <c r="I4299" s="3"/>
      <c r="J4299" s="26">
        <f t="shared" si="306"/>
        <v>0</v>
      </c>
    </row>
    <row r="4300" spans="1:10" ht="37.5" customHeight="1" x14ac:dyDescent="0.25">
      <c r="A4300" s="39"/>
      <c r="B4300" s="32" t="s">
        <v>76</v>
      </c>
      <c r="C4300" s="32" t="str">
        <f>HYPERLINK("http://warehouse.orhideja.net//images/products/130-299-710-299-pion_1_2.jpg","130-299")</f>
        <v>130-299</v>
      </c>
      <c r="D4300" s="32" t="s">
        <v>69</v>
      </c>
      <c r="E4300" s="32" t="s">
        <v>70</v>
      </c>
      <c r="F4300" s="32">
        <v>2991300111689</v>
      </c>
      <c r="G4300" s="32">
        <v>1</v>
      </c>
      <c r="H4300" s="34">
        <v>1714.7025000000001</v>
      </c>
      <c r="I4300" s="3"/>
      <c r="J4300" s="26">
        <f t="shared" si="306"/>
        <v>0</v>
      </c>
    </row>
    <row r="4301" spans="1:10" ht="37.5" customHeight="1" x14ac:dyDescent="0.25">
      <c r="A4301" s="39"/>
      <c r="B4301" s="32" t="s">
        <v>76</v>
      </c>
      <c r="C4301" s="32" t="str">
        <f>HYPERLINK("http://warehouse.orhideja.net//images/products/130-299-710-299-pion_1_2.jpg","130-299")</f>
        <v>130-299</v>
      </c>
      <c r="D4301" s="32" t="s">
        <v>69</v>
      </c>
      <c r="E4301" s="32" t="s">
        <v>9</v>
      </c>
      <c r="F4301" s="32">
        <v>2991300181682</v>
      </c>
      <c r="G4301" s="32">
        <v>1</v>
      </c>
      <c r="H4301" s="34">
        <v>1714.7025000000001</v>
      </c>
      <c r="I4301" s="3"/>
      <c r="J4301" s="26">
        <f t="shared" si="306"/>
        <v>0</v>
      </c>
    </row>
    <row r="4302" spans="1:10" ht="37.5" customHeight="1" x14ac:dyDescent="0.25">
      <c r="A4302" s="39"/>
      <c r="B4302" s="32" t="s">
        <v>76</v>
      </c>
      <c r="C4302" s="32" t="str">
        <f>HYPERLINK("http://warehouse.orhideja.net//images/products/130-299-710-299-pion_1_2.jpg","130-299")</f>
        <v>130-299</v>
      </c>
      <c r="D4302" s="32" t="s">
        <v>69</v>
      </c>
      <c r="E4302" s="32" t="s">
        <v>11</v>
      </c>
      <c r="F4302" s="32">
        <v>2991300201687</v>
      </c>
      <c r="G4302" s="32">
        <v>1</v>
      </c>
      <c r="H4302" s="34">
        <v>1714.7025000000001</v>
      </c>
      <c r="I4302" s="3"/>
      <c r="J4302" s="26">
        <f t="shared" si="306"/>
        <v>0</v>
      </c>
    </row>
    <row r="4303" spans="1:10" ht="37.5" customHeight="1" x14ac:dyDescent="0.25">
      <c r="A4303" s="39"/>
      <c r="B4303" s="32" t="s">
        <v>76</v>
      </c>
      <c r="C4303" s="32" t="str">
        <f>HYPERLINK("http://warehouse.orhideja.net//images/products/130-299-710-299-pion_1.jpg","130-299")</f>
        <v>130-299</v>
      </c>
      <c r="D4303" s="32" t="s">
        <v>69</v>
      </c>
      <c r="E4303" s="32" t="s">
        <v>10</v>
      </c>
      <c r="F4303" s="32">
        <v>2991300191681</v>
      </c>
      <c r="G4303" s="32">
        <v>1</v>
      </c>
      <c r="H4303" s="34">
        <v>1714.7025000000001</v>
      </c>
      <c r="I4303" s="3"/>
      <c r="J4303" s="26">
        <f t="shared" si="306"/>
        <v>0</v>
      </c>
    </row>
    <row r="4304" spans="1:10" ht="19.5" customHeight="1" x14ac:dyDescent="0.25">
      <c r="A4304" s="35"/>
      <c r="B4304" s="32" t="s">
        <v>68</v>
      </c>
      <c r="C4304" s="32" t="str">
        <f t="shared" ref="C4304:C4321" si="307">HYPERLINK("http://warehouse.orhideja.net//images/products/523-299_3.jpg","523-299")</f>
        <v>523-299</v>
      </c>
      <c r="D4304" s="32" t="s">
        <v>69</v>
      </c>
      <c r="E4304" s="32" t="s">
        <v>70</v>
      </c>
      <c r="F4304" s="32">
        <v>2995230111689</v>
      </c>
      <c r="G4304" s="32">
        <v>2</v>
      </c>
      <c r="H4304" s="34">
        <v>1606.9724999999999</v>
      </c>
      <c r="I4304" s="3"/>
      <c r="J4304" s="26">
        <f t="shared" si="306"/>
        <v>0</v>
      </c>
    </row>
    <row r="4305" spans="1:10" ht="19.5" customHeight="1" x14ac:dyDescent="0.25">
      <c r="A4305" s="36"/>
      <c r="B4305" s="32" t="s">
        <v>68</v>
      </c>
      <c r="C4305" s="32" t="str">
        <f t="shared" si="307"/>
        <v>523-299</v>
      </c>
      <c r="D4305" s="32" t="s">
        <v>69</v>
      </c>
      <c r="E4305" s="32" t="s">
        <v>7</v>
      </c>
      <c r="F4305" s="32">
        <v>2995230121688</v>
      </c>
      <c r="G4305" s="32">
        <v>4</v>
      </c>
      <c r="H4305" s="34">
        <v>1606.9724999999999</v>
      </c>
      <c r="I4305" s="3"/>
      <c r="J4305" s="26">
        <f t="shared" si="306"/>
        <v>0</v>
      </c>
    </row>
    <row r="4306" spans="1:10" ht="19.5" customHeight="1" x14ac:dyDescent="0.25">
      <c r="A4306" s="36"/>
      <c r="B4306" s="32" t="s">
        <v>68</v>
      </c>
      <c r="C4306" s="32" t="str">
        <f t="shared" si="307"/>
        <v>523-299</v>
      </c>
      <c r="D4306" s="32" t="s">
        <v>69</v>
      </c>
      <c r="E4306" s="32" t="s">
        <v>8</v>
      </c>
      <c r="F4306" s="32">
        <v>2995230131687</v>
      </c>
      <c r="G4306" s="32">
        <v>4</v>
      </c>
      <c r="H4306" s="34">
        <v>1606.9724999999999</v>
      </c>
      <c r="I4306" s="3"/>
      <c r="J4306" s="26">
        <f t="shared" si="306"/>
        <v>0</v>
      </c>
    </row>
    <row r="4307" spans="1:10" ht="19.5" customHeight="1" x14ac:dyDescent="0.25">
      <c r="A4307" s="36"/>
      <c r="B4307" s="32" t="s">
        <v>68</v>
      </c>
      <c r="C4307" s="32" t="str">
        <f t="shared" si="307"/>
        <v>523-299</v>
      </c>
      <c r="D4307" s="32" t="s">
        <v>69</v>
      </c>
      <c r="E4307" s="32" t="s">
        <v>78</v>
      </c>
      <c r="F4307" s="32">
        <v>2995230171683</v>
      </c>
      <c r="G4307" s="32">
        <v>1</v>
      </c>
      <c r="H4307" s="34">
        <v>1606.9724999999999</v>
      </c>
      <c r="I4307" s="3"/>
      <c r="J4307" s="26">
        <f t="shared" si="306"/>
        <v>0</v>
      </c>
    </row>
    <row r="4308" spans="1:10" ht="19.5" customHeight="1" x14ac:dyDescent="0.25">
      <c r="A4308" s="36"/>
      <c r="B4308" s="32" t="s">
        <v>68</v>
      </c>
      <c r="C4308" s="32" t="str">
        <f t="shared" si="307"/>
        <v>523-299</v>
      </c>
      <c r="D4308" s="32" t="s">
        <v>69</v>
      </c>
      <c r="E4308" s="32" t="s">
        <v>9</v>
      </c>
      <c r="F4308" s="32">
        <v>2995230181682</v>
      </c>
      <c r="G4308" s="32">
        <v>2</v>
      </c>
      <c r="H4308" s="34">
        <v>1606.9724999999999</v>
      </c>
      <c r="I4308" s="3"/>
      <c r="J4308" s="26">
        <f t="shared" si="306"/>
        <v>0</v>
      </c>
    </row>
    <row r="4309" spans="1:10" ht="19.5" customHeight="1" x14ac:dyDescent="0.25">
      <c r="A4309" s="36"/>
      <c r="B4309" s="32" t="s">
        <v>68</v>
      </c>
      <c r="C4309" s="32" t="str">
        <f t="shared" si="307"/>
        <v>523-299</v>
      </c>
      <c r="D4309" s="32" t="s">
        <v>69</v>
      </c>
      <c r="E4309" s="32" t="s">
        <v>10</v>
      </c>
      <c r="F4309" s="32">
        <v>2995230191681</v>
      </c>
      <c r="G4309" s="32">
        <v>6</v>
      </c>
      <c r="H4309" s="34">
        <v>1606.9724999999999</v>
      </c>
      <c r="I4309" s="3"/>
      <c r="J4309" s="26">
        <f t="shared" si="306"/>
        <v>0</v>
      </c>
    </row>
    <row r="4310" spans="1:10" ht="19.5" customHeight="1" x14ac:dyDescent="0.25">
      <c r="A4310" s="36"/>
      <c r="B4310" s="32" t="s">
        <v>68</v>
      </c>
      <c r="C4310" s="32" t="str">
        <f t="shared" si="307"/>
        <v>523-299</v>
      </c>
      <c r="D4310" s="32" t="s">
        <v>69</v>
      </c>
      <c r="E4310" s="32" t="s">
        <v>11</v>
      </c>
      <c r="F4310" s="32">
        <v>2995230201687</v>
      </c>
      <c r="G4310" s="32">
        <v>1</v>
      </c>
      <c r="H4310" s="34">
        <v>1606.9724999999999</v>
      </c>
      <c r="I4310" s="3"/>
      <c r="J4310" s="26">
        <f t="shared" si="306"/>
        <v>0</v>
      </c>
    </row>
    <row r="4311" spans="1:10" ht="19.5" customHeight="1" x14ac:dyDescent="0.25">
      <c r="A4311" s="36"/>
      <c r="B4311" s="32" t="s">
        <v>68</v>
      </c>
      <c r="C4311" s="32" t="str">
        <f t="shared" si="307"/>
        <v>523-299</v>
      </c>
      <c r="D4311" s="32" t="s">
        <v>69</v>
      </c>
      <c r="E4311" s="32" t="s">
        <v>25</v>
      </c>
      <c r="F4311" s="32">
        <v>2995230211686</v>
      </c>
      <c r="G4311" s="32">
        <v>2</v>
      </c>
      <c r="H4311" s="34">
        <v>1606.9724999999999</v>
      </c>
      <c r="I4311" s="3"/>
      <c r="J4311" s="26">
        <f t="shared" si="306"/>
        <v>0</v>
      </c>
    </row>
    <row r="4312" spans="1:10" ht="19.5" customHeight="1" x14ac:dyDescent="0.25">
      <c r="A4312" s="36"/>
      <c r="B4312" s="32" t="s">
        <v>68</v>
      </c>
      <c r="C4312" s="32" t="str">
        <f t="shared" si="307"/>
        <v>523-299</v>
      </c>
      <c r="D4312" s="32" t="s">
        <v>69</v>
      </c>
      <c r="E4312" s="32" t="s">
        <v>71</v>
      </c>
      <c r="F4312" s="32">
        <v>2995230251682</v>
      </c>
      <c r="G4312" s="32">
        <v>2</v>
      </c>
      <c r="H4312" s="34">
        <v>1606.9724999999999</v>
      </c>
      <c r="I4312" s="3"/>
      <c r="J4312" s="26">
        <f t="shared" si="306"/>
        <v>0</v>
      </c>
    </row>
    <row r="4313" spans="1:10" ht="19.5" customHeight="1" x14ac:dyDescent="0.25">
      <c r="A4313" s="36"/>
      <c r="B4313" s="32" t="s">
        <v>68</v>
      </c>
      <c r="C4313" s="32" t="str">
        <f t="shared" si="307"/>
        <v>523-299</v>
      </c>
      <c r="D4313" s="32" t="s">
        <v>69</v>
      </c>
      <c r="E4313" s="32" t="s">
        <v>14</v>
      </c>
      <c r="F4313" s="32">
        <v>2995230261681</v>
      </c>
      <c r="G4313" s="32">
        <v>2</v>
      </c>
      <c r="H4313" s="34">
        <v>1606.9724999999999</v>
      </c>
      <c r="I4313" s="3"/>
      <c r="J4313" s="26">
        <f t="shared" si="306"/>
        <v>0</v>
      </c>
    </row>
    <row r="4314" spans="1:10" ht="19.5" customHeight="1" x14ac:dyDescent="0.25">
      <c r="A4314" s="36"/>
      <c r="B4314" s="32" t="s">
        <v>68</v>
      </c>
      <c r="C4314" s="32" t="str">
        <f t="shared" si="307"/>
        <v>523-299</v>
      </c>
      <c r="D4314" s="32" t="s">
        <v>69</v>
      </c>
      <c r="E4314" s="32" t="s">
        <v>15</v>
      </c>
      <c r="F4314" s="32">
        <v>2995230271680</v>
      </c>
      <c r="G4314" s="32">
        <v>3</v>
      </c>
      <c r="H4314" s="34">
        <v>1606.9724999999999</v>
      </c>
      <c r="I4314" s="3"/>
      <c r="J4314" s="26">
        <f t="shared" si="306"/>
        <v>0</v>
      </c>
    </row>
    <row r="4315" spans="1:10" ht="19.5" customHeight="1" x14ac:dyDescent="0.25">
      <c r="A4315" s="36"/>
      <c r="B4315" s="32" t="s">
        <v>68</v>
      </c>
      <c r="C4315" s="32" t="str">
        <f t="shared" si="307"/>
        <v>523-299</v>
      </c>
      <c r="D4315" s="32" t="s">
        <v>69</v>
      </c>
      <c r="E4315" s="32" t="s">
        <v>16</v>
      </c>
      <c r="F4315" s="32">
        <v>2995230281689</v>
      </c>
      <c r="G4315" s="32">
        <v>4</v>
      </c>
      <c r="H4315" s="34">
        <v>1606.9724999999999</v>
      </c>
      <c r="I4315" s="3"/>
      <c r="J4315" s="26">
        <f t="shared" si="306"/>
        <v>0</v>
      </c>
    </row>
    <row r="4316" spans="1:10" ht="19.5" customHeight="1" x14ac:dyDescent="0.25">
      <c r="A4316" s="36"/>
      <c r="B4316" s="32" t="s">
        <v>68</v>
      </c>
      <c r="C4316" s="32" t="str">
        <f t="shared" si="307"/>
        <v>523-299</v>
      </c>
      <c r="D4316" s="32" t="s">
        <v>69</v>
      </c>
      <c r="E4316" s="32" t="s">
        <v>79</v>
      </c>
      <c r="F4316" s="32">
        <v>2995230331681</v>
      </c>
      <c r="G4316" s="32">
        <v>1</v>
      </c>
      <c r="H4316" s="34">
        <v>1606.9724999999999</v>
      </c>
      <c r="I4316" s="3"/>
      <c r="J4316" s="26">
        <f t="shared" si="306"/>
        <v>0</v>
      </c>
    </row>
    <row r="4317" spans="1:10" ht="19.5" customHeight="1" x14ac:dyDescent="0.25">
      <c r="A4317" s="36"/>
      <c r="B4317" s="32" t="s">
        <v>68</v>
      </c>
      <c r="C4317" s="32" t="str">
        <f t="shared" si="307"/>
        <v>523-299</v>
      </c>
      <c r="D4317" s="32" t="s">
        <v>69</v>
      </c>
      <c r="E4317" s="32" t="s">
        <v>19</v>
      </c>
      <c r="F4317" s="32">
        <v>2995230341680</v>
      </c>
      <c r="G4317" s="32">
        <v>1</v>
      </c>
      <c r="H4317" s="34">
        <v>1606.9724999999999</v>
      </c>
      <c r="I4317" s="3"/>
      <c r="J4317" s="26">
        <f t="shared" si="306"/>
        <v>0</v>
      </c>
    </row>
    <row r="4318" spans="1:10" ht="19.5" customHeight="1" x14ac:dyDescent="0.25">
      <c r="A4318" s="36"/>
      <c r="B4318" s="32" t="s">
        <v>68</v>
      </c>
      <c r="C4318" s="32" t="str">
        <f t="shared" si="307"/>
        <v>523-299</v>
      </c>
      <c r="D4318" s="32" t="s">
        <v>69</v>
      </c>
      <c r="E4318" s="32" t="s">
        <v>70</v>
      </c>
      <c r="F4318" s="32">
        <v>57</v>
      </c>
      <c r="G4318" s="32">
        <v>2</v>
      </c>
      <c r="H4318" s="34">
        <v>1606.9724999999999</v>
      </c>
      <c r="I4318" s="3"/>
      <c r="J4318" s="26">
        <f t="shared" si="306"/>
        <v>0</v>
      </c>
    </row>
    <row r="4319" spans="1:10" ht="19.5" customHeight="1" x14ac:dyDescent="0.25">
      <c r="A4319" s="36"/>
      <c r="B4319" s="32" t="s">
        <v>68</v>
      </c>
      <c r="C4319" s="32" t="str">
        <f t="shared" si="307"/>
        <v>523-299</v>
      </c>
      <c r="D4319" s="32" t="s">
        <v>69</v>
      </c>
      <c r="E4319" s="32" t="s">
        <v>7</v>
      </c>
      <c r="F4319" s="32">
        <v>67</v>
      </c>
      <c r="G4319" s="32">
        <v>2</v>
      </c>
      <c r="H4319" s="34">
        <v>1606.9724999999999</v>
      </c>
      <c r="I4319" s="3"/>
      <c r="J4319" s="26">
        <f t="shared" si="306"/>
        <v>0</v>
      </c>
    </row>
    <row r="4320" spans="1:10" ht="19.5" customHeight="1" x14ac:dyDescent="0.25">
      <c r="A4320" s="36"/>
      <c r="B4320" s="32" t="s">
        <v>68</v>
      </c>
      <c r="C4320" s="32" t="str">
        <f t="shared" si="307"/>
        <v>523-299</v>
      </c>
      <c r="D4320" s="32" t="s">
        <v>69</v>
      </c>
      <c r="E4320" s="32" t="s">
        <v>11</v>
      </c>
      <c r="F4320" s="32">
        <v>77</v>
      </c>
      <c r="G4320" s="32">
        <v>2</v>
      </c>
      <c r="H4320" s="34">
        <v>1606.9724999999999</v>
      </c>
      <c r="I4320" s="3"/>
      <c r="J4320" s="26">
        <f t="shared" si="306"/>
        <v>0</v>
      </c>
    </row>
    <row r="4321" spans="1:10" ht="19.5" customHeight="1" x14ac:dyDescent="0.25">
      <c r="A4321" s="37"/>
      <c r="B4321" s="32" t="s">
        <v>68</v>
      </c>
      <c r="C4321" s="32" t="str">
        <f t="shared" si="307"/>
        <v>523-299</v>
      </c>
      <c r="D4321" s="32" t="s">
        <v>69</v>
      </c>
      <c r="E4321" s="32" t="s">
        <v>16</v>
      </c>
      <c r="F4321" s="32">
        <v>87</v>
      </c>
      <c r="G4321" s="32">
        <v>2</v>
      </c>
      <c r="H4321" s="34">
        <v>1606.9724999999999</v>
      </c>
      <c r="I4321" s="3"/>
      <c r="J4321" s="26">
        <f t="shared" si="306"/>
        <v>0</v>
      </c>
    </row>
    <row r="4322" spans="1:10" ht="36.75" customHeight="1" x14ac:dyDescent="0.25">
      <c r="A4322" s="35"/>
      <c r="B4322" s="32" t="s">
        <v>5</v>
      </c>
      <c r="C4322" s="32" t="str">
        <f t="shared" ref="C4322:C4328" si="308">HYPERLINK("http://warehouse.orhideja.net//images/products/575-299-291-299-pion_1_2.jpg","575-299")</f>
        <v>575-299</v>
      </c>
      <c r="D4322" s="32" t="s">
        <v>69</v>
      </c>
      <c r="E4322" s="32" t="s">
        <v>7</v>
      </c>
      <c r="F4322" s="32">
        <v>2995750121687</v>
      </c>
      <c r="G4322" s="32">
        <v>1</v>
      </c>
      <c r="H4322" s="34">
        <v>1427.4224999999999</v>
      </c>
      <c r="I4322" s="3"/>
      <c r="J4322" s="26">
        <f t="shared" si="306"/>
        <v>0</v>
      </c>
    </row>
    <row r="4323" spans="1:10" ht="36.75" customHeight="1" x14ac:dyDescent="0.25">
      <c r="A4323" s="36"/>
      <c r="B4323" s="32" t="s">
        <v>5</v>
      </c>
      <c r="C4323" s="32" t="str">
        <f t="shared" si="308"/>
        <v>575-299</v>
      </c>
      <c r="D4323" s="32" t="s">
        <v>69</v>
      </c>
      <c r="E4323" s="32" t="s">
        <v>17</v>
      </c>
      <c r="F4323" s="32">
        <v>1235911247825</v>
      </c>
      <c r="G4323" s="32">
        <v>3</v>
      </c>
      <c r="H4323" s="34">
        <v>1427.4224999999999</v>
      </c>
      <c r="I4323" s="3"/>
      <c r="J4323" s="26">
        <f t="shared" si="306"/>
        <v>0</v>
      </c>
    </row>
    <row r="4324" spans="1:10" ht="36.75" customHeight="1" x14ac:dyDescent="0.25">
      <c r="A4324" s="36"/>
      <c r="B4324" s="32" t="s">
        <v>5</v>
      </c>
      <c r="C4324" s="32" t="str">
        <f t="shared" si="308"/>
        <v>575-299</v>
      </c>
      <c r="D4324" s="32" t="s">
        <v>69</v>
      </c>
      <c r="E4324" s="32" t="s">
        <v>19</v>
      </c>
      <c r="F4324" s="32">
        <v>2995750341689</v>
      </c>
      <c r="G4324" s="32">
        <v>2</v>
      </c>
      <c r="H4324" s="34">
        <v>1427.4224999999999</v>
      </c>
      <c r="I4324" s="3"/>
      <c r="J4324" s="26">
        <f t="shared" si="306"/>
        <v>0</v>
      </c>
    </row>
    <row r="4325" spans="1:10" ht="36.75" customHeight="1" x14ac:dyDescent="0.25">
      <c r="A4325" s="36"/>
      <c r="B4325" s="32" t="s">
        <v>5</v>
      </c>
      <c r="C4325" s="32" t="str">
        <f t="shared" si="308"/>
        <v>575-299</v>
      </c>
      <c r="D4325" s="32" t="s">
        <v>69</v>
      </c>
      <c r="E4325" s="32" t="s">
        <v>20</v>
      </c>
      <c r="F4325" s="32">
        <v>2995750351688</v>
      </c>
      <c r="G4325" s="32">
        <v>3</v>
      </c>
      <c r="H4325" s="34">
        <v>1427.4224999999999</v>
      </c>
      <c r="I4325" s="3"/>
      <c r="J4325" s="26">
        <f t="shared" si="306"/>
        <v>0</v>
      </c>
    </row>
    <row r="4326" spans="1:10" ht="36.75" customHeight="1" x14ac:dyDescent="0.25">
      <c r="A4326" s="36"/>
      <c r="B4326" s="32" t="s">
        <v>5</v>
      </c>
      <c r="C4326" s="32" t="str">
        <f t="shared" si="308"/>
        <v>575-299</v>
      </c>
      <c r="D4326" s="32" t="s">
        <v>69</v>
      </c>
      <c r="E4326" s="32" t="s">
        <v>21</v>
      </c>
      <c r="F4326" s="32">
        <v>2995750361687</v>
      </c>
      <c r="G4326" s="32">
        <v>3</v>
      </c>
      <c r="H4326" s="34">
        <v>1427.4224999999999</v>
      </c>
      <c r="I4326" s="3"/>
      <c r="J4326" s="26">
        <f t="shared" si="306"/>
        <v>0</v>
      </c>
    </row>
    <row r="4327" spans="1:10" ht="36.75" customHeight="1" x14ac:dyDescent="0.25">
      <c r="A4327" s="36"/>
      <c r="B4327" s="32" t="s">
        <v>5</v>
      </c>
      <c r="C4327" s="32" t="str">
        <f t="shared" si="308"/>
        <v>575-299</v>
      </c>
      <c r="D4327" s="32" t="s">
        <v>69</v>
      </c>
      <c r="E4327" s="32" t="s">
        <v>73</v>
      </c>
      <c r="F4327" s="32">
        <v>2995750421688</v>
      </c>
      <c r="G4327" s="32">
        <v>2</v>
      </c>
      <c r="H4327" s="34">
        <v>1427.4224999999999</v>
      </c>
      <c r="I4327" s="3"/>
      <c r="J4327" s="26">
        <f t="shared" si="306"/>
        <v>0</v>
      </c>
    </row>
    <row r="4328" spans="1:10" ht="36.75" customHeight="1" x14ac:dyDescent="0.25">
      <c r="A4328" s="37"/>
      <c r="B4328" s="32" t="s">
        <v>5</v>
      </c>
      <c r="C4328" s="32" t="str">
        <f t="shared" si="308"/>
        <v>575-299</v>
      </c>
      <c r="D4328" s="32" t="s">
        <v>69</v>
      </c>
      <c r="E4328" s="32" t="s">
        <v>28</v>
      </c>
      <c r="F4328" s="32">
        <v>3258899773455</v>
      </c>
      <c r="G4328" s="32">
        <v>10</v>
      </c>
      <c r="H4328" s="34">
        <v>1427.4224999999999</v>
      </c>
      <c r="I4328" s="3"/>
      <c r="J4328" s="26">
        <f t="shared" si="306"/>
        <v>0</v>
      </c>
    </row>
    <row r="4329" spans="1:10" ht="99" customHeight="1" x14ac:dyDescent="0.25">
      <c r="A4329" s="35"/>
      <c r="B4329" s="32" t="s">
        <v>84</v>
      </c>
      <c r="C4329" s="32" t="str">
        <f>HYPERLINK("http://warehouse.orhideja.net//images/products/6_9.jpg","241-299")</f>
        <v>241-299</v>
      </c>
      <c r="D4329" s="32" t="s">
        <v>69</v>
      </c>
      <c r="E4329" s="32">
        <v>40</v>
      </c>
      <c r="F4329" s="32">
        <v>2992411081687</v>
      </c>
      <c r="G4329" s="32">
        <v>5</v>
      </c>
      <c r="H4329" s="34">
        <v>888.77249999999992</v>
      </c>
      <c r="I4329" s="3"/>
      <c r="J4329" s="26">
        <f t="shared" si="306"/>
        <v>0</v>
      </c>
    </row>
    <row r="4330" spans="1:10" ht="99" customHeight="1" x14ac:dyDescent="0.25">
      <c r="A4330" s="37"/>
      <c r="B4330" s="32" t="s">
        <v>84</v>
      </c>
      <c r="C4330" s="32" t="str">
        <f>HYPERLINK("http://warehouse.orhideja.net//images/products/6_9.jpg","241-299")</f>
        <v>241-299</v>
      </c>
      <c r="D4330" s="32" t="s">
        <v>69</v>
      </c>
      <c r="E4330" s="32">
        <v>42</v>
      </c>
      <c r="F4330" s="32">
        <v>2992411091686</v>
      </c>
      <c r="G4330" s="32">
        <v>9</v>
      </c>
      <c r="H4330" s="34">
        <v>888.77249999999992</v>
      </c>
      <c r="I4330" s="3"/>
      <c r="J4330" s="26">
        <f t="shared" si="306"/>
        <v>0</v>
      </c>
    </row>
    <row r="4331" spans="1:10" ht="43.5" customHeight="1" x14ac:dyDescent="0.25">
      <c r="A4331" s="35"/>
      <c r="B4331" s="32" t="s">
        <v>32</v>
      </c>
      <c r="C4331" s="32" t="str">
        <f>HYPERLINK("http://warehouse.orhideja.net//images/products/291-299-pion_2.jpg","291-299")</f>
        <v>291-299</v>
      </c>
      <c r="D4331" s="32" t="s">
        <v>69</v>
      </c>
      <c r="E4331" s="32">
        <v>36</v>
      </c>
      <c r="F4331" s="32">
        <v>2992911061684</v>
      </c>
      <c r="G4331" s="32">
        <v>2</v>
      </c>
      <c r="H4331" s="34">
        <v>915.70500000000004</v>
      </c>
      <c r="I4331" s="3"/>
      <c r="J4331" s="26">
        <f t="shared" si="306"/>
        <v>0</v>
      </c>
    </row>
    <row r="4332" spans="1:10" ht="43.5" customHeight="1" x14ac:dyDescent="0.25">
      <c r="A4332" s="36"/>
      <c r="B4332" s="32" t="s">
        <v>32</v>
      </c>
      <c r="C4332" s="32" t="str">
        <f>HYPERLINK("http://warehouse.orhideja.net//images/products/291-299-pion_2.jpg","291-299")</f>
        <v>291-299</v>
      </c>
      <c r="D4332" s="32" t="s">
        <v>69</v>
      </c>
      <c r="E4332" s="32">
        <v>38</v>
      </c>
      <c r="F4332" s="32">
        <v>2992911071683</v>
      </c>
      <c r="G4332" s="32">
        <v>6</v>
      </c>
      <c r="H4332" s="34">
        <v>915.70500000000004</v>
      </c>
      <c r="I4332" s="3"/>
      <c r="J4332" s="26">
        <f t="shared" si="306"/>
        <v>0</v>
      </c>
    </row>
    <row r="4333" spans="1:10" ht="43.5" customHeight="1" x14ac:dyDescent="0.25">
      <c r="A4333" s="36"/>
      <c r="B4333" s="32" t="s">
        <v>32</v>
      </c>
      <c r="C4333" s="32" t="str">
        <f>HYPERLINK("http://warehouse.orhideja.net//images/products/291-299-pion_2.jpg","291-299")</f>
        <v>291-299</v>
      </c>
      <c r="D4333" s="32" t="s">
        <v>69</v>
      </c>
      <c r="E4333" s="32">
        <v>40</v>
      </c>
      <c r="F4333" s="32">
        <v>2992911081682</v>
      </c>
      <c r="G4333" s="32">
        <v>1</v>
      </c>
      <c r="H4333" s="34">
        <v>915.70500000000004</v>
      </c>
      <c r="I4333" s="3"/>
      <c r="J4333" s="26">
        <f t="shared" si="306"/>
        <v>0</v>
      </c>
    </row>
    <row r="4334" spans="1:10" ht="43.5" customHeight="1" x14ac:dyDescent="0.25">
      <c r="A4334" s="37"/>
      <c r="B4334" s="32" t="s">
        <v>32</v>
      </c>
      <c r="C4334" s="32" t="str">
        <f>HYPERLINK("http://warehouse.orhideja.net//images/products/291-299-pion_2.jpg","291-299")</f>
        <v>291-299</v>
      </c>
      <c r="D4334" s="32" t="s">
        <v>69</v>
      </c>
      <c r="E4334" s="32">
        <v>44</v>
      </c>
      <c r="F4334" s="32">
        <v>2992911101687</v>
      </c>
      <c r="G4334" s="32">
        <v>2</v>
      </c>
      <c r="H4334" s="34">
        <v>915.70500000000004</v>
      </c>
      <c r="I4334" s="3"/>
      <c r="J4334" s="26">
        <f t="shared" si="306"/>
        <v>0</v>
      </c>
    </row>
    <row r="4335" spans="1:10" ht="22.5" customHeight="1" x14ac:dyDescent="0.25">
      <c r="A4335" s="35"/>
      <c r="B4335" s="32" t="s">
        <v>32</v>
      </c>
      <c r="C4335" s="32" t="str">
        <f>HYPERLINK("http://warehouse.orhideja.net//images/products/130-299-710-299-pion_6.jpg","710-299")</f>
        <v>710-299</v>
      </c>
      <c r="D4335" s="32" t="s">
        <v>69</v>
      </c>
      <c r="E4335" s="32">
        <v>38</v>
      </c>
      <c r="F4335" s="32">
        <v>2997101071689</v>
      </c>
      <c r="G4335" s="32">
        <v>4</v>
      </c>
      <c r="H4335" s="34">
        <v>1149.1200000000001</v>
      </c>
      <c r="I4335" s="3"/>
      <c r="J4335" s="26">
        <f t="shared" si="306"/>
        <v>0</v>
      </c>
    </row>
    <row r="4336" spans="1:10" ht="22.5" customHeight="1" x14ac:dyDescent="0.25">
      <c r="A4336" s="36"/>
      <c r="B4336" s="32" t="s">
        <v>32</v>
      </c>
      <c r="C4336" s="32" t="str">
        <f>HYPERLINK("http://warehouse.orhideja.net//images/products/130-299-710-299-pion_6.jpg","710-299")</f>
        <v>710-299</v>
      </c>
      <c r="D4336" s="32" t="s">
        <v>69</v>
      </c>
      <c r="E4336" s="32">
        <v>40</v>
      </c>
      <c r="F4336" s="32">
        <v>2997101081688</v>
      </c>
      <c r="G4336" s="32">
        <v>14</v>
      </c>
      <c r="H4336" s="34">
        <v>1149.1200000000001</v>
      </c>
      <c r="I4336" s="3"/>
      <c r="J4336" s="26">
        <f t="shared" si="306"/>
        <v>0</v>
      </c>
    </row>
    <row r="4337" spans="1:10" ht="22.5" customHeight="1" x14ac:dyDescent="0.25">
      <c r="A4337" s="36"/>
      <c r="B4337" s="32" t="s">
        <v>32</v>
      </c>
      <c r="C4337" s="32" t="str">
        <f>HYPERLINK("http://warehouse.orhideja.net//images/products/130-299-710-299-pion_6.jpg","710-299")</f>
        <v>710-299</v>
      </c>
      <c r="D4337" s="32" t="s">
        <v>69</v>
      </c>
      <c r="E4337" s="32">
        <v>42</v>
      </c>
      <c r="F4337" s="32">
        <v>2997101091687</v>
      </c>
      <c r="G4337" s="32">
        <v>15</v>
      </c>
      <c r="H4337" s="34">
        <v>1149.1200000000001</v>
      </c>
      <c r="I4337" s="3"/>
      <c r="J4337" s="26">
        <f t="shared" si="306"/>
        <v>0</v>
      </c>
    </row>
    <row r="4338" spans="1:10" ht="22.5" customHeight="1" x14ac:dyDescent="0.25">
      <c r="A4338" s="36"/>
      <c r="B4338" s="32" t="s">
        <v>32</v>
      </c>
      <c r="C4338" s="32" t="str">
        <f>HYPERLINK("http://warehouse.orhideja.net//images/products/130-299-710-299-pion_6.jpg","710-299")</f>
        <v>710-299</v>
      </c>
      <c r="D4338" s="32" t="s">
        <v>69</v>
      </c>
      <c r="E4338" s="32">
        <v>44</v>
      </c>
      <c r="F4338" s="32">
        <v>2997101101683</v>
      </c>
      <c r="G4338" s="32">
        <v>10</v>
      </c>
      <c r="H4338" s="34">
        <v>1149.1200000000001</v>
      </c>
      <c r="I4338" s="3"/>
      <c r="J4338" s="26">
        <f t="shared" si="306"/>
        <v>0</v>
      </c>
    </row>
    <row r="4339" spans="1:10" ht="22.5" customHeight="1" x14ac:dyDescent="0.25">
      <c r="A4339" s="36"/>
      <c r="B4339" s="32" t="s">
        <v>32</v>
      </c>
      <c r="C4339" s="32" t="str">
        <f>HYPERLINK("http://warehouse.orhideja.net//images/products/130-299-710-299-pion_6.jpg","710-299")</f>
        <v>710-299</v>
      </c>
      <c r="D4339" s="32" t="s">
        <v>69</v>
      </c>
      <c r="E4339" s="32">
        <v>46</v>
      </c>
      <c r="F4339" s="32">
        <v>2997101111682</v>
      </c>
      <c r="G4339" s="32">
        <v>10</v>
      </c>
      <c r="H4339" s="34">
        <v>1149.1200000000001</v>
      </c>
      <c r="I4339" s="3"/>
      <c r="J4339" s="26">
        <f t="shared" si="306"/>
        <v>0</v>
      </c>
    </row>
    <row r="4340" spans="1:10" ht="22.5" customHeight="1" x14ac:dyDescent="0.25">
      <c r="A4340" s="36"/>
      <c r="B4340" s="32" t="s">
        <v>32</v>
      </c>
      <c r="C4340" s="32" t="str">
        <f t="shared" ref="C4340:C4345" si="309">HYPERLINK("http://warehouse.orhideja.net//images/products/710-299 _2.jpg","710-299")</f>
        <v>710-299</v>
      </c>
      <c r="D4340" s="32" t="s">
        <v>69</v>
      </c>
      <c r="E4340" s="32">
        <v>36</v>
      </c>
      <c r="F4340" s="32">
        <v>2997101061680</v>
      </c>
      <c r="G4340" s="32">
        <v>1</v>
      </c>
      <c r="H4340" s="34">
        <v>1149.1200000000001</v>
      </c>
      <c r="I4340" s="3"/>
      <c r="J4340" s="26">
        <f t="shared" si="306"/>
        <v>0</v>
      </c>
    </row>
    <row r="4341" spans="1:10" ht="22.5" customHeight="1" x14ac:dyDescent="0.25">
      <c r="A4341" s="36"/>
      <c r="B4341" s="32" t="s">
        <v>32</v>
      </c>
      <c r="C4341" s="32" t="str">
        <f t="shared" si="309"/>
        <v>710-299</v>
      </c>
      <c r="D4341" s="32" t="s">
        <v>69</v>
      </c>
      <c r="E4341" s="32">
        <v>38</v>
      </c>
      <c r="F4341" s="32">
        <v>2997101071689</v>
      </c>
      <c r="G4341" s="32">
        <v>2</v>
      </c>
      <c r="H4341" s="34">
        <v>1149.1200000000001</v>
      </c>
      <c r="I4341" s="3"/>
      <c r="J4341" s="26">
        <f t="shared" si="306"/>
        <v>0</v>
      </c>
    </row>
    <row r="4342" spans="1:10" ht="22.5" customHeight="1" x14ac:dyDescent="0.25">
      <c r="A4342" s="36"/>
      <c r="B4342" s="32" t="s">
        <v>32</v>
      </c>
      <c r="C4342" s="32" t="str">
        <f t="shared" si="309"/>
        <v>710-299</v>
      </c>
      <c r="D4342" s="32" t="s">
        <v>69</v>
      </c>
      <c r="E4342" s="32">
        <v>40</v>
      </c>
      <c r="F4342" s="32">
        <v>2997101081688</v>
      </c>
      <c r="G4342" s="32">
        <v>13</v>
      </c>
      <c r="H4342" s="34">
        <v>1149.1200000000001</v>
      </c>
      <c r="I4342" s="3"/>
      <c r="J4342" s="26">
        <f t="shared" si="306"/>
        <v>0</v>
      </c>
    </row>
    <row r="4343" spans="1:10" ht="22.5" customHeight="1" x14ac:dyDescent="0.25">
      <c r="A4343" s="36"/>
      <c r="B4343" s="32" t="s">
        <v>32</v>
      </c>
      <c r="C4343" s="32" t="str">
        <f t="shared" si="309"/>
        <v>710-299</v>
      </c>
      <c r="D4343" s="32" t="s">
        <v>69</v>
      </c>
      <c r="E4343" s="32">
        <v>42</v>
      </c>
      <c r="F4343" s="32">
        <v>2997101091687</v>
      </c>
      <c r="G4343" s="32">
        <v>12</v>
      </c>
      <c r="H4343" s="34">
        <v>1149.1200000000001</v>
      </c>
      <c r="I4343" s="3"/>
      <c r="J4343" s="26">
        <f t="shared" si="306"/>
        <v>0</v>
      </c>
    </row>
    <row r="4344" spans="1:10" ht="22.5" customHeight="1" x14ac:dyDescent="0.25">
      <c r="A4344" s="36"/>
      <c r="B4344" s="32" t="s">
        <v>32</v>
      </c>
      <c r="C4344" s="32" t="str">
        <f t="shared" si="309"/>
        <v>710-299</v>
      </c>
      <c r="D4344" s="32" t="s">
        <v>69</v>
      </c>
      <c r="E4344" s="32">
        <v>44</v>
      </c>
      <c r="F4344" s="32">
        <v>2997101101683</v>
      </c>
      <c r="G4344" s="32">
        <v>9</v>
      </c>
      <c r="H4344" s="34">
        <v>1149.1200000000001</v>
      </c>
      <c r="I4344" s="3"/>
      <c r="J4344" s="26">
        <f t="shared" si="306"/>
        <v>0</v>
      </c>
    </row>
    <row r="4345" spans="1:10" ht="22.5" customHeight="1" x14ac:dyDescent="0.25">
      <c r="A4345" s="37"/>
      <c r="B4345" s="32" t="s">
        <v>32</v>
      </c>
      <c r="C4345" s="32" t="str">
        <f t="shared" si="309"/>
        <v>710-299</v>
      </c>
      <c r="D4345" s="32" t="s">
        <v>69</v>
      </c>
      <c r="E4345" s="32">
        <v>46</v>
      </c>
      <c r="F4345" s="32">
        <v>2997101111682</v>
      </c>
      <c r="G4345" s="32">
        <v>4</v>
      </c>
      <c r="H4345" s="34">
        <v>1149.1200000000001</v>
      </c>
      <c r="I4345" s="3"/>
      <c r="J4345" s="26">
        <f t="shared" si="306"/>
        <v>0</v>
      </c>
    </row>
    <row r="4346" spans="1:10" ht="35.25" customHeight="1" x14ac:dyDescent="0.25">
      <c r="A4346" s="35"/>
      <c r="B4346" s="32" t="s">
        <v>68</v>
      </c>
      <c r="C4346" s="32" t="str">
        <f t="shared" ref="C4346:C4352" si="310">HYPERLINK("http://warehouse.orhideja.net//images/products/523-299, 291-299 красный.JPG","523-299")</f>
        <v>523-299</v>
      </c>
      <c r="D4346" s="32" t="s">
        <v>150</v>
      </c>
      <c r="E4346" s="32" t="s">
        <v>7</v>
      </c>
      <c r="F4346" s="32">
        <v>2995230121008</v>
      </c>
      <c r="G4346" s="32">
        <v>1</v>
      </c>
      <c r="H4346" s="34">
        <v>1606.9724999999999</v>
      </c>
      <c r="I4346" s="3"/>
      <c r="J4346" s="26">
        <f t="shared" si="306"/>
        <v>0</v>
      </c>
    </row>
    <row r="4347" spans="1:10" ht="35.25" customHeight="1" x14ac:dyDescent="0.25">
      <c r="A4347" s="36"/>
      <c r="B4347" s="32" t="s">
        <v>68</v>
      </c>
      <c r="C4347" s="32" t="str">
        <f t="shared" si="310"/>
        <v>523-299</v>
      </c>
      <c r="D4347" s="32" t="s">
        <v>150</v>
      </c>
      <c r="E4347" s="32" t="s">
        <v>8</v>
      </c>
      <c r="F4347" s="32">
        <v>2995230131007</v>
      </c>
      <c r="G4347" s="32">
        <v>1</v>
      </c>
      <c r="H4347" s="34">
        <v>1606.9724999999999</v>
      </c>
      <c r="I4347" s="3"/>
      <c r="J4347" s="26">
        <f t="shared" si="306"/>
        <v>0</v>
      </c>
    </row>
    <row r="4348" spans="1:10" ht="35.25" customHeight="1" x14ac:dyDescent="0.25">
      <c r="A4348" s="36"/>
      <c r="B4348" s="32" t="s">
        <v>68</v>
      </c>
      <c r="C4348" s="32" t="str">
        <f t="shared" si="310"/>
        <v>523-299</v>
      </c>
      <c r="D4348" s="32" t="s">
        <v>150</v>
      </c>
      <c r="E4348" s="32" t="s">
        <v>9</v>
      </c>
      <c r="F4348" s="32">
        <v>2995230181002</v>
      </c>
      <c r="G4348" s="32">
        <v>1</v>
      </c>
      <c r="H4348" s="34">
        <v>1606.9724999999999</v>
      </c>
      <c r="I4348" s="3"/>
      <c r="J4348" s="26">
        <f t="shared" si="306"/>
        <v>0</v>
      </c>
    </row>
    <row r="4349" spans="1:10" ht="35.25" customHeight="1" x14ac:dyDescent="0.25">
      <c r="A4349" s="36"/>
      <c r="B4349" s="32" t="s">
        <v>68</v>
      </c>
      <c r="C4349" s="32" t="str">
        <f t="shared" si="310"/>
        <v>523-299</v>
      </c>
      <c r="D4349" s="32" t="s">
        <v>150</v>
      </c>
      <c r="E4349" s="32" t="s">
        <v>10</v>
      </c>
      <c r="F4349" s="32">
        <v>2995230191001</v>
      </c>
      <c r="G4349" s="32">
        <v>3</v>
      </c>
      <c r="H4349" s="34">
        <v>1606.9724999999999</v>
      </c>
      <c r="I4349" s="3"/>
      <c r="J4349" s="26">
        <f t="shared" si="306"/>
        <v>0</v>
      </c>
    </row>
    <row r="4350" spans="1:10" ht="35.25" customHeight="1" x14ac:dyDescent="0.25">
      <c r="A4350" s="36"/>
      <c r="B4350" s="32" t="s">
        <v>68</v>
      </c>
      <c r="C4350" s="32" t="str">
        <f t="shared" si="310"/>
        <v>523-299</v>
      </c>
      <c r="D4350" s="32" t="s">
        <v>150</v>
      </c>
      <c r="E4350" s="32" t="s">
        <v>11</v>
      </c>
      <c r="F4350" s="32">
        <v>2995230201007</v>
      </c>
      <c r="G4350" s="32">
        <v>2</v>
      </c>
      <c r="H4350" s="34">
        <v>1606.9724999999999</v>
      </c>
      <c r="I4350" s="3"/>
      <c r="J4350" s="26">
        <f t="shared" si="306"/>
        <v>0</v>
      </c>
    </row>
    <row r="4351" spans="1:10" ht="35.25" customHeight="1" x14ac:dyDescent="0.25">
      <c r="A4351" s="36"/>
      <c r="B4351" s="32" t="s">
        <v>68</v>
      </c>
      <c r="C4351" s="32" t="str">
        <f t="shared" si="310"/>
        <v>523-299</v>
      </c>
      <c r="D4351" s="32" t="s">
        <v>150</v>
      </c>
      <c r="E4351" s="32" t="s">
        <v>25</v>
      </c>
      <c r="F4351" s="32">
        <v>2995230211006</v>
      </c>
      <c r="G4351" s="32">
        <v>3</v>
      </c>
      <c r="H4351" s="34">
        <v>1606.9724999999999</v>
      </c>
      <c r="I4351" s="3"/>
      <c r="J4351" s="26">
        <f t="shared" si="306"/>
        <v>0</v>
      </c>
    </row>
    <row r="4352" spans="1:10" ht="35.25" customHeight="1" x14ac:dyDescent="0.25">
      <c r="A4352" s="37"/>
      <c r="B4352" s="32" t="s">
        <v>68</v>
      </c>
      <c r="C4352" s="32" t="str">
        <f t="shared" si="310"/>
        <v>523-299</v>
      </c>
      <c r="D4352" s="32" t="s">
        <v>150</v>
      </c>
      <c r="E4352" s="32" t="s">
        <v>15</v>
      </c>
      <c r="F4352" s="32">
        <v>2995230271000</v>
      </c>
      <c r="G4352" s="32">
        <v>1</v>
      </c>
      <c r="H4352" s="34">
        <v>1606.9724999999999</v>
      </c>
      <c r="I4352" s="3"/>
      <c r="J4352" s="26">
        <f t="shared" si="306"/>
        <v>0</v>
      </c>
    </row>
    <row r="4353" spans="1:10" ht="91.5" customHeight="1" x14ac:dyDescent="0.25">
      <c r="A4353" s="35"/>
      <c r="B4353" s="32" t="s">
        <v>32</v>
      </c>
      <c r="C4353" s="32" t="str">
        <f>HYPERLINK("http://warehouse.orhideja.net//images/products/710-299 красный.JPG","710-299")</f>
        <v>710-299</v>
      </c>
      <c r="D4353" s="32" t="s">
        <v>150</v>
      </c>
      <c r="E4353" s="32">
        <v>42</v>
      </c>
      <c r="F4353" s="32">
        <v>2997101091007</v>
      </c>
      <c r="G4353" s="32">
        <v>19</v>
      </c>
      <c r="H4353" s="34">
        <v>1149.1200000000001</v>
      </c>
      <c r="I4353" s="3"/>
      <c r="J4353" s="26">
        <f t="shared" si="306"/>
        <v>0</v>
      </c>
    </row>
    <row r="4354" spans="1:10" ht="91.5" customHeight="1" x14ac:dyDescent="0.25">
      <c r="A4354" s="37"/>
      <c r="B4354" s="32" t="s">
        <v>32</v>
      </c>
      <c r="C4354" s="32" t="str">
        <f>HYPERLINK("http://warehouse.orhideja.net//images/products/710-299 красный.JPG","710-299")</f>
        <v>710-299</v>
      </c>
      <c r="D4354" s="32" t="s">
        <v>150</v>
      </c>
      <c r="E4354" s="32">
        <v>44</v>
      </c>
      <c r="F4354" s="32">
        <v>2997101101003</v>
      </c>
      <c r="G4354" s="32">
        <v>5</v>
      </c>
      <c r="H4354" s="34">
        <v>1149.1200000000001</v>
      </c>
      <c r="I4354" s="3"/>
      <c r="J4354" s="26">
        <f t="shared" si="306"/>
        <v>0</v>
      </c>
    </row>
    <row r="4355" spans="1:10" ht="33.75" customHeight="1" x14ac:dyDescent="0.25">
      <c r="A4355" s="35"/>
      <c r="B4355" s="32" t="s">
        <v>76</v>
      </c>
      <c r="C4355" s="32" t="str">
        <f t="shared" ref="C4355:C4362" si="311">HYPERLINK("http://warehouse.orhideja.net//images/products/130-299-white_1.jpg","130-299")</f>
        <v>130-299</v>
      </c>
      <c r="D4355" s="32" t="s">
        <v>110</v>
      </c>
      <c r="E4355" s="32" t="s">
        <v>77</v>
      </c>
      <c r="F4355" s="32">
        <v>2991300100041</v>
      </c>
      <c r="G4355" s="32">
        <v>2</v>
      </c>
      <c r="H4355" s="34">
        <v>1714.7025000000001</v>
      </c>
      <c r="I4355" s="3"/>
      <c r="J4355" s="26">
        <f t="shared" si="306"/>
        <v>0</v>
      </c>
    </row>
    <row r="4356" spans="1:10" ht="33.75" customHeight="1" x14ac:dyDescent="0.25">
      <c r="A4356" s="36"/>
      <c r="B4356" s="32" t="s">
        <v>76</v>
      </c>
      <c r="C4356" s="32" t="str">
        <f t="shared" si="311"/>
        <v>130-299</v>
      </c>
      <c r="D4356" s="32" t="s">
        <v>110</v>
      </c>
      <c r="E4356" s="32" t="s">
        <v>70</v>
      </c>
      <c r="F4356" s="32">
        <v>2991300110040</v>
      </c>
      <c r="G4356" s="32">
        <v>1</v>
      </c>
      <c r="H4356" s="34">
        <v>1714.7025000000001</v>
      </c>
      <c r="I4356" s="3"/>
      <c r="J4356" s="26">
        <f t="shared" si="306"/>
        <v>0</v>
      </c>
    </row>
    <row r="4357" spans="1:10" ht="33.75" customHeight="1" x14ac:dyDescent="0.25">
      <c r="A4357" s="36"/>
      <c r="B4357" s="32" t="s">
        <v>76</v>
      </c>
      <c r="C4357" s="32" t="str">
        <f t="shared" si="311"/>
        <v>130-299</v>
      </c>
      <c r="D4357" s="32" t="s">
        <v>110</v>
      </c>
      <c r="E4357" s="32" t="s">
        <v>7</v>
      </c>
      <c r="F4357" s="32">
        <v>2991300120049</v>
      </c>
      <c r="G4357" s="32">
        <v>2</v>
      </c>
      <c r="H4357" s="34">
        <v>1714.7025000000001</v>
      </c>
      <c r="I4357" s="3"/>
      <c r="J4357" s="26">
        <f t="shared" si="306"/>
        <v>0</v>
      </c>
    </row>
    <row r="4358" spans="1:10" ht="33.75" customHeight="1" x14ac:dyDescent="0.25">
      <c r="A4358" s="36"/>
      <c r="B4358" s="32" t="s">
        <v>76</v>
      </c>
      <c r="C4358" s="32" t="str">
        <f t="shared" si="311"/>
        <v>130-299</v>
      </c>
      <c r="D4358" s="32" t="s">
        <v>110</v>
      </c>
      <c r="E4358" s="32" t="s">
        <v>8</v>
      </c>
      <c r="F4358" s="32">
        <v>2991300130048</v>
      </c>
      <c r="G4358" s="32">
        <v>7</v>
      </c>
      <c r="H4358" s="34">
        <v>1714.7025000000001</v>
      </c>
      <c r="I4358" s="3"/>
      <c r="J4358" s="26">
        <f t="shared" si="306"/>
        <v>0</v>
      </c>
    </row>
    <row r="4359" spans="1:10" ht="33.75" customHeight="1" x14ac:dyDescent="0.25">
      <c r="A4359" s="36"/>
      <c r="B4359" s="32" t="s">
        <v>76</v>
      </c>
      <c r="C4359" s="32" t="str">
        <f t="shared" si="311"/>
        <v>130-299</v>
      </c>
      <c r="D4359" s="32" t="s">
        <v>110</v>
      </c>
      <c r="E4359" s="32" t="s">
        <v>9</v>
      </c>
      <c r="F4359" s="32">
        <v>2991300180043</v>
      </c>
      <c r="G4359" s="32">
        <v>4</v>
      </c>
      <c r="H4359" s="34">
        <v>1714.7025000000001</v>
      </c>
      <c r="I4359" s="3"/>
      <c r="J4359" s="26">
        <f t="shared" si="306"/>
        <v>0</v>
      </c>
    </row>
    <row r="4360" spans="1:10" ht="33.75" customHeight="1" x14ac:dyDescent="0.25">
      <c r="A4360" s="36"/>
      <c r="B4360" s="32" t="s">
        <v>76</v>
      </c>
      <c r="C4360" s="32" t="str">
        <f t="shared" si="311"/>
        <v>130-299</v>
      </c>
      <c r="D4360" s="32" t="s">
        <v>110</v>
      </c>
      <c r="E4360" s="32" t="s">
        <v>10</v>
      </c>
      <c r="F4360" s="32">
        <v>2991300190042</v>
      </c>
      <c r="G4360" s="32">
        <v>7</v>
      </c>
      <c r="H4360" s="34">
        <v>1714.7025000000001</v>
      </c>
      <c r="I4360" s="3"/>
      <c r="J4360" s="26">
        <f t="shared" ref="J4360:J4423" si="312">H4360*I4360</f>
        <v>0</v>
      </c>
    </row>
    <row r="4361" spans="1:10" ht="33.75" customHeight="1" x14ac:dyDescent="0.25">
      <c r="A4361" s="36"/>
      <c r="B4361" s="32" t="s">
        <v>76</v>
      </c>
      <c r="C4361" s="32" t="str">
        <f t="shared" si="311"/>
        <v>130-299</v>
      </c>
      <c r="D4361" s="32" t="s">
        <v>110</v>
      </c>
      <c r="E4361" s="32" t="s">
        <v>11</v>
      </c>
      <c r="F4361" s="32">
        <v>2991300200048</v>
      </c>
      <c r="G4361" s="32">
        <v>10</v>
      </c>
      <c r="H4361" s="34">
        <v>1714.7025000000001</v>
      </c>
      <c r="I4361" s="3"/>
      <c r="J4361" s="26">
        <f t="shared" si="312"/>
        <v>0</v>
      </c>
    </row>
    <row r="4362" spans="1:10" ht="33.75" customHeight="1" x14ac:dyDescent="0.25">
      <c r="A4362" s="37"/>
      <c r="B4362" s="32" t="s">
        <v>76</v>
      </c>
      <c r="C4362" s="32" t="str">
        <f t="shared" si="311"/>
        <v>130-299</v>
      </c>
      <c r="D4362" s="32" t="s">
        <v>110</v>
      </c>
      <c r="E4362" s="32" t="s">
        <v>25</v>
      </c>
      <c r="F4362" s="32">
        <v>2991300210047</v>
      </c>
      <c r="G4362" s="32">
        <v>21</v>
      </c>
      <c r="H4362" s="34">
        <v>1714.7025000000001</v>
      </c>
      <c r="I4362" s="3"/>
      <c r="J4362" s="26">
        <f t="shared" si="312"/>
        <v>0</v>
      </c>
    </row>
    <row r="4363" spans="1:10" ht="32.25" customHeight="1" x14ac:dyDescent="0.25">
      <c r="A4363" s="35"/>
      <c r="B4363" s="32" t="s">
        <v>80</v>
      </c>
      <c r="C4363" s="32" t="str">
        <f t="shared" ref="C4363:C4371" si="313">HYPERLINK("http://warehouse.orhideja.net//images/products/504-299-moloko.jpg","504-299")</f>
        <v>504-299</v>
      </c>
      <c r="D4363" s="32" t="s">
        <v>110</v>
      </c>
      <c r="E4363" s="32" t="s">
        <v>77</v>
      </c>
      <c r="F4363" s="32">
        <v>2995040100040</v>
      </c>
      <c r="G4363" s="32">
        <v>7</v>
      </c>
      <c r="H4363" s="34">
        <v>1256.8499999999999</v>
      </c>
      <c r="I4363" s="3"/>
      <c r="J4363" s="26">
        <f t="shared" si="312"/>
        <v>0</v>
      </c>
    </row>
    <row r="4364" spans="1:10" ht="32.25" customHeight="1" x14ac:dyDescent="0.25">
      <c r="A4364" s="36"/>
      <c r="B4364" s="32" t="s">
        <v>80</v>
      </c>
      <c r="C4364" s="32" t="str">
        <f t="shared" si="313"/>
        <v>504-299</v>
      </c>
      <c r="D4364" s="32" t="s">
        <v>110</v>
      </c>
      <c r="E4364" s="32" t="s">
        <v>70</v>
      </c>
      <c r="F4364" s="32">
        <v>2995040110049</v>
      </c>
      <c r="G4364" s="32">
        <v>8</v>
      </c>
      <c r="H4364" s="34">
        <v>1256.8499999999999</v>
      </c>
      <c r="I4364" s="3"/>
      <c r="J4364" s="26">
        <f t="shared" si="312"/>
        <v>0</v>
      </c>
    </row>
    <row r="4365" spans="1:10" ht="32.25" customHeight="1" x14ac:dyDescent="0.25">
      <c r="A4365" s="36"/>
      <c r="B4365" s="32" t="s">
        <v>80</v>
      </c>
      <c r="C4365" s="32" t="str">
        <f t="shared" si="313"/>
        <v>504-299</v>
      </c>
      <c r="D4365" s="32" t="s">
        <v>110</v>
      </c>
      <c r="E4365" s="32" t="s">
        <v>7</v>
      </c>
      <c r="F4365" s="32">
        <v>2995040120048</v>
      </c>
      <c r="G4365" s="32">
        <v>10</v>
      </c>
      <c r="H4365" s="34">
        <v>1256.8499999999999</v>
      </c>
      <c r="I4365" s="3"/>
      <c r="J4365" s="26">
        <f t="shared" si="312"/>
        <v>0</v>
      </c>
    </row>
    <row r="4366" spans="1:10" ht="32.25" customHeight="1" x14ac:dyDescent="0.25">
      <c r="A4366" s="36"/>
      <c r="B4366" s="32" t="s">
        <v>80</v>
      </c>
      <c r="C4366" s="32" t="str">
        <f t="shared" si="313"/>
        <v>504-299</v>
      </c>
      <c r="D4366" s="32" t="s">
        <v>110</v>
      </c>
      <c r="E4366" s="32" t="s">
        <v>8</v>
      </c>
      <c r="F4366" s="32">
        <v>2995040130047</v>
      </c>
      <c r="G4366" s="32">
        <v>5</v>
      </c>
      <c r="H4366" s="34">
        <v>1256.8499999999999</v>
      </c>
      <c r="I4366" s="3"/>
      <c r="J4366" s="26">
        <f t="shared" si="312"/>
        <v>0</v>
      </c>
    </row>
    <row r="4367" spans="1:10" ht="32.25" customHeight="1" x14ac:dyDescent="0.25">
      <c r="A4367" s="36"/>
      <c r="B4367" s="32" t="s">
        <v>80</v>
      </c>
      <c r="C4367" s="32" t="str">
        <f t="shared" si="313"/>
        <v>504-299</v>
      </c>
      <c r="D4367" s="32" t="s">
        <v>110</v>
      </c>
      <c r="E4367" s="32" t="s">
        <v>9</v>
      </c>
      <c r="F4367" s="32">
        <v>2995040180042</v>
      </c>
      <c r="G4367" s="32">
        <v>4</v>
      </c>
      <c r="H4367" s="34">
        <v>1256.8499999999999</v>
      </c>
      <c r="I4367" s="3"/>
      <c r="J4367" s="26">
        <f t="shared" si="312"/>
        <v>0</v>
      </c>
    </row>
    <row r="4368" spans="1:10" ht="32.25" customHeight="1" x14ac:dyDescent="0.25">
      <c r="A4368" s="36"/>
      <c r="B4368" s="32" t="s">
        <v>80</v>
      </c>
      <c r="C4368" s="32" t="str">
        <f t="shared" si="313"/>
        <v>504-299</v>
      </c>
      <c r="D4368" s="32" t="s">
        <v>110</v>
      </c>
      <c r="E4368" s="32" t="s">
        <v>10</v>
      </c>
      <c r="F4368" s="32">
        <v>2995040190041</v>
      </c>
      <c r="G4368" s="32">
        <v>13</v>
      </c>
      <c r="H4368" s="34">
        <v>1256.8499999999999</v>
      </c>
      <c r="I4368" s="3"/>
      <c r="J4368" s="26">
        <f t="shared" si="312"/>
        <v>0</v>
      </c>
    </row>
    <row r="4369" spans="1:10" ht="32.25" customHeight="1" x14ac:dyDescent="0.25">
      <c r="A4369" s="36"/>
      <c r="B4369" s="32" t="s">
        <v>80</v>
      </c>
      <c r="C4369" s="32" t="str">
        <f t="shared" si="313"/>
        <v>504-299</v>
      </c>
      <c r="D4369" s="32" t="s">
        <v>110</v>
      </c>
      <c r="E4369" s="32" t="s">
        <v>11</v>
      </c>
      <c r="F4369" s="32">
        <v>2995040200047</v>
      </c>
      <c r="G4369" s="32">
        <v>15</v>
      </c>
      <c r="H4369" s="34">
        <v>1256.8499999999999</v>
      </c>
      <c r="I4369" s="3"/>
      <c r="J4369" s="26">
        <f t="shared" si="312"/>
        <v>0</v>
      </c>
    </row>
    <row r="4370" spans="1:10" ht="32.25" customHeight="1" x14ac:dyDescent="0.25">
      <c r="A4370" s="36"/>
      <c r="B4370" s="32" t="s">
        <v>80</v>
      </c>
      <c r="C4370" s="32" t="str">
        <f t="shared" si="313"/>
        <v>504-299</v>
      </c>
      <c r="D4370" s="32" t="s">
        <v>110</v>
      </c>
      <c r="E4370" s="32" t="s">
        <v>14</v>
      </c>
      <c r="F4370" s="32">
        <v>2995040260041</v>
      </c>
      <c r="G4370" s="32">
        <v>7</v>
      </c>
      <c r="H4370" s="34">
        <v>1256.8499999999999</v>
      </c>
      <c r="I4370" s="3"/>
      <c r="J4370" s="26">
        <f t="shared" si="312"/>
        <v>0</v>
      </c>
    </row>
    <row r="4371" spans="1:10" ht="32.25" customHeight="1" x14ac:dyDescent="0.25">
      <c r="A4371" s="37"/>
      <c r="B4371" s="32" t="s">
        <v>80</v>
      </c>
      <c r="C4371" s="32" t="str">
        <f t="shared" si="313"/>
        <v>504-299</v>
      </c>
      <c r="D4371" s="32" t="s">
        <v>110</v>
      </c>
      <c r="E4371" s="32" t="s">
        <v>15</v>
      </c>
      <c r="F4371" s="32">
        <v>2995040270040</v>
      </c>
      <c r="G4371" s="32">
        <v>8</v>
      </c>
      <c r="H4371" s="34">
        <v>1256.8499999999999</v>
      </c>
      <c r="I4371" s="3"/>
      <c r="J4371" s="26">
        <f t="shared" si="312"/>
        <v>0</v>
      </c>
    </row>
    <row r="4372" spans="1:10" ht="25.5" customHeight="1" x14ac:dyDescent="0.25">
      <c r="A4372" s="35"/>
      <c r="B4372" s="32" t="s">
        <v>68</v>
      </c>
      <c r="C4372" s="32" t="str">
        <f t="shared" ref="C4372:C4381" si="314">HYPERLINK("http://warehouse.orhideja.net//images/products/176-299-ivory.jpg","176-299")</f>
        <v>176-299</v>
      </c>
      <c r="D4372" s="32" t="s">
        <v>110</v>
      </c>
      <c r="E4372" s="32" t="s">
        <v>77</v>
      </c>
      <c r="F4372" s="32">
        <v>2991760100049</v>
      </c>
      <c r="G4372" s="32">
        <v>5</v>
      </c>
      <c r="H4372" s="34">
        <v>1606.9724999999999</v>
      </c>
      <c r="I4372" s="3"/>
      <c r="J4372" s="26">
        <f t="shared" si="312"/>
        <v>0</v>
      </c>
    </row>
    <row r="4373" spans="1:10" ht="25.5" customHeight="1" x14ac:dyDescent="0.25">
      <c r="A4373" s="36"/>
      <c r="B4373" s="32" t="s">
        <v>68</v>
      </c>
      <c r="C4373" s="32" t="str">
        <f t="shared" si="314"/>
        <v>176-299</v>
      </c>
      <c r="D4373" s="32" t="s">
        <v>110</v>
      </c>
      <c r="E4373" s="32" t="s">
        <v>70</v>
      </c>
      <c r="F4373" s="32">
        <v>2991760110048</v>
      </c>
      <c r="G4373" s="32">
        <v>4</v>
      </c>
      <c r="H4373" s="34">
        <v>1606.9724999999999</v>
      </c>
      <c r="I4373" s="3"/>
      <c r="J4373" s="26">
        <f t="shared" si="312"/>
        <v>0</v>
      </c>
    </row>
    <row r="4374" spans="1:10" ht="25.5" customHeight="1" x14ac:dyDescent="0.25">
      <c r="A4374" s="36"/>
      <c r="B4374" s="32" t="s">
        <v>68</v>
      </c>
      <c r="C4374" s="32" t="str">
        <f t="shared" si="314"/>
        <v>176-299</v>
      </c>
      <c r="D4374" s="32" t="s">
        <v>110</v>
      </c>
      <c r="E4374" s="32" t="s">
        <v>8</v>
      </c>
      <c r="F4374" s="32">
        <v>2991760130046</v>
      </c>
      <c r="G4374" s="32">
        <v>1</v>
      </c>
      <c r="H4374" s="34">
        <v>1606.9724999999999</v>
      </c>
      <c r="I4374" s="3"/>
      <c r="J4374" s="26">
        <f t="shared" si="312"/>
        <v>0</v>
      </c>
    </row>
    <row r="4375" spans="1:10" ht="25.5" customHeight="1" x14ac:dyDescent="0.25">
      <c r="A4375" s="36"/>
      <c r="B4375" s="32" t="s">
        <v>68</v>
      </c>
      <c r="C4375" s="32" t="str">
        <f t="shared" si="314"/>
        <v>176-299</v>
      </c>
      <c r="D4375" s="32" t="s">
        <v>110</v>
      </c>
      <c r="E4375" s="32" t="s">
        <v>78</v>
      </c>
      <c r="F4375" s="32">
        <v>2991760170042</v>
      </c>
      <c r="G4375" s="32">
        <v>2</v>
      </c>
      <c r="H4375" s="34">
        <v>1606.9724999999999</v>
      </c>
      <c r="I4375" s="3"/>
      <c r="J4375" s="26">
        <f t="shared" si="312"/>
        <v>0</v>
      </c>
    </row>
    <row r="4376" spans="1:10" ht="25.5" customHeight="1" x14ac:dyDescent="0.25">
      <c r="A4376" s="36"/>
      <c r="B4376" s="32" t="s">
        <v>68</v>
      </c>
      <c r="C4376" s="32" t="str">
        <f t="shared" si="314"/>
        <v>176-299</v>
      </c>
      <c r="D4376" s="32" t="s">
        <v>110</v>
      </c>
      <c r="E4376" s="32" t="s">
        <v>10</v>
      </c>
      <c r="F4376" s="32">
        <v>2991760190040</v>
      </c>
      <c r="G4376" s="32">
        <v>2</v>
      </c>
      <c r="H4376" s="34">
        <v>1606.9724999999999</v>
      </c>
      <c r="I4376" s="3"/>
      <c r="J4376" s="26">
        <f t="shared" si="312"/>
        <v>0</v>
      </c>
    </row>
    <row r="4377" spans="1:10" ht="25.5" customHeight="1" x14ac:dyDescent="0.25">
      <c r="A4377" s="36"/>
      <c r="B4377" s="32" t="s">
        <v>68</v>
      </c>
      <c r="C4377" s="32" t="str">
        <f t="shared" si="314"/>
        <v>176-299</v>
      </c>
      <c r="D4377" s="32" t="s">
        <v>110</v>
      </c>
      <c r="E4377" s="32" t="s">
        <v>11</v>
      </c>
      <c r="F4377" s="32">
        <v>2991760200046</v>
      </c>
      <c r="G4377" s="32">
        <v>8</v>
      </c>
      <c r="H4377" s="34">
        <v>1606.9724999999999</v>
      </c>
      <c r="I4377" s="3"/>
      <c r="J4377" s="26">
        <f t="shared" si="312"/>
        <v>0</v>
      </c>
    </row>
    <row r="4378" spans="1:10" ht="25.5" customHeight="1" x14ac:dyDescent="0.25">
      <c r="A4378" s="36"/>
      <c r="B4378" s="32" t="s">
        <v>68</v>
      </c>
      <c r="C4378" s="32" t="str">
        <f t="shared" si="314"/>
        <v>176-299</v>
      </c>
      <c r="D4378" s="32" t="s">
        <v>110</v>
      </c>
      <c r="E4378" s="32" t="s">
        <v>25</v>
      </c>
      <c r="F4378" s="32">
        <v>2991760210045</v>
      </c>
      <c r="G4378" s="32">
        <v>2</v>
      </c>
      <c r="H4378" s="34">
        <v>1606.9724999999999</v>
      </c>
      <c r="I4378" s="3"/>
      <c r="J4378" s="26">
        <f t="shared" si="312"/>
        <v>0</v>
      </c>
    </row>
    <row r="4379" spans="1:10" ht="25.5" customHeight="1" x14ac:dyDescent="0.25">
      <c r="A4379" s="36"/>
      <c r="B4379" s="32" t="s">
        <v>68</v>
      </c>
      <c r="C4379" s="32" t="str">
        <f t="shared" si="314"/>
        <v>176-299</v>
      </c>
      <c r="D4379" s="32" t="s">
        <v>110</v>
      </c>
      <c r="E4379" s="32" t="s">
        <v>71</v>
      </c>
      <c r="F4379" s="32">
        <v>2991760250041</v>
      </c>
      <c r="G4379" s="32">
        <v>4</v>
      </c>
      <c r="H4379" s="34">
        <v>1606.9724999999999</v>
      </c>
      <c r="I4379" s="3"/>
      <c r="J4379" s="26">
        <f t="shared" si="312"/>
        <v>0</v>
      </c>
    </row>
    <row r="4380" spans="1:10" ht="25.5" customHeight="1" x14ac:dyDescent="0.25">
      <c r="A4380" s="36"/>
      <c r="B4380" s="32" t="s">
        <v>68</v>
      </c>
      <c r="C4380" s="32" t="str">
        <f t="shared" si="314"/>
        <v>176-299</v>
      </c>
      <c r="D4380" s="32" t="s">
        <v>110</v>
      </c>
      <c r="E4380" s="32" t="s">
        <v>16</v>
      </c>
      <c r="F4380" s="32">
        <v>2991760280048</v>
      </c>
      <c r="G4380" s="32">
        <v>3</v>
      </c>
      <c r="H4380" s="34">
        <v>1606.9724999999999</v>
      </c>
      <c r="I4380" s="3"/>
      <c r="J4380" s="26">
        <f t="shared" si="312"/>
        <v>0</v>
      </c>
    </row>
    <row r="4381" spans="1:10" ht="25.5" customHeight="1" x14ac:dyDescent="0.25">
      <c r="A4381" s="37"/>
      <c r="B4381" s="32" t="s">
        <v>68</v>
      </c>
      <c r="C4381" s="32" t="str">
        <f t="shared" si="314"/>
        <v>176-299</v>
      </c>
      <c r="D4381" s="32" t="s">
        <v>110</v>
      </c>
      <c r="E4381" s="32" t="s">
        <v>79</v>
      </c>
      <c r="F4381" s="32">
        <v>2991760330040</v>
      </c>
      <c r="G4381" s="32">
        <v>1</v>
      </c>
      <c r="H4381" s="34">
        <v>1606.9724999999999</v>
      </c>
      <c r="I4381" s="3"/>
      <c r="J4381" s="26">
        <f t="shared" si="312"/>
        <v>0</v>
      </c>
    </row>
    <row r="4382" spans="1:10" ht="27.75" customHeight="1" x14ac:dyDescent="0.25">
      <c r="A4382" s="35"/>
      <c r="B4382" s="32" t="s">
        <v>96</v>
      </c>
      <c r="C4382" s="32" t="str">
        <f t="shared" ref="C4382:C4393" si="315">HYPERLINK("http://warehouse.orhideja.net//images/products/509-299.JPG","509-299")</f>
        <v>509-299</v>
      </c>
      <c r="D4382" s="32" t="s">
        <v>110</v>
      </c>
      <c r="E4382" s="32" t="s">
        <v>70</v>
      </c>
      <c r="F4382" s="32">
        <v>2995090110044</v>
      </c>
      <c r="G4382" s="32">
        <v>2</v>
      </c>
      <c r="H4382" s="34">
        <v>1786.5224999999998</v>
      </c>
      <c r="I4382" s="3"/>
      <c r="J4382" s="26">
        <f t="shared" si="312"/>
        <v>0</v>
      </c>
    </row>
    <row r="4383" spans="1:10" ht="27.75" customHeight="1" x14ac:dyDescent="0.25">
      <c r="A4383" s="36"/>
      <c r="B4383" s="32" t="s">
        <v>96</v>
      </c>
      <c r="C4383" s="32" t="str">
        <f t="shared" si="315"/>
        <v>509-299</v>
      </c>
      <c r="D4383" s="32" t="s">
        <v>110</v>
      </c>
      <c r="E4383" s="32" t="s">
        <v>7</v>
      </c>
      <c r="F4383" s="32">
        <v>2995090120043</v>
      </c>
      <c r="G4383" s="32">
        <v>7</v>
      </c>
      <c r="H4383" s="34">
        <v>1786.5224999999998</v>
      </c>
      <c r="I4383" s="3"/>
      <c r="J4383" s="26">
        <f t="shared" si="312"/>
        <v>0</v>
      </c>
    </row>
    <row r="4384" spans="1:10" ht="27.75" customHeight="1" x14ac:dyDescent="0.25">
      <c r="A4384" s="36"/>
      <c r="B4384" s="32" t="s">
        <v>96</v>
      </c>
      <c r="C4384" s="32" t="str">
        <f t="shared" si="315"/>
        <v>509-299</v>
      </c>
      <c r="D4384" s="32" t="s">
        <v>110</v>
      </c>
      <c r="E4384" s="32" t="s">
        <v>8</v>
      </c>
      <c r="F4384" s="32">
        <v>2995090130042</v>
      </c>
      <c r="G4384" s="32">
        <v>9</v>
      </c>
      <c r="H4384" s="34">
        <v>1786.5224999999998</v>
      </c>
      <c r="I4384" s="3"/>
      <c r="J4384" s="26">
        <f t="shared" si="312"/>
        <v>0</v>
      </c>
    </row>
    <row r="4385" spans="1:10" ht="27.75" customHeight="1" x14ac:dyDescent="0.25">
      <c r="A4385" s="36"/>
      <c r="B4385" s="32" t="s">
        <v>96</v>
      </c>
      <c r="C4385" s="32" t="str">
        <f t="shared" si="315"/>
        <v>509-299</v>
      </c>
      <c r="D4385" s="32" t="s">
        <v>110</v>
      </c>
      <c r="E4385" s="32" t="s">
        <v>54</v>
      </c>
      <c r="F4385" s="32">
        <v>2995090140041</v>
      </c>
      <c r="G4385" s="32">
        <v>3</v>
      </c>
      <c r="H4385" s="34">
        <v>1786.5224999999998</v>
      </c>
      <c r="I4385" s="3"/>
      <c r="J4385" s="26">
        <f t="shared" si="312"/>
        <v>0</v>
      </c>
    </row>
    <row r="4386" spans="1:10" ht="27.75" customHeight="1" x14ac:dyDescent="0.25">
      <c r="A4386" s="36"/>
      <c r="B4386" s="32" t="s">
        <v>96</v>
      </c>
      <c r="C4386" s="32" t="str">
        <f t="shared" si="315"/>
        <v>509-299</v>
      </c>
      <c r="D4386" s="32" t="s">
        <v>110</v>
      </c>
      <c r="E4386" s="32" t="s">
        <v>9</v>
      </c>
      <c r="F4386" s="32">
        <v>2995090180047</v>
      </c>
      <c r="G4386" s="32">
        <v>14</v>
      </c>
      <c r="H4386" s="34">
        <v>1786.5224999999998</v>
      </c>
      <c r="I4386" s="3"/>
      <c r="J4386" s="26">
        <f t="shared" si="312"/>
        <v>0</v>
      </c>
    </row>
    <row r="4387" spans="1:10" ht="27.75" customHeight="1" x14ac:dyDescent="0.25">
      <c r="A4387" s="36"/>
      <c r="B4387" s="32" t="s">
        <v>96</v>
      </c>
      <c r="C4387" s="32" t="str">
        <f t="shared" si="315"/>
        <v>509-299</v>
      </c>
      <c r="D4387" s="32" t="s">
        <v>110</v>
      </c>
      <c r="E4387" s="32" t="s">
        <v>10</v>
      </c>
      <c r="F4387" s="32">
        <v>2995090190046</v>
      </c>
      <c r="G4387" s="32">
        <v>9</v>
      </c>
      <c r="H4387" s="34">
        <v>1786.5224999999998</v>
      </c>
      <c r="I4387" s="3"/>
      <c r="J4387" s="26">
        <f t="shared" si="312"/>
        <v>0</v>
      </c>
    </row>
    <row r="4388" spans="1:10" ht="27.75" customHeight="1" x14ac:dyDescent="0.25">
      <c r="A4388" s="36"/>
      <c r="B4388" s="32" t="s">
        <v>96</v>
      </c>
      <c r="C4388" s="32" t="str">
        <f t="shared" si="315"/>
        <v>509-299</v>
      </c>
      <c r="D4388" s="32" t="s">
        <v>110</v>
      </c>
      <c r="E4388" s="32" t="s">
        <v>11</v>
      </c>
      <c r="F4388" s="32">
        <v>2995090200042</v>
      </c>
      <c r="G4388" s="32">
        <v>6</v>
      </c>
      <c r="H4388" s="34">
        <v>1786.5224999999998</v>
      </c>
      <c r="I4388" s="3"/>
      <c r="J4388" s="26">
        <f t="shared" si="312"/>
        <v>0</v>
      </c>
    </row>
    <row r="4389" spans="1:10" ht="27.75" customHeight="1" x14ac:dyDescent="0.25">
      <c r="A4389" s="36"/>
      <c r="B4389" s="32" t="s">
        <v>96</v>
      </c>
      <c r="C4389" s="32" t="str">
        <f t="shared" si="315"/>
        <v>509-299</v>
      </c>
      <c r="D4389" s="32" t="s">
        <v>110</v>
      </c>
      <c r="E4389" s="32" t="s">
        <v>25</v>
      </c>
      <c r="F4389" s="32">
        <v>2995090210041</v>
      </c>
      <c r="G4389" s="32">
        <v>6</v>
      </c>
      <c r="H4389" s="34">
        <v>1786.5224999999998</v>
      </c>
      <c r="I4389" s="3"/>
      <c r="J4389" s="26">
        <f t="shared" si="312"/>
        <v>0</v>
      </c>
    </row>
    <row r="4390" spans="1:10" ht="27.75" customHeight="1" x14ac:dyDescent="0.25">
      <c r="A4390" s="36"/>
      <c r="B4390" s="32" t="s">
        <v>96</v>
      </c>
      <c r="C4390" s="32" t="str">
        <f t="shared" si="315"/>
        <v>509-299</v>
      </c>
      <c r="D4390" s="32" t="s">
        <v>110</v>
      </c>
      <c r="E4390" s="32" t="s">
        <v>14</v>
      </c>
      <c r="F4390" s="32">
        <v>2995090260046</v>
      </c>
      <c r="G4390" s="32">
        <v>5</v>
      </c>
      <c r="H4390" s="34">
        <v>1786.5224999999998</v>
      </c>
      <c r="I4390" s="3"/>
      <c r="J4390" s="26">
        <f t="shared" si="312"/>
        <v>0</v>
      </c>
    </row>
    <row r="4391" spans="1:10" ht="27.75" customHeight="1" x14ac:dyDescent="0.25">
      <c r="A4391" s="36"/>
      <c r="B4391" s="32" t="s">
        <v>96</v>
      </c>
      <c r="C4391" s="32" t="str">
        <f t="shared" si="315"/>
        <v>509-299</v>
      </c>
      <c r="D4391" s="32" t="s">
        <v>110</v>
      </c>
      <c r="E4391" s="32" t="s">
        <v>15</v>
      </c>
      <c r="F4391" s="32">
        <v>2995090270045</v>
      </c>
      <c r="G4391" s="32">
        <v>4</v>
      </c>
      <c r="H4391" s="34">
        <v>1786.5224999999998</v>
      </c>
      <c r="I4391" s="3"/>
      <c r="J4391" s="26">
        <f t="shared" si="312"/>
        <v>0</v>
      </c>
    </row>
    <row r="4392" spans="1:10" ht="27.75" customHeight="1" x14ac:dyDescent="0.25">
      <c r="A4392" s="36"/>
      <c r="B4392" s="32" t="s">
        <v>96</v>
      </c>
      <c r="C4392" s="32" t="str">
        <f t="shared" si="315"/>
        <v>509-299</v>
      </c>
      <c r="D4392" s="32" t="s">
        <v>110</v>
      </c>
      <c r="E4392" s="32" t="s">
        <v>16</v>
      </c>
      <c r="F4392" s="32">
        <v>2995090280044</v>
      </c>
      <c r="G4392" s="32">
        <v>3</v>
      </c>
      <c r="H4392" s="34">
        <v>1786.5224999999998</v>
      </c>
      <c r="I4392" s="3"/>
      <c r="J4392" s="26">
        <f t="shared" si="312"/>
        <v>0</v>
      </c>
    </row>
    <row r="4393" spans="1:10" ht="27.75" customHeight="1" x14ac:dyDescent="0.25">
      <c r="A4393" s="37"/>
      <c r="B4393" s="32" t="s">
        <v>96</v>
      </c>
      <c r="C4393" s="32" t="str">
        <f t="shared" si="315"/>
        <v>509-299</v>
      </c>
      <c r="D4393" s="32" t="s">
        <v>110</v>
      </c>
      <c r="E4393" s="32" t="s">
        <v>20</v>
      </c>
      <c r="F4393" s="32">
        <v>2995090350044</v>
      </c>
      <c r="G4393" s="32">
        <v>1</v>
      </c>
      <c r="H4393" s="34">
        <v>1786.5224999999998</v>
      </c>
      <c r="I4393" s="3"/>
      <c r="J4393" s="26">
        <f t="shared" si="312"/>
        <v>0</v>
      </c>
    </row>
    <row r="4394" spans="1:10" ht="21.75" customHeight="1" x14ac:dyDescent="0.25">
      <c r="A4394" s="35"/>
      <c r="B4394" s="32" t="s">
        <v>68</v>
      </c>
      <c r="C4394" s="32" t="str">
        <f t="shared" ref="C4394:C4407" si="316">HYPERLINK("http://warehouse.orhideja.net//images/products/523-299 ¨Æ´Æ™Æ.jpg","523-299")</f>
        <v>523-299</v>
      </c>
      <c r="D4394" s="32" t="s">
        <v>110</v>
      </c>
      <c r="E4394" s="32" t="s">
        <v>77</v>
      </c>
      <c r="F4394" s="32">
        <v>2995230100041</v>
      </c>
      <c r="G4394" s="32">
        <v>3</v>
      </c>
      <c r="H4394" s="34">
        <v>1606.9724999999999</v>
      </c>
      <c r="I4394" s="3"/>
      <c r="J4394" s="26">
        <f t="shared" si="312"/>
        <v>0</v>
      </c>
    </row>
    <row r="4395" spans="1:10" ht="21.75" customHeight="1" x14ac:dyDescent="0.25">
      <c r="A4395" s="36"/>
      <c r="B4395" s="32" t="s">
        <v>68</v>
      </c>
      <c r="C4395" s="32" t="str">
        <f t="shared" si="316"/>
        <v>523-299</v>
      </c>
      <c r="D4395" s="32" t="s">
        <v>110</v>
      </c>
      <c r="E4395" s="32" t="s">
        <v>70</v>
      </c>
      <c r="F4395" s="32">
        <v>2995230110040</v>
      </c>
      <c r="G4395" s="32">
        <v>1</v>
      </c>
      <c r="H4395" s="34">
        <v>1606.9724999999999</v>
      </c>
      <c r="I4395" s="3"/>
      <c r="J4395" s="26">
        <f t="shared" si="312"/>
        <v>0</v>
      </c>
    </row>
    <row r="4396" spans="1:10" ht="21.75" customHeight="1" x14ac:dyDescent="0.25">
      <c r="A4396" s="36"/>
      <c r="B4396" s="32" t="s">
        <v>68</v>
      </c>
      <c r="C4396" s="32" t="str">
        <f t="shared" si="316"/>
        <v>523-299</v>
      </c>
      <c r="D4396" s="32" t="s">
        <v>110</v>
      </c>
      <c r="E4396" s="32" t="s">
        <v>7</v>
      </c>
      <c r="F4396" s="32">
        <v>2995230120049</v>
      </c>
      <c r="G4396" s="32">
        <v>3</v>
      </c>
      <c r="H4396" s="34">
        <v>1606.9724999999999</v>
      </c>
      <c r="I4396" s="3"/>
      <c r="J4396" s="26">
        <f t="shared" si="312"/>
        <v>0</v>
      </c>
    </row>
    <row r="4397" spans="1:10" ht="21.75" customHeight="1" x14ac:dyDescent="0.25">
      <c r="A4397" s="36"/>
      <c r="B4397" s="32" t="s">
        <v>68</v>
      </c>
      <c r="C4397" s="32" t="str">
        <f t="shared" si="316"/>
        <v>523-299</v>
      </c>
      <c r="D4397" s="32" t="s">
        <v>110</v>
      </c>
      <c r="E4397" s="32" t="s">
        <v>8</v>
      </c>
      <c r="F4397" s="32">
        <v>2995230130048</v>
      </c>
      <c r="G4397" s="32">
        <v>1</v>
      </c>
      <c r="H4397" s="34">
        <v>1606.9724999999999</v>
      </c>
      <c r="I4397" s="3"/>
      <c r="J4397" s="26">
        <f t="shared" si="312"/>
        <v>0</v>
      </c>
    </row>
    <row r="4398" spans="1:10" ht="21.75" customHeight="1" x14ac:dyDescent="0.25">
      <c r="A4398" s="36"/>
      <c r="B4398" s="32" t="s">
        <v>68</v>
      </c>
      <c r="C4398" s="32" t="str">
        <f t="shared" si="316"/>
        <v>523-299</v>
      </c>
      <c r="D4398" s="32" t="s">
        <v>110</v>
      </c>
      <c r="E4398" s="32" t="s">
        <v>78</v>
      </c>
      <c r="F4398" s="32">
        <v>2995230170044</v>
      </c>
      <c r="G4398" s="32">
        <v>3</v>
      </c>
      <c r="H4398" s="34">
        <v>1606.9724999999999</v>
      </c>
      <c r="I4398" s="3"/>
      <c r="J4398" s="26">
        <f t="shared" si="312"/>
        <v>0</v>
      </c>
    </row>
    <row r="4399" spans="1:10" ht="21.75" customHeight="1" x14ac:dyDescent="0.25">
      <c r="A4399" s="36"/>
      <c r="B4399" s="32" t="s">
        <v>68</v>
      </c>
      <c r="C4399" s="32" t="str">
        <f t="shared" si="316"/>
        <v>523-299</v>
      </c>
      <c r="D4399" s="32" t="s">
        <v>110</v>
      </c>
      <c r="E4399" s="32" t="s">
        <v>9</v>
      </c>
      <c r="F4399" s="32">
        <v>2995230180043</v>
      </c>
      <c r="G4399" s="32">
        <v>5</v>
      </c>
      <c r="H4399" s="34">
        <v>1606.9724999999999</v>
      </c>
      <c r="I4399" s="3"/>
      <c r="J4399" s="26">
        <f t="shared" si="312"/>
        <v>0</v>
      </c>
    </row>
    <row r="4400" spans="1:10" ht="21.75" customHeight="1" x14ac:dyDescent="0.25">
      <c r="A4400" s="36"/>
      <c r="B4400" s="32" t="s">
        <v>68</v>
      </c>
      <c r="C4400" s="32" t="str">
        <f t="shared" si="316"/>
        <v>523-299</v>
      </c>
      <c r="D4400" s="32" t="s">
        <v>110</v>
      </c>
      <c r="E4400" s="32" t="s">
        <v>10</v>
      </c>
      <c r="F4400" s="32">
        <v>2995230190042</v>
      </c>
      <c r="G4400" s="32">
        <v>7</v>
      </c>
      <c r="H4400" s="34">
        <v>1606.9724999999999</v>
      </c>
      <c r="I4400" s="3"/>
      <c r="J4400" s="26">
        <f t="shared" si="312"/>
        <v>0</v>
      </c>
    </row>
    <row r="4401" spans="1:10" ht="21.75" customHeight="1" x14ac:dyDescent="0.25">
      <c r="A4401" s="36"/>
      <c r="B4401" s="32" t="s">
        <v>68</v>
      </c>
      <c r="C4401" s="32" t="str">
        <f t="shared" si="316"/>
        <v>523-299</v>
      </c>
      <c r="D4401" s="32" t="s">
        <v>110</v>
      </c>
      <c r="E4401" s="32" t="s">
        <v>11</v>
      </c>
      <c r="F4401" s="32">
        <v>2995230200048</v>
      </c>
      <c r="G4401" s="32">
        <v>5</v>
      </c>
      <c r="H4401" s="34">
        <v>1606.9724999999999</v>
      </c>
      <c r="I4401" s="3"/>
      <c r="J4401" s="26">
        <f t="shared" si="312"/>
        <v>0</v>
      </c>
    </row>
    <row r="4402" spans="1:10" ht="21.75" customHeight="1" x14ac:dyDescent="0.25">
      <c r="A4402" s="36"/>
      <c r="B4402" s="32" t="s">
        <v>68</v>
      </c>
      <c r="C4402" s="32" t="str">
        <f t="shared" si="316"/>
        <v>523-299</v>
      </c>
      <c r="D4402" s="32" t="s">
        <v>110</v>
      </c>
      <c r="E4402" s="32" t="s">
        <v>25</v>
      </c>
      <c r="F4402" s="32">
        <v>2995230210047</v>
      </c>
      <c r="G4402" s="32">
        <v>8</v>
      </c>
      <c r="H4402" s="34">
        <v>1606.9724999999999</v>
      </c>
      <c r="I4402" s="3"/>
      <c r="J4402" s="26">
        <f t="shared" si="312"/>
        <v>0</v>
      </c>
    </row>
    <row r="4403" spans="1:10" ht="21.75" customHeight="1" x14ac:dyDescent="0.25">
      <c r="A4403" s="36"/>
      <c r="B4403" s="32" t="s">
        <v>68</v>
      </c>
      <c r="C4403" s="32" t="str">
        <f t="shared" si="316"/>
        <v>523-299</v>
      </c>
      <c r="D4403" s="32" t="s">
        <v>110</v>
      </c>
      <c r="E4403" s="32" t="s">
        <v>14</v>
      </c>
      <c r="F4403" s="32">
        <v>2995230260042</v>
      </c>
      <c r="G4403" s="32">
        <v>5</v>
      </c>
      <c r="H4403" s="34">
        <v>1606.9724999999999</v>
      </c>
      <c r="I4403" s="3"/>
      <c r="J4403" s="26">
        <f t="shared" si="312"/>
        <v>0</v>
      </c>
    </row>
    <row r="4404" spans="1:10" ht="21.75" customHeight="1" x14ac:dyDescent="0.25">
      <c r="A4404" s="36"/>
      <c r="B4404" s="32" t="s">
        <v>68</v>
      </c>
      <c r="C4404" s="32" t="str">
        <f t="shared" si="316"/>
        <v>523-299</v>
      </c>
      <c r="D4404" s="32" t="s">
        <v>110</v>
      </c>
      <c r="E4404" s="32" t="s">
        <v>15</v>
      </c>
      <c r="F4404" s="32">
        <v>2995230270041</v>
      </c>
      <c r="G4404" s="32">
        <v>12</v>
      </c>
      <c r="H4404" s="34">
        <v>1606.9724999999999</v>
      </c>
      <c r="I4404" s="3"/>
      <c r="J4404" s="26">
        <f t="shared" si="312"/>
        <v>0</v>
      </c>
    </row>
    <row r="4405" spans="1:10" ht="21.75" customHeight="1" x14ac:dyDescent="0.25">
      <c r="A4405" s="36"/>
      <c r="B4405" s="32" t="s">
        <v>68</v>
      </c>
      <c r="C4405" s="32" t="str">
        <f t="shared" si="316"/>
        <v>523-299</v>
      </c>
      <c r="D4405" s="32" t="s">
        <v>110</v>
      </c>
      <c r="E4405" s="32" t="s">
        <v>16</v>
      </c>
      <c r="F4405" s="32">
        <v>2995230280040</v>
      </c>
      <c r="G4405" s="32">
        <v>3</v>
      </c>
      <c r="H4405" s="34">
        <v>1606.9724999999999</v>
      </c>
      <c r="I4405" s="3"/>
      <c r="J4405" s="26">
        <f t="shared" si="312"/>
        <v>0</v>
      </c>
    </row>
    <row r="4406" spans="1:10" ht="21.75" customHeight="1" x14ac:dyDescent="0.25">
      <c r="A4406" s="36"/>
      <c r="B4406" s="32" t="s">
        <v>68</v>
      </c>
      <c r="C4406" s="32" t="str">
        <f t="shared" si="316"/>
        <v>523-299</v>
      </c>
      <c r="D4406" s="32" t="s">
        <v>110</v>
      </c>
      <c r="E4406" s="32" t="s">
        <v>19</v>
      </c>
      <c r="F4406" s="32">
        <v>2995230340041</v>
      </c>
      <c r="G4406" s="32">
        <v>6</v>
      </c>
      <c r="H4406" s="34">
        <v>1606.9724999999999</v>
      </c>
      <c r="I4406" s="3"/>
      <c r="J4406" s="26">
        <f t="shared" si="312"/>
        <v>0</v>
      </c>
    </row>
    <row r="4407" spans="1:10" ht="21.75" customHeight="1" x14ac:dyDescent="0.25">
      <c r="A4407" s="37"/>
      <c r="B4407" s="32" t="s">
        <v>68</v>
      </c>
      <c r="C4407" s="32" t="str">
        <f t="shared" si="316"/>
        <v>523-299</v>
      </c>
      <c r="D4407" s="32" t="s">
        <v>110</v>
      </c>
      <c r="E4407" s="32" t="s">
        <v>20</v>
      </c>
      <c r="F4407" s="32">
        <v>2995230350040</v>
      </c>
      <c r="G4407" s="32">
        <v>3</v>
      </c>
      <c r="H4407" s="34">
        <v>1606.9724999999999</v>
      </c>
      <c r="I4407" s="3"/>
      <c r="J4407" s="26">
        <f t="shared" si="312"/>
        <v>0</v>
      </c>
    </row>
    <row r="4408" spans="1:10" ht="86.25" customHeight="1" x14ac:dyDescent="0.25">
      <c r="A4408" s="35"/>
      <c r="B4408" s="32" t="s">
        <v>32</v>
      </c>
      <c r="C4408" s="32" t="str">
        <f>HYPERLINK("http://warehouse.orhideja.net//images/products/291-299_2.jpg","291-299")</f>
        <v>291-299</v>
      </c>
      <c r="D4408" s="32" t="s">
        <v>110</v>
      </c>
      <c r="E4408" s="32">
        <v>36</v>
      </c>
      <c r="F4408" s="32">
        <v>2992911060045</v>
      </c>
      <c r="G4408" s="32">
        <v>4</v>
      </c>
      <c r="H4408" s="34">
        <v>915.70500000000004</v>
      </c>
      <c r="I4408" s="3"/>
      <c r="J4408" s="26">
        <f t="shared" si="312"/>
        <v>0</v>
      </c>
    </row>
    <row r="4409" spans="1:10" ht="86.25" customHeight="1" x14ac:dyDescent="0.25">
      <c r="A4409" s="37"/>
      <c r="B4409" s="32" t="s">
        <v>32</v>
      </c>
      <c r="C4409" s="32" t="str">
        <f>HYPERLINK("http://warehouse.orhideja.net//images/products/291-299_2.jpg","291-299")</f>
        <v>291-299</v>
      </c>
      <c r="D4409" s="32" t="s">
        <v>110</v>
      </c>
      <c r="E4409" s="32">
        <v>38</v>
      </c>
      <c r="F4409" s="32">
        <v>2992911070044</v>
      </c>
      <c r="G4409" s="32">
        <v>2</v>
      </c>
      <c r="H4409" s="34">
        <v>915.70500000000004</v>
      </c>
      <c r="I4409" s="3"/>
      <c r="J4409" s="26">
        <f t="shared" si="312"/>
        <v>0</v>
      </c>
    </row>
    <row r="4410" spans="1:10" ht="31.5" customHeight="1" x14ac:dyDescent="0.25">
      <c r="A4410" s="35"/>
      <c r="B4410" s="32" t="s">
        <v>32</v>
      </c>
      <c r="C4410" s="32" t="str">
        <f t="shared" ref="C4410:C4415" si="317">HYPERLINK("http://warehouse.orhideja.net//images/products/710-299.jpg","710-299")</f>
        <v>710-299</v>
      </c>
      <c r="D4410" s="32" t="s">
        <v>110</v>
      </c>
      <c r="E4410" s="32">
        <v>36</v>
      </c>
      <c r="F4410" s="32">
        <v>2997101060041</v>
      </c>
      <c r="G4410" s="32">
        <v>9</v>
      </c>
      <c r="H4410" s="34">
        <v>1149.1200000000001</v>
      </c>
      <c r="I4410" s="3"/>
      <c r="J4410" s="26">
        <f t="shared" si="312"/>
        <v>0</v>
      </c>
    </row>
    <row r="4411" spans="1:10" ht="31.5" customHeight="1" x14ac:dyDescent="0.25">
      <c r="A4411" s="36"/>
      <c r="B4411" s="32" t="s">
        <v>32</v>
      </c>
      <c r="C4411" s="32" t="str">
        <f t="shared" si="317"/>
        <v>710-299</v>
      </c>
      <c r="D4411" s="32" t="s">
        <v>110</v>
      </c>
      <c r="E4411" s="32">
        <v>38</v>
      </c>
      <c r="F4411" s="32">
        <v>2997101070040</v>
      </c>
      <c r="G4411" s="32">
        <v>6</v>
      </c>
      <c r="H4411" s="34">
        <v>1149.1200000000001</v>
      </c>
      <c r="I4411" s="3"/>
      <c r="J4411" s="26">
        <f t="shared" si="312"/>
        <v>0</v>
      </c>
    </row>
    <row r="4412" spans="1:10" ht="31.5" customHeight="1" x14ac:dyDescent="0.25">
      <c r="A4412" s="36"/>
      <c r="B4412" s="32" t="s">
        <v>32</v>
      </c>
      <c r="C4412" s="32" t="str">
        <f t="shared" si="317"/>
        <v>710-299</v>
      </c>
      <c r="D4412" s="32" t="s">
        <v>110</v>
      </c>
      <c r="E4412" s="32">
        <v>40</v>
      </c>
      <c r="F4412" s="32">
        <v>2997101080049</v>
      </c>
      <c r="G4412" s="32">
        <v>17</v>
      </c>
      <c r="H4412" s="34">
        <v>1149.1200000000001</v>
      </c>
      <c r="I4412" s="3"/>
      <c r="J4412" s="26">
        <f t="shared" si="312"/>
        <v>0</v>
      </c>
    </row>
    <row r="4413" spans="1:10" ht="31.5" customHeight="1" x14ac:dyDescent="0.25">
      <c r="A4413" s="36"/>
      <c r="B4413" s="32" t="s">
        <v>32</v>
      </c>
      <c r="C4413" s="32" t="str">
        <f t="shared" si="317"/>
        <v>710-299</v>
      </c>
      <c r="D4413" s="32" t="s">
        <v>110</v>
      </c>
      <c r="E4413" s="32">
        <v>42</v>
      </c>
      <c r="F4413" s="32">
        <v>2997101090048</v>
      </c>
      <c r="G4413" s="32">
        <v>20</v>
      </c>
      <c r="H4413" s="34">
        <v>1149.1200000000001</v>
      </c>
      <c r="I4413" s="3"/>
      <c r="J4413" s="26">
        <f t="shared" si="312"/>
        <v>0</v>
      </c>
    </row>
    <row r="4414" spans="1:10" ht="31.5" customHeight="1" x14ac:dyDescent="0.25">
      <c r="A4414" s="36"/>
      <c r="B4414" s="32" t="s">
        <v>32</v>
      </c>
      <c r="C4414" s="32" t="str">
        <f t="shared" si="317"/>
        <v>710-299</v>
      </c>
      <c r="D4414" s="32" t="s">
        <v>110</v>
      </c>
      <c r="E4414" s="32">
        <v>44</v>
      </c>
      <c r="F4414" s="32">
        <v>2997101100044</v>
      </c>
      <c r="G4414" s="32">
        <v>26</v>
      </c>
      <c r="H4414" s="34">
        <v>1149.1200000000001</v>
      </c>
      <c r="I4414" s="3"/>
      <c r="J4414" s="26">
        <f t="shared" si="312"/>
        <v>0</v>
      </c>
    </row>
    <row r="4415" spans="1:10" ht="31.5" customHeight="1" x14ac:dyDescent="0.25">
      <c r="A4415" s="37"/>
      <c r="B4415" s="32" t="s">
        <v>32</v>
      </c>
      <c r="C4415" s="32" t="str">
        <f t="shared" si="317"/>
        <v>710-299</v>
      </c>
      <c r="D4415" s="32" t="s">
        <v>110</v>
      </c>
      <c r="E4415" s="32">
        <v>46</v>
      </c>
      <c r="F4415" s="32">
        <v>2997101110043</v>
      </c>
      <c r="G4415" s="32">
        <v>10</v>
      </c>
      <c r="H4415" s="34">
        <v>1149.1200000000001</v>
      </c>
      <c r="I4415" s="3"/>
      <c r="J4415" s="26">
        <f t="shared" si="312"/>
        <v>0</v>
      </c>
    </row>
    <row r="4416" spans="1:10" ht="58.5" customHeight="1" x14ac:dyDescent="0.25">
      <c r="A4416" s="35"/>
      <c r="B4416" s="32" t="s">
        <v>68</v>
      </c>
      <c r="C4416" s="32" t="str">
        <f>HYPERLINK("http://warehouse.orhideja.net//images/products/59d32574d39f8.jpg","176-299")</f>
        <v>176-299</v>
      </c>
      <c r="D4416" s="32" t="s">
        <v>196</v>
      </c>
      <c r="E4416" s="32" t="s">
        <v>11</v>
      </c>
      <c r="F4416" s="32">
        <v>2991760209131</v>
      </c>
      <c r="G4416" s="32">
        <v>5</v>
      </c>
      <c r="H4416" s="34">
        <v>1606.9724999999999</v>
      </c>
      <c r="I4416" s="3"/>
      <c r="J4416" s="26">
        <f t="shared" si="312"/>
        <v>0</v>
      </c>
    </row>
    <row r="4417" spans="1:10" ht="58.5" customHeight="1" x14ac:dyDescent="0.25">
      <c r="A4417" s="36"/>
      <c r="B4417" s="32" t="s">
        <v>68</v>
      </c>
      <c r="C4417" s="32" t="str">
        <f>HYPERLINK("http://warehouse.orhideja.net//images/products/59d32574d39f8.jpg","176-299")</f>
        <v>176-299</v>
      </c>
      <c r="D4417" s="32" t="s">
        <v>196</v>
      </c>
      <c r="E4417" s="32" t="s">
        <v>25</v>
      </c>
      <c r="F4417" s="32">
        <v>2991760219130</v>
      </c>
      <c r="G4417" s="32">
        <v>7</v>
      </c>
      <c r="H4417" s="34">
        <v>1606.9724999999999</v>
      </c>
      <c r="I4417" s="3"/>
      <c r="J4417" s="26">
        <f t="shared" si="312"/>
        <v>0</v>
      </c>
    </row>
    <row r="4418" spans="1:10" ht="58.5" customHeight="1" x14ac:dyDescent="0.25">
      <c r="A4418" s="37"/>
      <c r="B4418" s="32" t="s">
        <v>68</v>
      </c>
      <c r="C4418" s="32" t="str">
        <f>HYPERLINK("http://warehouse.orhideja.net//images/products/59d32574d39f8.jpg","176-299")</f>
        <v>176-299</v>
      </c>
      <c r="D4418" s="32" t="s">
        <v>196</v>
      </c>
      <c r="E4418" s="32" t="s">
        <v>16</v>
      </c>
      <c r="F4418" s="32">
        <v>2991760289133</v>
      </c>
      <c r="G4418" s="32">
        <v>8</v>
      </c>
      <c r="H4418" s="34">
        <v>1606.9724999999999</v>
      </c>
      <c r="I4418" s="3"/>
      <c r="J4418" s="26">
        <f t="shared" si="312"/>
        <v>0</v>
      </c>
    </row>
    <row r="4419" spans="1:10" ht="42" customHeight="1" x14ac:dyDescent="0.25">
      <c r="A4419" s="35"/>
      <c r="B4419" s="32" t="s">
        <v>76</v>
      </c>
      <c r="C4419" s="32" t="str">
        <f>HYPERLINK("http://warehouse.orhideja.net//images/products/Untitled-2 copy.jpg","130-299")</f>
        <v>130-299</v>
      </c>
      <c r="D4419" s="32" t="s">
        <v>83</v>
      </c>
      <c r="E4419" s="32" t="s">
        <v>7</v>
      </c>
      <c r="F4419" s="32">
        <v>2991300129127</v>
      </c>
      <c r="G4419" s="32">
        <v>7</v>
      </c>
      <c r="H4419" s="34">
        <v>1714.7025000000001</v>
      </c>
      <c r="I4419" s="3"/>
      <c r="J4419" s="26">
        <f t="shared" si="312"/>
        <v>0</v>
      </c>
    </row>
    <row r="4420" spans="1:10" ht="42" customHeight="1" x14ac:dyDescent="0.25">
      <c r="A4420" s="36"/>
      <c r="B4420" s="32" t="s">
        <v>76</v>
      </c>
      <c r="C4420" s="32" t="str">
        <f>HYPERLINK("http://warehouse.orhideja.net//images/products/Untitled-2 copy.jpg","130-299")</f>
        <v>130-299</v>
      </c>
      <c r="D4420" s="32" t="s">
        <v>83</v>
      </c>
      <c r="E4420" s="32" t="s">
        <v>8</v>
      </c>
      <c r="F4420" s="32">
        <v>2991300139126</v>
      </c>
      <c r="G4420" s="32">
        <v>3</v>
      </c>
      <c r="H4420" s="34">
        <v>1714.7025000000001</v>
      </c>
      <c r="I4420" s="3"/>
      <c r="J4420" s="26">
        <f t="shared" si="312"/>
        <v>0</v>
      </c>
    </row>
    <row r="4421" spans="1:10" ht="42" customHeight="1" x14ac:dyDescent="0.25">
      <c r="A4421" s="36"/>
      <c r="B4421" s="32" t="s">
        <v>76</v>
      </c>
      <c r="C4421" s="32" t="str">
        <f>HYPERLINK("http://warehouse.orhideja.net//images/products/Untitled-2 copy.jpg","130-299")</f>
        <v>130-299</v>
      </c>
      <c r="D4421" s="32" t="s">
        <v>83</v>
      </c>
      <c r="E4421" s="32" t="s">
        <v>9</v>
      </c>
      <c r="F4421" s="32">
        <v>2991300189121</v>
      </c>
      <c r="G4421" s="32">
        <v>3</v>
      </c>
      <c r="H4421" s="34">
        <v>1714.7025000000001</v>
      </c>
      <c r="I4421" s="3"/>
      <c r="J4421" s="26">
        <f t="shared" si="312"/>
        <v>0</v>
      </c>
    </row>
    <row r="4422" spans="1:10" ht="42" customHeight="1" x14ac:dyDescent="0.25">
      <c r="A4422" s="36"/>
      <c r="B4422" s="32" t="s">
        <v>76</v>
      </c>
      <c r="C4422" s="32" t="str">
        <f>HYPERLINK("http://warehouse.orhideja.net//images/products/Untitled-2 copy.jpg","130-299")</f>
        <v>130-299</v>
      </c>
      <c r="D4422" s="32" t="s">
        <v>83</v>
      </c>
      <c r="E4422" s="32" t="s">
        <v>10</v>
      </c>
      <c r="F4422" s="32">
        <v>2991300199120</v>
      </c>
      <c r="G4422" s="32">
        <v>4</v>
      </c>
      <c r="H4422" s="34">
        <v>1714.7025000000001</v>
      </c>
      <c r="I4422" s="3"/>
      <c r="J4422" s="26">
        <f t="shared" si="312"/>
        <v>0</v>
      </c>
    </row>
    <row r="4423" spans="1:10" ht="42" customHeight="1" x14ac:dyDescent="0.25">
      <c r="A4423" s="37"/>
      <c r="B4423" s="32" t="s">
        <v>76</v>
      </c>
      <c r="C4423" s="32" t="str">
        <f>HYPERLINK("http://warehouse.orhideja.net//images/products/Untitled-2 copy.jpg","130-299")</f>
        <v>130-299</v>
      </c>
      <c r="D4423" s="32" t="s">
        <v>83</v>
      </c>
      <c r="E4423" s="32" t="s">
        <v>25</v>
      </c>
      <c r="F4423" s="32">
        <v>2991300219125</v>
      </c>
      <c r="G4423" s="32">
        <v>2</v>
      </c>
      <c r="H4423" s="34">
        <v>1714.7025000000001</v>
      </c>
      <c r="I4423" s="3"/>
      <c r="J4423" s="26">
        <f t="shared" si="312"/>
        <v>0</v>
      </c>
    </row>
    <row r="4424" spans="1:10" ht="27" customHeight="1" x14ac:dyDescent="0.25">
      <c r="A4424" s="35"/>
      <c r="B4424" s="32" t="s">
        <v>68</v>
      </c>
      <c r="C4424" s="32" t="str">
        <f t="shared" ref="C4424:C4433" si="318">HYPERLINK("http://warehouse.orhideja.net//images/products/1_12.jpg","176-299")</f>
        <v>176-299</v>
      </c>
      <c r="D4424" s="32" t="s">
        <v>83</v>
      </c>
      <c r="E4424" s="32" t="s">
        <v>77</v>
      </c>
      <c r="F4424" s="32">
        <v>2991760109127</v>
      </c>
      <c r="G4424" s="32">
        <v>5</v>
      </c>
      <c r="H4424" s="34">
        <v>1606.9724999999999</v>
      </c>
      <c r="I4424" s="3"/>
      <c r="J4424" s="26">
        <f t="shared" ref="J4424:J4487" si="319">H4424*I4424</f>
        <v>0</v>
      </c>
    </row>
    <row r="4425" spans="1:10" ht="27" customHeight="1" x14ac:dyDescent="0.25">
      <c r="A4425" s="36"/>
      <c r="B4425" s="32" t="s">
        <v>68</v>
      </c>
      <c r="C4425" s="32" t="str">
        <f t="shared" si="318"/>
        <v>176-299</v>
      </c>
      <c r="D4425" s="32" t="s">
        <v>83</v>
      </c>
      <c r="E4425" s="32" t="s">
        <v>9</v>
      </c>
      <c r="F4425" s="32">
        <v>2991760189129</v>
      </c>
      <c r="G4425" s="32">
        <v>5</v>
      </c>
      <c r="H4425" s="34">
        <v>1606.9724999999999</v>
      </c>
      <c r="I4425" s="3"/>
      <c r="J4425" s="26">
        <f t="shared" si="319"/>
        <v>0</v>
      </c>
    </row>
    <row r="4426" spans="1:10" ht="27" customHeight="1" x14ac:dyDescent="0.25">
      <c r="A4426" s="36"/>
      <c r="B4426" s="32" t="s">
        <v>68</v>
      </c>
      <c r="C4426" s="32" t="str">
        <f t="shared" si="318"/>
        <v>176-299</v>
      </c>
      <c r="D4426" s="32" t="s">
        <v>83</v>
      </c>
      <c r="E4426" s="32" t="s">
        <v>10</v>
      </c>
      <c r="F4426" s="32">
        <v>2991760199128</v>
      </c>
      <c r="G4426" s="32">
        <v>12</v>
      </c>
      <c r="H4426" s="34">
        <v>1606.9724999999999</v>
      </c>
      <c r="I4426" s="3"/>
      <c r="J4426" s="26">
        <f t="shared" si="319"/>
        <v>0</v>
      </c>
    </row>
    <row r="4427" spans="1:10" ht="27" customHeight="1" x14ac:dyDescent="0.25">
      <c r="A4427" s="36"/>
      <c r="B4427" s="32" t="s">
        <v>68</v>
      </c>
      <c r="C4427" s="32" t="str">
        <f t="shared" si="318"/>
        <v>176-299</v>
      </c>
      <c r="D4427" s="32" t="s">
        <v>83</v>
      </c>
      <c r="E4427" s="32" t="s">
        <v>11</v>
      </c>
      <c r="F4427" s="32">
        <v>2991760209124</v>
      </c>
      <c r="G4427" s="32">
        <v>3</v>
      </c>
      <c r="H4427" s="34">
        <v>1606.9724999999999</v>
      </c>
      <c r="I4427" s="3"/>
      <c r="J4427" s="26">
        <f t="shared" si="319"/>
        <v>0</v>
      </c>
    </row>
    <row r="4428" spans="1:10" ht="27" customHeight="1" x14ac:dyDescent="0.25">
      <c r="A4428" s="36"/>
      <c r="B4428" s="32" t="s">
        <v>68</v>
      </c>
      <c r="C4428" s="32" t="str">
        <f t="shared" si="318"/>
        <v>176-299</v>
      </c>
      <c r="D4428" s="32" t="s">
        <v>83</v>
      </c>
      <c r="E4428" s="32" t="s">
        <v>25</v>
      </c>
      <c r="F4428" s="32">
        <v>2991760219123</v>
      </c>
      <c r="G4428" s="32">
        <v>2</v>
      </c>
      <c r="H4428" s="34">
        <v>1606.9724999999999</v>
      </c>
      <c r="I4428" s="3"/>
      <c r="J4428" s="26">
        <f t="shared" si="319"/>
        <v>0</v>
      </c>
    </row>
    <row r="4429" spans="1:10" ht="27" customHeight="1" x14ac:dyDescent="0.25">
      <c r="A4429" s="36"/>
      <c r="B4429" s="32" t="s">
        <v>68</v>
      </c>
      <c r="C4429" s="32" t="str">
        <f t="shared" si="318"/>
        <v>176-299</v>
      </c>
      <c r="D4429" s="32" t="s">
        <v>83</v>
      </c>
      <c r="E4429" s="32" t="s">
        <v>14</v>
      </c>
      <c r="F4429" s="32">
        <v>2991760269128</v>
      </c>
      <c r="G4429" s="32">
        <v>8</v>
      </c>
      <c r="H4429" s="34">
        <v>1606.9724999999999</v>
      </c>
      <c r="I4429" s="3"/>
      <c r="J4429" s="26">
        <f t="shared" si="319"/>
        <v>0</v>
      </c>
    </row>
    <row r="4430" spans="1:10" ht="27" customHeight="1" x14ac:dyDescent="0.25">
      <c r="A4430" s="36"/>
      <c r="B4430" s="32" t="s">
        <v>68</v>
      </c>
      <c r="C4430" s="32" t="str">
        <f t="shared" si="318"/>
        <v>176-299</v>
      </c>
      <c r="D4430" s="32" t="s">
        <v>83</v>
      </c>
      <c r="E4430" s="32" t="s">
        <v>15</v>
      </c>
      <c r="F4430" s="32">
        <v>2991760279127</v>
      </c>
      <c r="G4430" s="32">
        <v>12</v>
      </c>
      <c r="H4430" s="34">
        <v>1606.9724999999999</v>
      </c>
      <c r="I4430" s="3"/>
      <c r="J4430" s="26">
        <f t="shared" si="319"/>
        <v>0</v>
      </c>
    </row>
    <row r="4431" spans="1:10" ht="27" customHeight="1" x14ac:dyDescent="0.25">
      <c r="A4431" s="36"/>
      <c r="B4431" s="32" t="s">
        <v>68</v>
      </c>
      <c r="C4431" s="32" t="str">
        <f t="shared" si="318"/>
        <v>176-299</v>
      </c>
      <c r="D4431" s="32" t="s">
        <v>83</v>
      </c>
      <c r="E4431" s="32" t="s">
        <v>16</v>
      </c>
      <c r="F4431" s="32">
        <v>2991760289126</v>
      </c>
      <c r="G4431" s="32">
        <v>3</v>
      </c>
      <c r="H4431" s="34">
        <v>1606.9724999999999</v>
      </c>
      <c r="I4431" s="3"/>
      <c r="J4431" s="26">
        <f t="shared" si="319"/>
        <v>0</v>
      </c>
    </row>
    <row r="4432" spans="1:10" ht="27" customHeight="1" x14ac:dyDescent="0.25">
      <c r="A4432" s="36"/>
      <c r="B4432" s="32" t="s">
        <v>68</v>
      </c>
      <c r="C4432" s="32" t="str">
        <f t="shared" si="318"/>
        <v>176-299</v>
      </c>
      <c r="D4432" s="32" t="s">
        <v>83</v>
      </c>
      <c r="E4432" s="32" t="s">
        <v>19</v>
      </c>
      <c r="F4432" s="32">
        <v>2991760349127</v>
      </c>
      <c r="G4432" s="32">
        <v>5</v>
      </c>
      <c r="H4432" s="34">
        <v>1606.9724999999999</v>
      </c>
      <c r="I4432" s="3"/>
      <c r="J4432" s="26">
        <f t="shared" si="319"/>
        <v>0</v>
      </c>
    </row>
    <row r="4433" spans="1:10" ht="27" customHeight="1" x14ac:dyDescent="0.25">
      <c r="A4433" s="37"/>
      <c r="B4433" s="32" t="s">
        <v>68</v>
      </c>
      <c r="C4433" s="32" t="str">
        <f t="shared" si="318"/>
        <v>176-299</v>
      </c>
      <c r="D4433" s="32" t="s">
        <v>83</v>
      </c>
      <c r="E4433" s="32" t="s">
        <v>20</v>
      </c>
      <c r="F4433" s="32">
        <v>2991760359126</v>
      </c>
      <c r="G4433" s="32">
        <v>6</v>
      </c>
      <c r="H4433" s="34">
        <v>1606.9724999999999</v>
      </c>
      <c r="I4433" s="3"/>
      <c r="J4433" s="26">
        <f t="shared" si="319"/>
        <v>0</v>
      </c>
    </row>
    <row r="4434" spans="1:10" ht="18" customHeight="1" x14ac:dyDescent="0.25">
      <c r="A4434" s="35"/>
      <c r="B4434" s="32" t="s">
        <v>96</v>
      </c>
      <c r="C4434" s="32" t="str">
        <f t="shared" ref="C4434:C4447" si="320">HYPERLINK("http://warehouse.orhideja.net//images/products/509-299.jpg","509-299")</f>
        <v>509-299</v>
      </c>
      <c r="D4434" s="32" t="s">
        <v>83</v>
      </c>
      <c r="E4434" s="32" t="s">
        <v>70</v>
      </c>
      <c r="F4434" s="32">
        <v>2995090119122</v>
      </c>
      <c r="G4434" s="32">
        <v>2</v>
      </c>
      <c r="H4434" s="34">
        <v>1786.5224999999998</v>
      </c>
      <c r="I4434" s="3"/>
      <c r="J4434" s="26">
        <f t="shared" si="319"/>
        <v>0</v>
      </c>
    </row>
    <row r="4435" spans="1:10" ht="18" customHeight="1" x14ac:dyDescent="0.25">
      <c r="A4435" s="36"/>
      <c r="B4435" s="32" t="s">
        <v>96</v>
      </c>
      <c r="C4435" s="32" t="str">
        <f t="shared" si="320"/>
        <v>509-299</v>
      </c>
      <c r="D4435" s="32" t="s">
        <v>83</v>
      </c>
      <c r="E4435" s="32" t="s">
        <v>7</v>
      </c>
      <c r="F4435" s="32">
        <v>2995090129121</v>
      </c>
      <c r="G4435" s="32">
        <v>2</v>
      </c>
      <c r="H4435" s="34">
        <v>1786.5224999999998</v>
      </c>
      <c r="I4435" s="3"/>
      <c r="J4435" s="26">
        <f t="shared" si="319"/>
        <v>0</v>
      </c>
    </row>
    <row r="4436" spans="1:10" ht="18" customHeight="1" x14ac:dyDescent="0.25">
      <c r="A4436" s="36"/>
      <c r="B4436" s="32" t="s">
        <v>96</v>
      </c>
      <c r="C4436" s="32" t="str">
        <f t="shared" si="320"/>
        <v>509-299</v>
      </c>
      <c r="D4436" s="32" t="s">
        <v>83</v>
      </c>
      <c r="E4436" s="32" t="s">
        <v>9</v>
      </c>
      <c r="F4436" s="32">
        <v>2995090189125</v>
      </c>
      <c r="G4436" s="32">
        <v>2</v>
      </c>
      <c r="H4436" s="34">
        <v>1786.5224999999998</v>
      </c>
      <c r="I4436" s="3"/>
      <c r="J4436" s="26">
        <f t="shared" si="319"/>
        <v>0</v>
      </c>
    </row>
    <row r="4437" spans="1:10" ht="18" customHeight="1" x14ac:dyDescent="0.25">
      <c r="A4437" s="36"/>
      <c r="B4437" s="32" t="s">
        <v>96</v>
      </c>
      <c r="C4437" s="32" t="str">
        <f t="shared" si="320"/>
        <v>509-299</v>
      </c>
      <c r="D4437" s="32" t="s">
        <v>83</v>
      </c>
      <c r="E4437" s="32" t="s">
        <v>10</v>
      </c>
      <c r="F4437" s="32">
        <v>2995090199124</v>
      </c>
      <c r="G4437" s="32">
        <v>4</v>
      </c>
      <c r="H4437" s="34">
        <v>1786.5224999999998</v>
      </c>
      <c r="I4437" s="3"/>
      <c r="J4437" s="26">
        <f t="shared" si="319"/>
        <v>0</v>
      </c>
    </row>
    <row r="4438" spans="1:10" ht="18" customHeight="1" x14ac:dyDescent="0.25">
      <c r="A4438" s="36"/>
      <c r="B4438" s="32" t="s">
        <v>96</v>
      </c>
      <c r="C4438" s="32" t="str">
        <f t="shared" si="320"/>
        <v>509-299</v>
      </c>
      <c r="D4438" s="32" t="s">
        <v>83</v>
      </c>
      <c r="E4438" s="32" t="s">
        <v>11</v>
      </c>
      <c r="F4438" s="32">
        <v>2995090209120</v>
      </c>
      <c r="G4438" s="32">
        <v>5</v>
      </c>
      <c r="H4438" s="34">
        <v>1786.5224999999998</v>
      </c>
      <c r="I4438" s="3"/>
      <c r="J4438" s="26">
        <f t="shared" si="319"/>
        <v>0</v>
      </c>
    </row>
    <row r="4439" spans="1:10" ht="18" customHeight="1" x14ac:dyDescent="0.25">
      <c r="A4439" s="36"/>
      <c r="B4439" s="32" t="s">
        <v>96</v>
      </c>
      <c r="C4439" s="32" t="str">
        <f t="shared" si="320"/>
        <v>509-299</v>
      </c>
      <c r="D4439" s="32" t="s">
        <v>83</v>
      </c>
      <c r="E4439" s="32" t="s">
        <v>25</v>
      </c>
      <c r="F4439" s="32">
        <v>2995090219129</v>
      </c>
      <c r="G4439" s="32">
        <v>2</v>
      </c>
      <c r="H4439" s="34">
        <v>1786.5224999999998</v>
      </c>
      <c r="I4439" s="3"/>
      <c r="J4439" s="26">
        <f t="shared" si="319"/>
        <v>0</v>
      </c>
    </row>
    <row r="4440" spans="1:10" ht="18" customHeight="1" x14ac:dyDescent="0.25">
      <c r="A4440" s="36"/>
      <c r="B4440" s="32" t="s">
        <v>96</v>
      </c>
      <c r="C4440" s="32" t="str">
        <f t="shared" si="320"/>
        <v>509-299</v>
      </c>
      <c r="D4440" s="32" t="s">
        <v>83</v>
      </c>
      <c r="E4440" s="32" t="s">
        <v>71</v>
      </c>
      <c r="F4440" s="32">
        <v>2995090259125</v>
      </c>
      <c r="G4440" s="32">
        <v>1</v>
      </c>
      <c r="H4440" s="34">
        <v>1786.5224999999998</v>
      </c>
      <c r="I4440" s="3"/>
      <c r="J4440" s="26">
        <f t="shared" si="319"/>
        <v>0</v>
      </c>
    </row>
    <row r="4441" spans="1:10" ht="18" customHeight="1" x14ac:dyDescent="0.25">
      <c r="A4441" s="36"/>
      <c r="B4441" s="32" t="s">
        <v>96</v>
      </c>
      <c r="C4441" s="32" t="str">
        <f t="shared" si="320"/>
        <v>509-299</v>
      </c>
      <c r="D4441" s="32" t="s">
        <v>83</v>
      </c>
      <c r="E4441" s="32" t="s">
        <v>14</v>
      </c>
      <c r="F4441" s="32">
        <v>2995090269124</v>
      </c>
      <c r="G4441" s="32">
        <v>3</v>
      </c>
      <c r="H4441" s="34">
        <v>1786.5224999999998</v>
      </c>
      <c r="I4441" s="3"/>
      <c r="J4441" s="26">
        <f t="shared" si="319"/>
        <v>0</v>
      </c>
    </row>
    <row r="4442" spans="1:10" ht="18" customHeight="1" x14ac:dyDescent="0.25">
      <c r="A4442" s="36"/>
      <c r="B4442" s="32" t="s">
        <v>96</v>
      </c>
      <c r="C4442" s="32" t="str">
        <f t="shared" si="320"/>
        <v>509-299</v>
      </c>
      <c r="D4442" s="32" t="s">
        <v>83</v>
      </c>
      <c r="E4442" s="32" t="s">
        <v>15</v>
      </c>
      <c r="F4442" s="32">
        <v>2995090279123</v>
      </c>
      <c r="G4442" s="32">
        <v>3</v>
      </c>
      <c r="H4442" s="34">
        <v>1786.5224999999998</v>
      </c>
      <c r="I4442" s="3"/>
      <c r="J4442" s="26">
        <f t="shared" si="319"/>
        <v>0</v>
      </c>
    </row>
    <row r="4443" spans="1:10" ht="18" customHeight="1" x14ac:dyDescent="0.25">
      <c r="A4443" s="36"/>
      <c r="B4443" s="32" t="s">
        <v>96</v>
      </c>
      <c r="C4443" s="32" t="str">
        <f t="shared" si="320"/>
        <v>509-299</v>
      </c>
      <c r="D4443" s="32" t="s">
        <v>83</v>
      </c>
      <c r="E4443" s="32" t="s">
        <v>16</v>
      </c>
      <c r="F4443" s="32">
        <v>2995090289122</v>
      </c>
      <c r="G4443" s="32">
        <v>2</v>
      </c>
      <c r="H4443" s="34">
        <v>1786.5224999999998</v>
      </c>
      <c r="I4443" s="3"/>
      <c r="J4443" s="26">
        <f t="shared" si="319"/>
        <v>0</v>
      </c>
    </row>
    <row r="4444" spans="1:10" ht="18" customHeight="1" x14ac:dyDescent="0.25">
      <c r="A4444" s="36"/>
      <c r="B4444" s="32" t="s">
        <v>96</v>
      </c>
      <c r="C4444" s="32" t="str">
        <f t="shared" si="320"/>
        <v>509-299</v>
      </c>
      <c r="D4444" s="32" t="s">
        <v>83</v>
      </c>
      <c r="E4444" s="32" t="s">
        <v>17</v>
      </c>
      <c r="F4444" s="32">
        <v>2995090299121</v>
      </c>
      <c r="G4444" s="32">
        <v>1</v>
      </c>
      <c r="H4444" s="34">
        <v>1786.5224999999998</v>
      </c>
      <c r="I4444" s="3"/>
      <c r="J4444" s="26">
        <f t="shared" si="319"/>
        <v>0</v>
      </c>
    </row>
    <row r="4445" spans="1:10" ht="18" customHeight="1" x14ac:dyDescent="0.25">
      <c r="A4445" s="36"/>
      <c r="B4445" s="32" t="s">
        <v>96</v>
      </c>
      <c r="C4445" s="32" t="str">
        <f t="shared" si="320"/>
        <v>509-299</v>
      </c>
      <c r="D4445" s="32" t="s">
        <v>83</v>
      </c>
      <c r="E4445" s="32" t="s">
        <v>79</v>
      </c>
      <c r="F4445" s="32">
        <v>2995090339124</v>
      </c>
      <c r="G4445" s="32">
        <v>1</v>
      </c>
      <c r="H4445" s="34">
        <v>1786.5224999999998</v>
      </c>
      <c r="I4445" s="3"/>
      <c r="J4445" s="26">
        <f t="shared" si="319"/>
        <v>0</v>
      </c>
    </row>
    <row r="4446" spans="1:10" ht="18" customHeight="1" x14ac:dyDescent="0.25">
      <c r="A4446" s="36"/>
      <c r="B4446" s="32" t="s">
        <v>96</v>
      </c>
      <c r="C4446" s="32" t="str">
        <f t="shared" si="320"/>
        <v>509-299</v>
      </c>
      <c r="D4446" s="32" t="s">
        <v>83</v>
      </c>
      <c r="E4446" s="32" t="s">
        <v>19</v>
      </c>
      <c r="F4446" s="32">
        <v>2995090349123</v>
      </c>
      <c r="G4446" s="32">
        <v>3</v>
      </c>
      <c r="H4446" s="34">
        <v>1786.5224999999998</v>
      </c>
      <c r="I4446" s="3"/>
      <c r="J4446" s="26">
        <f t="shared" si="319"/>
        <v>0</v>
      </c>
    </row>
    <row r="4447" spans="1:10" ht="18" customHeight="1" x14ac:dyDescent="0.25">
      <c r="A4447" s="37"/>
      <c r="B4447" s="32" t="s">
        <v>96</v>
      </c>
      <c r="C4447" s="32" t="str">
        <f t="shared" si="320"/>
        <v>509-299</v>
      </c>
      <c r="D4447" s="32" t="s">
        <v>83</v>
      </c>
      <c r="E4447" s="32" t="s">
        <v>20</v>
      </c>
      <c r="F4447" s="32">
        <v>2995090359122</v>
      </c>
      <c r="G4447" s="32">
        <v>2</v>
      </c>
      <c r="H4447" s="34">
        <v>1786.5224999999998</v>
      </c>
      <c r="I4447" s="3"/>
      <c r="J4447" s="26">
        <f t="shared" si="319"/>
        <v>0</v>
      </c>
    </row>
    <row r="4448" spans="1:10" ht="23.25" customHeight="1" x14ac:dyDescent="0.25">
      <c r="A4448" s="35"/>
      <c r="B4448" s="32" t="s">
        <v>68</v>
      </c>
      <c r="C4448" s="32" t="str">
        <f t="shared" ref="C4448:C4460" si="321">HYPERLINK("http://warehouse.orhideja.net//images/products/523-299.jpg","523-299")</f>
        <v>523-299</v>
      </c>
      <c r="D4448" s="32" t="s">
        <v>83</v>
      </c>
      <c r="E4448" s="32" t="s">
        <v>70</v>
      </c>
      <c r="F4448" s="32">
        <v>2995230119128</v>
      </c>
      <c r="G4448" s="32">
        <v>1</v>
      </c>
      <c r="H4448" s="34">
        <v>1606.9724999999999</v>
      </c>
      <c r="I4448" s="3"/>
      <c r="J4448" s="26">
        <f t="shared" si="319"/>
        <v>0</v>
      </c>
    </row>
    <row r="4449" spans="1:10" ht="23.25" customHeight="1" x14ac:dyDescent="0.25">
      <c r="A4449" s="36"/>
      <c r="B4449" s="32" t="s">
        <v>68</v>
      </c>
      <c r="C4449" s="32" t="str">
        <f t="shared" si="321"/>
        <v>523-299</v>
      </c>
      <c r="D4449" s="32" t="s">
        <v>83</v>
      </c>
      <c r="E4449" s="32" t="s">
        <v>7</v>
      </c>
      <c r="F4449" s="32">
        <v>2995230129127</v>
      </c>
      <c r="G4449" s="32">
        <v>1</v>
      </c>
      <c r="H4449" s="34">
        <v>1606.9724999999999</v>
      </c>
      <c r="I4449" s="3"/>
      <c r="J4449" s="26">
        <f t="shared" si="319"/>
        <v>0</v>
      </c>
    </row>
    <row r="4450" spans="1:10" ht="23.25" customHeight="1" x14ac:dyDescent="0.25">
      <c r="A4450" s="36"/>
      <c r="B4450" s="32" t="s">
        <v>68</v>
      </c>
      <c r="C4450" s="32" t="str">
        <f t="shared" si="321"/>
        <v>523-299</v>
      </c>
      <c r="D4450" s="32" t="s">
        <v>83</v>
      </c>
      <c r="E4450" s="32" t="s">
        <v>8</v>
      </c>
      <c r="F4450" s="32">
        <v>2995230139126</v>
      </c>
      <c r="G4450" s="32">
        <v>6</v>
      </c>
      <c r="H4450" s="34">
        <v>1606.9724999999999</v>
      </c>
      <c r="I4450" s="3"/>
      <c r="J4450" s="26">
        <f t="shared" si="319"/>
        <v>0</v>
      </c>
    </row>
    <row r="4451" spans="1:10" ht="23.25" customHeight="1" x14ac:dyDescent="0.25">
      <c r="A4451" s="36"/>
      <c r="B4451" s="32" t="s">
        <v>68</v>
      </c>
      <c r="C4451" s="32" t="str">
        <f t="shared" si="321"/>
        <v>523-299</v>
      </c>
      <c r="D4451" s="32" t="s">
        <v>83</v>
      </c>
      <c r="E4451" s="32" t="s">
        <v>9</v>
      </c>
      <c r="F4451" s="32">
        <v>2995230189121</v>
      </c>
      <c r="G4451" s="32">
        <v>6</v>
      </c>
      <c r="H4451" s="34">
        <v>1606.9724999999999</v>
      </c>
      <c r="I4451" s="3"/>
      <c r="J4451" s="26">
        <f t="shared" si="319"/>
        <v>0</v>
      </c>
    </row>
    <row r="4452" spans="1:10" ht="23.25" customHeight="1" x14ac:dyDescent="0.25">
      <c r="A4452" s="36"/>
      <c r="B4452" s="32" t="s">
        <v>68</v>
      </c>
      <c r="C4452" s="32" t="str">
        <f t="shared" si="321"/>
        <v>523-299</v>
      </c>
      <c r="D4452" s="32" t="s">
        <v>83</v>
      </c>
      <c r="E4452" s="32" t="s">
        <v>10</v>
      </c>
      <c r="F4452" s="32">
        <v>2995230199120</v>
      </c>
      <c r="G4452" s="32">
        <v>9</v>
      </c>
      <c r="H4452" s="34">
        <v>1606.9724999999999</v>
      </c>
      <c r="I4452" s="3"/>
      <c r="J4452" s="26">
        <f t="shared" si="319"/>
        <v>0</v>
      </c>
    </row>
    <row r="4453" spans="1:10" ht="23.25" customHeight="1" x14ac:dyDescent="0.25">
      <c r="A4453" s="36"/>
      <c r="B4453" s="32" t="s">
        <v>68</v>
      </c>
      <c r="C4453" s="32" t="str">
        <f t="shared" si="321"/>
        <v>523-299</v>
      </c>
      <c r="D4453" s="32" t="s">
        <v>83</v>
      </c>
      <c r="E4453" s="32" t="s">
        <v>11</v>
      </c>
      <c r="F4453" s="32">
        <v>2995230209126</v>
      </c>
      <c r="G4453" s="32">
        <v>4</v>
      </c>
      <c r="H4453" s="34">
        <v>1606.9724999999999</v>
      </c>
      <c r="I4453" s="3"/>
      <c r="J4453" s="26">
        <f t="shared" si="319"/>
        <v>0</v>
      </c>
    </row>
    <row r="4454" spans="1:10" ht="23.25" customHeight="1" x14ac:dyDescent="0.25">
      <c r="A4454" s="36"/>
      <c r="B4454" s="32" t="s">
        <v>68</v>
      </c>
      <c r="C4454" s="32" t="str">
        <f t="shared" si="321"/>
        <v>523-299</v>
      </c>
      <c r="D4454" s="32" t="s">
        <v>83</v>
      </c>
      <c r="E4454" s="32" t="s">
        <v>25</v>
      </c>
      <c r="F4454" s="32">
        <v>2995230219125</v>
      </c>
      <c r="G4454" s="32">
        <v>2</v>
      </c>
      <c r="H4454" s="34">
        <v>1606.9724999999999</v>
      </c>
      <c r="I4454" s="3"/>
      <c r="J4454" s="26">
        <f t="shared" si="319"/>
        <v>0</v>
      </c>
    </row>
    <row r="4455" spans="1:10" ht="23.25" customHeight="1" x14ac:dyDescent="0.25">
      <c r="A4455" s="36"/>
      <c r="B4455" s="32" t="s">
        <v>68</v>
      </c>
      <c r="C4455" s="32" t="str">
        <f t="shared" si="321"/>
        <v>523-299</v>
      </c>
      <c r="D4455" s="32" t="s">
        <v>83</v>
      </c>
      <c r="E4455" s="32" t="s">
        <v>71</v>
      </c>
      <c r="F4455" s="32">
        <v>2995230259121</v>
      </c>
      <c r="G4455" s="32">
        <v>3</v>
      </c>
      <c r="H4455" s="34">
        <v>1606.9724999999999</v>
      </c>
      <c r="I4455" s="3"/>
      <c r="J4455" s="26">
        <f t="shared" si="319"/>
        <v>0</v>
      </c>
    </row>
    <row r="4456" spans="1:10" ht="23.25" customHeight="1" x14ac:dyDescent="0.25">
      <c r="A4456" s="36"/>
      <c r="B4456" s="32" t="s">
        <v>68</v>
      </c>
      <c r="C4456" s="32" t="str">
        <f t="shared" si="321"/>
        <v>523-299</v>
      </c>
      <c r="D4456" s="32" t="s">
        <v>83</v>
      </c>
      <c r="E4456" s="32" t="s">
        <v>14</v>
      </c>
      <c r="F4456" s="32">
        <v>2995230269120</v>
      </c>
      <c r="G4456" s="32">
        <v>9</v>
      </c>
      <c r="H4456" s="34">
        <v>1606.9724999999999</v>
      </c>
      <c r="I4456" s="3"/>
      <c r="J4456" s="26">
        <f t="shared" si="319"/>
        <v>0</v>
      </c>
    </row>
    <row r="4457" spans="1:10" ht="23.25" customHeight="1" x14ac:dyDescent="0.25">
      <c r="A4457" s="36"/>
      <c r="B4457" s="32" t="s">
        <v>68</v>
      </c>
      <c r="C4457" s="32" t="str">
        <f t="shared" si="321"/>
        <v>523-299</v>
      </c>
      <c r="D4457" s="32" t="s">
        <v>83</v>
      </c>
      <c r="E4457" s="32" t="s">
        <v>15</v>
      </c>
      <c r="F4457" s="32">
        <v>2995230279129</v>
      </c>
      <c r="G4457" s="32">
        <v>7</v>
      </c>
      <c r="H4457" s="34">
        <v>1606.9724999999999</v>
      </c>
      <c r="I4457" s="3"/>
      <c r="J4457" s="26">
        <f t="shared" si="319"/>
        <v>0</v>
      </c>
    </row>
    <row r="4458" spans="1:10" ht="23.25" customHeight="1" x14ac:dyDescent="0.25">
      <c r="A4458" s="36"/>
      <c r="B4458" s="32" t="s">
        <v>68</v>
      </c>
      <c r="C4458" s="32" t="str">
        <f t="shared" si="321"/>
        <v>523-299</v>
      </c>
      <c r="D4458" s="32" t="s">
        <v>83</v>
      </c>
      <c r="E4458" s="32" t="s">
        <v>16</v>
      </c>
      <c r="F4458" s="32">
        <v>2995230289128</v>
      </c>
      <c r="G4458" s="32">
        <v>4</v>
      </c>
      <c r="H4458" s="34">
        <v>1606.9724999999999</v>
      </c>
      <c r="I4458" s="3"/>
      <c r="J4458" s="26">
        <f t="shared" si="319"/>
        <v>0</v>
      </c>
    </row>
    <row r="4459" spans="1:10" ht="23.25" customHeight="1" x14ac:dyDescent="0.25">
      <c r="A4459" s="36"/>
      <c r="B4459" s="32" t="s">
        <v>68</v>
      </c>
      <c r="C4459" s="32" t="str">
        <f t="shared" si="321"/>
        <v>523-299</v>
      </c>
      <c r="D4459" s="32" t="s">
        <v>83</v>
      </c>
      <c r="E4459" s="32" t="s">
        <v>79</v>
      </c>
      <c r="F4459" s="32">
        <v>2995230339120</v>
      </c>
      <c r="G4459" s="32">
        <v>2</v>
      </c>
      <c r="H4459" s="34">
        <v>1606.9724999999999</v>
      </c>
      <c r="I4459" s="3"/>
      <c r="J4459" s="26">
        <f t="shared" si="319"/>
        <v>0</v>
      </c>
    </row>
    <row r="4460" spans="1:10" ht="23.25" customHeight="1" x14ac:dyDescent="0.25">
      <c r="A4460" s="37"/>
      <c r="B4460" s="32" t="s">
        <v>68</v>
      </c>
      <c r="C4460" s="32" t="str">
        <f t="shared" si="321"/>
        <v>523-299</v>
      </c>
      <c r="D4460" s="32" t="s">
        <v>83</v>
      </c>
      <c r="E4460" s="32" t="s">
        <v>19</v>
      </c>
      <c r="F4460" s="32">
        <v>2995230349129</v>
      </c>
      <c r="G4460" s="32">
        <v>1</v>
      </c>
      <c r="H4460" s="34">
        <v>1606.9724999999999</v>
      </c>
      <c r="I4460" s="3"/>
      <c r="J4460" s="26">
        <f t="shared" si="319"/>
        <v>0</v>
      </c>
    </row>
    <row r="4461" spans="1:10" ht="40.5" customHeight="1" x14ac:dyDescent="0.25">
      <c r="A4461" s="35"/>
      <c r="B4461" s="32" t="s">
        <v>32</v>
      </c>
      <c r="C4461" s="32" t="str">
        <f>HYPERLINK("http://warehouse.orhideja.net//images/products/710-299_3.jpg","710-299")</f>
        <v>710-299</v>
      </c>
      <c r="D4461" s="32" t="s">
        <v>83</v>
      </c>
      <c r="E4461" s="32">
        <v>40</v>
      </c>
      <c r="F4461" s="32">
        <v>2997101089127</v>
      </c>
      <c r="G4461" s="32">
        <v>4</v>
      </c>
      <c r="H4461" s="34">
        <v>1149.1200000000001</v>
      </c>
      <c r="I4461" s="3"/>
      <c r="J4461" s="26">
        <f t="shared" si="319"/>
        <v>0</v>
      </c>
    </row>
    <row r="4462" spans="1:10" ht="40.5" customHeight="1" x14ac:dyDescent="0.25">
      <c r="A4462" s="36"/>
      <c r="B4462" s="32" t="s">
        <v>32</v>
      </c>
      <c r="C4462" s="32" t="str">
        <f>HYPERLINK("http://warehouse.orhideja.net//images/products/710-299_3.jpg","710-299")</f>
        <v>710-299</v>
      </c>
      <c r="D4462" s="32" t="s">
        <v>83</v>
      </c>
      <c r="E4462" s="32">
        <v>42</v>
      </c>
      <c r="F4462" s="32">
        <v>2997101099126</v>
      </c>
      <c r="G4462" s="32">
        <v>11</v>
      </c>
      <c r="H4462" s="34">
        <v>1149.1200000000001</v>
      </c>
      <c r="I4462" s="3"/>
      <c r="J4462" s="26">
        <f t="shared" si="319"/>
        <v>0</v>
      </c>
    </row>
    <row r="4463" spans="1:10" ht="40.5" customHeight="1" x14ac:dyDescent="0.25">
      <c r="A4463" s="36"/>
      <c r="B4463" s="32" t="s">
        <v>32</v>
      </c>
      <c r="C4463" s="32" t="str">
        <f>HYPERLINK("http://warehouse.orhideja.net//images/products/710-299_3.jpg","710-299")</f>
        <v>710-299</v>
      </c>
      <c r="D4463" s="32" t="s">
        <v>83</v>
      </c>
      <c r="E4463" s="32">
        <v>44</v>
      </c>
      <c r="F4463" s="32">
        <v>2997101109122</v>
      </c>
      <c r="G4463" s="32">
        <v>8</v>
      </c>
      <c r="H4463" s="34">
        <v>1149.1200000000001</v>
      </c>
      <c r="I4463" s="3"/>
      <c r="J4463" s="26">
        <f t="shared" si="319"/>
        <v>0</v>
      </c>
    </row>
    <row r="4464" spans="1:10" ht="40.5" customHeight="1" x14ac:dyDescent="0.25">
      <c r="A4464" s="37"/>
      <c r="B4464" s="32" t="s">
        <v>32</v>
      </c>
      <c r="C4464" s="32" t="str">
        <f>HYPERLINK("http://warehouse.orhideja.net//images/products/710-299_3.jpg","710-299")</f>
        <v>710-299</v>
      </c>
      <c r="D4464" s="32" t="s">
        <v>83</v>
      </c>
      <c r="E4464" s="32">
        <v>46</v>
      </c>
      <c r="F4464" s="32">
        <v>2997101119121</v>
      </c>
      <c r="G4464" s="32">
        <v>1</v>
      </c>
      <c r="H4464" s="34">
        <v>1149.1200000000001</v>
      </c>
      <c r="I4464" s="3"/>
      <c r="J4464" s="26">
        <f t="shared" si="319"/>
        <v>0</v>
      </c>
    </row>
    <row r="4465" spans="1:10" ht="60" customHeight="1" x14ac:dyDescent="0.25">
      <c r="A4465" s="35"/>
      <c r="B4465" s="32" t="s">
        <v>68</v>
      </c>
      <c r="C4465" s="32" t="str">
        <f>HYPERLINK("http://warehouse.orhideja.net//images/products/176-299-black_2.jpg","176-299")</f>
        <v>176-299</v>
      </c>
      <c r="D4465" s="32" t="s">
        <v>67</v>
      </c>
      <c r="E4465" s="32" t="s">
        <v>77</v>
      </c>
      <c r="F4465" s="32">
        <v>2991760101701</v>
      </c>
      <c r="G4465" s="32">
        <v>4</v>
      </c>
      <c r="H4465" s="34">
        <v>1606.9724999999999</v>
      </c>
      <c r="I4465" s="3"/>
      <c r="J4465" s="26">
        <f t="shared" si="319"/>
        <v>0</v>
      </c>
    </row>
    <row r="4466" spans="1:10" ht="60" customHeight="1" x14ac:dyDescent="0.25">
      <c r="A4466" s="36"/>
      <c r="B4466" s="32" t="s">
        <v>68</v>
      </c>
      <c r="C4466" s="32" t="str">
        <f>HYPERLINK("http://warehouse.orhideja.net//images/products/176-299-black_2.jpg","176-299")</f>
        <v>176-299</v>
      </c>
      <c r="D4466" s="32" t="s">
        <v>67</v>
      </c>
      <c r="E4466" s="32" t="s">
        <v>70</v>
      </c>
      <c r="F4466" s="32">
        <v>2991760111700</v>
      </c>
      <c r="G4466" s="32">
        <v>5</v>
      </c>
      <c r="H4466" s="34">
        <v>1606.9724999999999</v>
      </c>
      <c r="I4466" s="3"/>
      <c r="J4466" s="26">
        <f t="shared" si="319"/>
        <v>0</v>
      </c>
    </row>
    <row r="4467" spans="1:10" ht="60" customHeight="1" x14ac:dyDescent="0.25">
      <c r="A4467" s="36"/>
      <c r="B4467" s="32" t="s">
        <v>68</v>
      </c>
      <c r="C4467" s="32" t="str">
        <f>HYPERLINK("http://warehouse.orhideja.net//images/products/176-299-black_2.jpg","176-299")</f>
        <v>176-299</v>
      </c>
      <c r="D4467" s="32" t="s">
        <v>67</v>
      </c>
      <c r="E4467" s="32" t="s">
        <v>25</v>
      </c>
      <c r="F4467" s="32">
        <v>2991760211707</v>
      </c>
      <c r="G4467" s="32">
        <v>1</v>
      </c>
      <c r="H4467" s="34">
        <v>1606.9724999999999</v>
      </c>
      <c r="I4467" s="3"/>
      <c r="J4467" s="26">
        <f t="shared" si="319"/>
        <v>0</v>
      </c>
    </row>
    <row r="4468" spans="1:10" ht="60" customHeight="1" x14ac:dyDescent="0.25">
      <c r="A4468" s="37"/>
      <c r="B4468" s="32" t="s">
        <v>68</v>
      </c>
      <c r="C4468" s="32" t="str">
        <f>HYPERLINK("http://warehouse.orhideja.net//images/products/176-299-black_2.jpg","176-299")</f>
        <v>176-299</v>
      </c>
      <c r="D4468" s="32" t="s">
        <v>67</v>
      </c>
      <c r="E4468" s="32" t="s">
        <v>16</v>
      </c>
      <c r="F4468" s="32">
        <v>2991760281700</v>
      </c>
      <c r="G4468" s="32">
        <v>3</v>
      </c>
      <c r="H4468" s="34">
        <v>1606.9724999999999</v>
      </c>
      <c r="I4468" s="3"/>
      <c r="J4468" s="26">
        <f t="shared" si="319"/>
        <v>0</v>
      </c>
    </row>
    <row r="4469" spans="1:10" ht="26.25" customHeight="1" x14ac:dyDescent="0.25">
      <c r="A4469" s="35"/>
      <c r="B4469" s="32" t="s">
        <v>97</v>
      </c>
      <c r="C4469" s="32" t="str">
        <f t="shared" ref="C4469:C4477" si="322">HYPERLINK("http://warehouse.orhideja.net//images/products/1_14.jpg","179-299")</f>
        <v>179-299</v>
      </c>
      <c r="D4469" s="32" t="s">
        <v>67</v>
      </c>
      <c r="E4469" s="32" t="s">
        <v>77</v>
      </c>
      <c r="F4469" s="32">
        <v>2991790101702</v>
      </c>
      <c r="G4469" s="32">
        <v>1</v>
      </c>
      <c r="H4469" s="34">
        <v>1732.6575</v>
      </c>
      <c r="I4469" s="3"/>
      <c r="J4469" s="26">
        <f t="shared" si="319"/>
        <v>0</v>
      </c>
    </row>
    <row r="4470" spans="1:10" ht="26.25" customHeight="1" x14ac:dyDescent="0.25">
      <c r="A4470" s="36"/>
      <c r="B4470" s="32" t="s">
        <v>97</v>
      </c>
      <c r="C4470" s="32" t="str">
        <f t="shared" si="322"/>
        <v>179-299</v>
      </c>
      <c r="D4470" s="32" t="s">
        <v>67</v>
      </c>
      <c r="E4470" s="32" t="s">
        <v>70</v>
      </c>
      <c r="F4470" s="32">
        <v>2991790111701</v>
      </c>
      <c r="G4470" s="32">
        <v>6</v>
      </c>
      <c r="H4470" s="34">
        <v>1732.6575</v>
      </c>
      <c r="I4470" s="3"/>
      <c r="J4470" s="26">
        <f t="shared" si="319"/>
        <v>0</v>
      </c>
    </row>
    <row r="4471" spans="1:10" ht="26.25" customHeight="1" x14ac:dyDescent="0.25">
      <c r="A4471" s="36"/>
      <c r="B4471" s="32" t="s">
        <v>97</v>
      </c>
      <c r="C4471" s="32" t="str">
        <f t="shared" si="322"/>
        <v>179-299</v>
      </c>
      <c r="D4471" s="32" t="s">
        <v>67</v>
      </c>
      <c r="E4471" s="32" t="s">
        <v>7</v>
      </c>
      <c r="F4471" s="32">
        <v>2991790121700</v>
      </c>
      <c r="G4471" s="32">
        <v>2</v>
      </c>
      <c r="H4471" s="34">
        <v>1732.6575</v>
      </c>
      <c r="I4471" s="3"/>
      <c r="J4471" s="26">
        <f t="shared" si="319"/>
        <v>0</v>
      </c>
    </row>
    <row r="4472" spans="1:10" ht="26.25" customHeight="1" x14ac:dyDescent="0.25">
      <c r="A4472" s="36"/>
      <c r="B4472" s="32" t="s">
        <v>97</v>
      </c>
      <c r="C4472" s="32" t="str">
        <f t="shared" si="322"/>
        <v>179-299</v>
      </c>
      <c r="D4472" s="32" t="s">
        <v>67</v>
      </c>
      <c r="E4472" s="32" t="s">
        <v>8</v>
      </c>
      <c r="F4472" s="32">
        <v>2991790131709</v>
      </c>
      <c r="G4472" s="32">
        <v>3</v>
      </c>
      <c r="H4472" s="34">
        <v>1732.6575</v>
      </c>
      <c r="I4472" s="3"/>
      <c r="J4472" s="26">
        <f t="shared" si="319"/>
        <v>0</v>
      </c>
    </row>
    <row r="4473" spans="1:10" ht="26.25" customHeight="1" x14ac:dyDescent="0.25">
      <c r="A4473" s="36"/>
      <c r="B4473" s="32" t="s">
        <v>97</v>
      </c>
      <c r="C4473" s="32" t="str">
        <f t="shared" si="322"/>
        <v>179-299</v>
      </c>
      <c r="D4473" s="32" t="s">
        <v>67</v>
      </c>
      <c r="E4473" s="32" t="s">
        <v>10</v>
      </c>
      <c r="F4473" s="32">
        <v>2991790191703</v>
      </c>
      <c r="G4473" s="32">
        <v>8</v>
      </c>
      <c r="H4473" s="34">
        <v>1732.6575</v>
      </c>
      <c r="I4473" s="3"/>
      <c r="J4473" s="26">
        <f t="shared" si="319"/>
        <v>0</v>
      </c>
    </row>
    <row r="4474" spans="1:10" ht="26.25" customHeight="1" x14ac:dyDescent="0.25">
      <c r="A4474" s="36"/>
      <c r="B4474" s="32" t="s">
        <v>97</v>
      </c>
      <c r="C4474" s="32" t="str">
        <f t="shared" si="322"/>
        <v>179-299</v>
      </c>
      <c r="D4474" s="32" t="s">
        <v>67</v>
      </c>
      <c r="E4474" s="32" t="s">
        <v>11</v>
      </c>
      <c r="F4474" s="32">
        <v>2991790201709</v>
      </c>
      <c r="G4474" s="32">
        <v>8</v>
      </c>
      <c r="H4474" s="34">
        <v>1732.6575</v>
      </c>
      <c r="I4474" s="3"/>
      <c r="J4474" s="26">
        <f t="shared" si="319"/>
        <v>0</v>
      </c>
    </row>
    <row r="4475" spans="1:10" ht="26.25" customHeight="1" x14ac:dyDescent="0.25">
      <c r="A4475" s="36"/>
      <c r="B4475" s="32" t="s">
        <v>97</v>
      </c>
      <c r="C4475" s="32" t="str">
        <f t="shared" si="322"/>
        <v>179-299</v>
      </c>
      <c r="D4475" s="32" t="s">
        <v>67</v>
      </c>
      <c r="E4475" s="32" t="s">
        <v>14</v>
      </c>
      <c r="F4475" s="32">
        <v>2991790261703</v>
      </c>
      <c r="G4475" s="32">
        <v>2</v>
      </c>
      <c r="H4475" s="34">
        <v>1732.6575</v>
      </c>
      <c r="I4475" s="3"/>
      <c r="J4475" s="26">
        <f t="shared" si="319"/>
        <v>0</v>
      </c>
    </row>
    <row r="4476" spans="1:10" ht="26.25" customHeight="1" x14ac:dyDescent="0.25">
      <c r="A4476" s="36"/>
      <c r="B4476" s="32" t="s">
        <v>97</v>
      </c>
      <c r="C4476" s="32" t="str">
        <f t="shared" si="322"/>
        <v>179-299</v>
      </c>
      <c r="D4476" s="32" t="s">
        <v>67</v>
      </c>
      <c r="E4476" s="32" t="s">
        <v>15</v>
      </c>
      <c r="F4476" s="32">
        <v>2991790271702</v>
      </c>
      <c r="G4476" s="32">
        <v>1</v>
      </c>
      <c r="H4476" s="34">
        <v>1732.6575</v>
      </c>
      <c r="I4476" s="3"/>
      <c r="J4476" s="26">
        <f t="shared" si="319"/>
        <v>0</v>
      </c>
    </row>
    <row r="4477" spans="1:10" ht="26.25" customHeight="1" x14ac:dyDescent="0.25">
      <c r="A4477" s="37"/>
      <c r="B4477" s="32" t="s">
        <v>97</v>
      </c>
      <c r="C4477" s="32" t="str">
        <f t="shared" si="322"/>
        <v>179-299</v>
      </c>
      <c r="D4477" s="32" t="s">
        <v>67</v>
      </c>
      <c r="E4477" s="32" t="s">
        <v>79</v>
      </c>
      <c r="F4477" s="32">
        <v>2991790331703</v>
      </c>
      <c r="G4477" s="32">
        <v>9</v>
      </c>
      <c r="H4477" s="34">
        <v>1732.6575</v>
      </c>
      <c r="I4477" s="3"/>
      <c r="J4477" s="26">
        <f t="shared" si="319"/>
        <v>0</v>
      </c>
    </row>
    <row r="4478" spans="1:10" ht="46.5" customHeight="1" x14ac:dyDescent="0.25">
      <c r="A4478" s="35"/>
      <c r="B4478" s="32" t="s">
        <v>80</v>
      </c>
      <c r="C4478" s="32" t="str">
        <f>HYPERLINK("http://warehouse.orhideja.net//images/products/42.jpg","504-299")</f>
        <v>504-299</v>
      </c>
      <c r="D4478" s="32" t="s">
        <v>67</v>
      </c>
      <c r="E4478" s="32" t="s">
        <v>78</v>
      </c>
      <c r="F4478" s="32">
        <v>2995040171705</v>
      </c>
      <c r="G4478" s="32">
        <v>4</v>
      </c>
      <c r="H4478" s="34">
        <v>1256.8499999999999</v>
      </c>
      <c r="I4478" s="3"/>
      <c r="J4478" s="26">
        <f t="shared" si="319"/>
        <v>0</v>
      </c>
    </row>
    <row r="4479" spans="1:10" ht="46.5" customHeight="1" x14ac:dyDescent="0.25">
      <c r="A4479" s="36"/>
      <c r="B4479" s="32" t="s">
        <v>80</v>
      </c>
      <c r="C4479" s="32" t="str">
        <f>HYPERLINK("http://warehouse.orhideja.net//images/products/42.jpg","504-299")</f>
        <v>504-299</v>
      </c>
      <c r="D4479" s="32" t="s">
        <v>67</v>
      </c>
      <c r="E4479" s="32" t="s">
        <v>9</v>
      </c>
      <c r="F4479" s="32">
        <v>2995040181704</v>
      </c>
      <c r="G4479" s="32">
        <v>3</v>
      </c>
      <c r="H4479" s="34">
        <v>1256.8499999999999</v>
      </c>
      <c r="I4479" s="3"/>
      <c r="J4479" s="26">
        <f t="shared" si="319"/>
        <v>0</v>
      </c>
    </row>
    <row r="4480" spans="1:10" ht="46.5" customHeight="1" x14ac:dyDescent="0.25">
      <c r="A4480" s="36"/>
      <c r="B4480" s="32" t="s">
        <v>80</v>
      </c>
      <c r="C4480" s="32" t="str">
        <f>HYPERLINK("http://warehouse.orhideja.net//images/products/42.jpg","504-299")</f>
        <v>504-299</v>
      </c>
      <c r="D4480" s="32" t="s">
        <v>67</v>
      </c>
      <c r="E4480" s="32" t="s">
        <v>10</v>
      </c>
      <c r="F4480" s="32">
        <v>2995040191703</v>
      </c>
      <c r="G4480" s="32">
        <v>7</v>
      </c>
      <c r="H4480" s="34">
        <v>1256.8499999999999</v>
      </c>
      <c r="I4480" s="3"/>
      <c r="J4480" s="26">
        <f t="shared" si="319"/>
        <v>0</v>
      </c>
    </row>
    <row r="4481" spans="1:10" ht="46.5" customHeight="1" x14ac:dyDescent="0.25">
      <c r="A4481" s="37"/>
      <c r="B4481" s="32" t="s">
        <v>80</v>
      </c>
      <c r="C4481" s="32" t="str">
        <f>HYPERLINK("http://warehouse.orhideja.net//images/products/42.jpg","504-299")</f>
        <v>504-299</v>
      </c>
      <c r="D4481" s="32" t="s">
        <v>67</v>
      </c>
      <c r="E4481" s="32" t="s">
        <v>14</v>
      </c>
      <c r="F4481" s="32">
        <v>2995040261703</v>
      </c>
      <c r="G4481" s="32">
        <v>1</v>
      </c>
      <c r="H4481" s="34">
        <v>1256.8499999999999</v>
      </c>
      <c r="I4481" s="3"/>
      <c r="J4481" s="26">
        <f t="shared" si="319"/>
        <v>0</v>
      </c>
    </row>
    <row r="4482" spans="1:10" ht="25.5" customHeight="1" x14ac:dyDescent="0.25">
      <c r="A4482" s="35"/>
      <c r="B4482" s="32" t="s">
        <v>68</v>
      </c>
      <c r="C4482" s="32" t="str">
        <f t="shared" ref="C4482:C4489" si="323">HYPERLINK("http://warehouse.orhideja.net//images/products/523-299b_2.jpg","523-299")</f>
        <v>523-299</v>
      </c>
      <c r="D4482" s="32" t="s">
        <v>67</v>
      </c>
      <c r="E4482" s="32" t="s">
        <v>70</v>
      </c>
      <c r="F4482" s="32">
        <v>2995230111702</v>
      </c>
      <c r="G4482" s="32">
        <v>2</v>
      </c>
      <c r="H4482" s="34">
        <v>1606.9724999999999</v>
      </c>
      <c r="I4482" s="3"/>
      <c r="J4482" s="26">
        <f t="shared" si="319"/>
        <v>0</v>
      </c>
    </row>
    <row r="4483" spans="1:10" ht="25.5" customHeight="1" x14ac:dyDescent="0.25">
      <c r="A4483" s="36"/>
      <c r="B4483" s="32" t="s">
        <v>68</v>
      </c>
      <c r="C4483" s="32" t="str">
        <f t="shared" si="323"/>
        <v>523-299</v>
      </c>
      <c r="D4483" s="32" t="s">
        <v>67</v>
      </c>
      <c r="E4483" s="32" t="s">
        <v>7</v>
      </c>
      <c r="F4483" s="32">
        <v>2995230121701</v>
      </c>
      <c r="G4483" s="32">
        <v>1</v>
      </c>
      <c r="H4483" s="34">
        <v>1606.9724999999999</v>
      </c>
      <c r="I4483" s="3"/>
      <c r="J4483" s="26">
        <f t="shared" si="319"/>
        <v>0</v>
      </c>
    </row>
    <row r="4484" spans="1:10" ht="25.5" customHeight="1" x14ac:dyDescent="0.25">
      <c r="A4484" s="36"/>
      <c r="B4484" s="32" t="s">
        <v>68</v>
      </c>
      <c r="C4484" s="32" t="str">
        <f t="shared" si="323"/>
        <v>523-299</v>
      </c>
      <c r="D4484" s="32" t="s">
        <v>67</v>
      </c>
      <c r="E4484" s="32" t="s">
        <v>10</v>
      </c>
      <c r="F4484" s="32">
        <v>2995230191704</v>
      </c>
      <c r="G4484" s="32">
        <v>7</v>
      </c>
      <c r="H4484" s="34">
        <v>1606.9724999999999</v>
      </c>
      <c r="I4484" s="3"/>
      <c r="J4484" s="26">
        <f t="shared" si="319"/>
        <v>0</v>
      </c>
    </row>
    <row r="4485" spans="1:10" ht="25.5" customHeight="1" x14ac:dyDescent="0.25">
      <c r="A4485" s="36"/>
      <c r="B4485" s="32" t="s">
        <v>68</v>
      </c>
      <c r="C4485" s="32" t="str">
        <f t="shared" si="323"/>
        <v>523-299</v>
      </c>
      <c r="D4485" s="32" t="s">
        <v>67</v>
      </c>
      <c r="E4485" s="32" t="s">
        <v>11</v>
      </c>
      <c r="F4485" s="32">
        <v>2995230201700</v>
      </c>
      <c r="G4485" s="32">
        <v>1</v>
      </c>
      <c r="H4485" s="34">
        <v>1606.9724999999999</v>
      </c>
      <c r="I4485" s="3"/>
      <c r="J4485" s="26">
        <f t="shared" si="319"/>
        <v>0</v>
      </c>
    </row>
    <row r="4486" spans="1:10" ht="25.5" customHeight="1" x14ac:dyDescent="0.25">
      <c r="A4486" s="36"/>
      <c r="B4486" s="32" t="s">
        <v>68</v>
      </c>
      <c r="C4486" s="32" t="str">
        <f t="shared" si="323"/>
        <v>523-299</v>
      </c>
      <c r="D4486" s="32" t="s">
        <v>67</v>
      </c>
      <c r="E4486" s="32" t="s">
        <v>15</v>
      </c>
      <c r="F4486" s="32">
        <v>2995230271703</v>
      </c>
      <c r="G4486" s="32">
        <v>5</v>
      </c>
      <c r="H4486" s="34">
        <v>1606.9724999999999</v>
      </c>
      <c r="I4486" s="3"/>
      <c r="J4486" s="26">
        <f t="shared" si="319"/>
        <v>0</v>
      </c>
    </row>
    <row r="4487" spans="1:10" ht="25.5" customHeight="1" x14ac:dyDescent="0.25">
      <c r="A4487" s="36"/>
      <c r="B4487" s="32" t="s">
        <v>68</v>
      </c>
      <c r="C4487" s="32" t="str">
        <f t="shared" si="323"/>
        <v>523-299</v>
      </c>
      <c r="D4487" s="32" t="s">
        <v>67</v>
      </c>
      <c r="E4487" s="32" t="s">
        <v>16</v>
      </c>
      <c r="F4487" s="32">
        <v>2995230281702</v>
      </c>
      <c r="G4487" s="32">
        <v>1</v>
      </c>
      <c r="H4487" s="34">
        <v>1606.9724999999999</v>
      </c>
      <c r="I4487" s="3"/>
      <c r="J4487" s="26">
        <f t="shared" si="319"/>
        <v>0</v>
      </c>
    </row>
    <row r="4488" spans="1:10" ht="25.5" customHeight="1" x14ac:dyDescent="0.25">
      <c r="A4488" s="36"/>
      <c r="B4488" s="32" t="s">
        <v>68</v>
      </c>
      <c r="C4488" s="32" t="str">
        <f t="shared" si="323"/>
        <v>523-299</v>
      </c>
      <c r="D4488" s="32" t="s">
        <v>67</v>
      </c>
      <c r="E4488" s="32" t="s">
        <v>79</v>
      </c>
      <c r="F4488" s="32">
        <v>2995230331704</v>
      </c>
      <c r="G4488" s="32">
        <v>2</v>
      </c>
      <c r="H4488" s="34">
        <v>1606.9724999999999</v>
      </c>
      <c r="I4488" s="3"/>
      <c r="J4488" s="26">
        <f t="shared" ref="J4488:J4551" si="324">H4488*I4488</f>
        <v>0</v>
      </c>
    </row>
    <row r="4489" spans="1:10" ht="25.5" customHeight="1" x14ac:dyDescent="0.25">
      <c r="A4489" s="37"/>
      <c r="B4489" s="32" t="s">
        <v>68</v>
      </c>
      <c r="C4489" s="32" t="str">
        <f t="shared" si="323"/>
        <v>523-299</v>
      </c>
      <c r="D4489" s="32" t="s">
        <v>67</v>
      </c>
      <c r="E4489" s="32" t="s">
        <v>20</v>
      </c>
      <c r="F4489" s="32">
        <v>2995230351702</v>
      </c>
      <c r="G4489" s="32">
        <v>1</v>
      </c>
      <c r="H4489" s="34">
        <v>1606.9724999999999</v>
      </c>
      <c r="I4489" s="3"/>
      <c r="J4489" s="26">
        <f t="shared" si="324"/>
        <v>0</v>
      </c>
    </row>
    <row r="4490" spans="1:10" ht="26.25" customHeight="1" x14ac:dyDescent="0.25">
      <c r="A4490" s="35"/>
      <c r="B4490" s="32" t="s">
        <v>5</v>
      </c>
      <c r="C4490" s="32" t="str">
        <f t="shared" ref="C4490:C4498" si="325">HYPERLINK("http://warehouse.orhideja.net//images/products/575-299_2.jpg","575-299")</f>
        <v>575-299</v>
      </c>
      <c r="D4490" s="32" t="s">
        <v>67</v>
      </c>
      <c r="E4490" s="32" t="s">
        <v>77</v>
      </c>
      <c r="F4490" s="32">
        <v>2995750101702</v>
      </c>
      <c r="G4490" s="32">
        <v>2</v>
      </c>
      <c r="H4490" s="34">
        <v>1427.4224999999999</v>
      </c>
      <c r="I4490" s="3"/>
      <c r="J4490" s="26">
        <f t="shared" si="324"/>
        <v>0</v>
      </c>
    </row>
    <row r="4491" spans="1:10" ht="26.25" customHeight="1" x14ac:dyDescent="0.25">
      <c r="A4491" s="36"/>
      <c r="B4491" s="32" t="s">
        <v>5</v>
      </c>
      <c r="C4491" s="32" t="str">
        <f t="shared" si="325"/>
        <v>575-299</v>
      </c>
      <c r="D4491" s="32" t="s">
        <v>67</v>
      </c>
      <c r="E4491" s="32" t="s">
        <v>9</v>
      </c>
      <c r="F4491" s="32">
        <v>2995750181704</v>
      </c>
      <c r="G4491" s="32">
        <v>12</v>
      </c>
      <c r="H4491" s="34">
        <v>1427.4224999999999</v>
      </c>
      <c r="I4491" s="3"/>
      <c r="J4491" s="26">
        <f t="shared" si="324"/>
        <v>0</v>
      </c>
    </row>
    <row r="4492" spans="1:10" ht="26.25" customHeight="1" x14ac:dyDescent="0.25">
      <c r="A4492" s="36"/>
      <c r="B4492" s="32" t="s">
        <v>5</v>
      </c>
      <c r="C4492" s="32" t="str">
        <f t="shared" si="325"/>
        <v>575-299</v>
      </c>
      <c r="D4492" s="32" t="s">
        <v>67</v>
      </c>
      <c r="E4492" s="32" t="s">
        <v>10</v>
      </c>
      <c r="F4492" s="32">
        <v>2995750191703</v>
      </c>
      <c r="G4492" s="32">
        <v>10</v>
      </c>
      <c r="H4492" s="34">
        <v>1427.4224999999999</v>
      </c>
      <c r="I4492" s="3"/>
      <c r="J4492" s="26">
        <f t="shared" si="324"/>
        <v>0</v>
      </c>
    </row>
    <row r="4493" spans="1:10" ht="26.25" customHeight="1" x14ac:dyDescent="0.25">
      <c r="A4493" s="36"/>
      <c r="B4493" s="32" t="s">
        <v>5</v>
      </c>
      <c r="C4493" s="32" t="str">
        <f t="shared" si="325"/>
        <v>575-299</v>
      </c>
      <c r="D4493" s="32" t="s">
        <v>67</v>
      </c>
      <c r="E4493" s="32" t="s">
        <v>11</v>
      </c>
      <c r="F4493" s="32">
        <v>2995750201709</v>
      </c>
      <c r="G4493" s="32">
        <v>7</v>
      </c>
      <c r="H4493" s="34">
        <v>1427.4224999999999</v>
      </c>
      <c r="I4493" s="3"/>
      <c r="J4493" s="26">
        <f t="shared" si="324"/>
        <v>0</v>
      </c>
    </row>
    <row r="4494" spans="1:10" ht="26.25" customHeight="1" x14ac:dyDescent="0.25">
      <c r="A4494" s="36"/>
      <c r="B4494" s="32" t="s">
        <v>5</v>
      </c>
      <c r="C4494" s="32" t="str">
        <f t="shared" si="325"/>
        <v>575-299</v>
      </c>
      <c r="D4494" s="32" t="s">
        <v>67</v>
      </c>
      <c r="E4494" s="32" t="s">
        <v>14</v>
      </c>
      <c r="F4494" s="32">
        <v>2995750261703</v>
      </c>
      <c r="G4494" s="32">
        <v>12</v>
      </c>
      <c r="H4494" s="34">
        <v>1427.4224999999999</v>
      </c>
      <c r="I4494" s="3"/>
      <c r="J4494" s="26">
        <f t="shared" si="324"/>
        <v>0</v>
      </c>
    </row>
    <row r="4495" spans="1:10" ht="26.25" customHeight="1" x14ac:dyDescent="0.25">
      <c r="A4495" s="36"/>
      <c r="B4495" s="32" t="s">
        <v>5</v>
      </c>
      <c r="C4495" s="32" t="str">
        <f t="shared" si="325"/>
        <v>575-299</v>
      </c>
      <c r="D4495" s="32" t="s">
        <v>67</v>
      </c>
      <c r="E4495" s="32" t="s">
        <v>15</v>
      </c>
      <c r="F4495" s="32">
        <v>2995750271702</v>
      </c>
      <c r="G4495" s="32">
        <v>11</v>
      </c>
      <c r="H4495" s="34">
        <v>1427.4224999999999</v>
      </c>
      <c r="I4495" s="3"/>
      <c r="J4495" s="26">
        <f t="shared" si="324"/>
        <v>0</v>
      </c>
    </row>
    <row r="4496" spans="1:10" ht="26.25" customHeight="1" x14ac:dyDescent="0.25">
      <c r="A4496" s="36"/>
      <c r="B4496" s="32" t="s">
        <v>5</v>
      </c>
      <c r="C4496" s="32" t="str">
        <f t="shared" si="325"/>
        <v>575-299</v>
      </c>
      <c r="D4496" s="32" t="s">
        <v>67</v>
      </c>
      <c r="E4496" s="32" t="s">
        <v>19</v>
      </c>
      <c r="F4496" s="32">
        <v>2995750341702</v>
      </c>
      <c r="G4496" s="32">
        <v>13</v>
      </c>
      <c r="H4496" s="34">
        <v>1427.4224999999999</v>
      </c>
      <c r="I4496" s="3"/>
      <c r="J4496" s="26">
        <f t="shared" si="324"/>
        <v>0</v>
      </c>
    </row>
    <row r="4497" spans="1:10" ht="26.25" customHeight="1" x14ac:dyDescent="0.25">
      <c r="A4497" s="36"/>
      <c r="B4497" s="32" t="s">
        <v>5</v>
      </c>
      <c r="C4497" s="32" t="str">
        <f t="shared" si="325"/>
        <v>575-299</v>
      </c>
      <c r="D4497" s="32" t="s">
        <v>67</v>
      </c>
      <c r="E4497" s="32" t="s">
        <v>20</v>
      </c>
      <c r="F4497" s="32">
        <v>2995750351701</v>
      </c>
      <c r="G4497" s="32">
        <v>4</v>
      </c>
      <c r="H4497" s="34">
        <v>1427.4224999999999</v>
      </c>
      <c r="I4497" s="3"/>
      <c r="J4497" s="26">
        <f t="shared" si="324"/>
        <v>0</v>
      </c>
    </row>
    <row r="4498" spans="1:10" ht="26.25" customHeight="1" x14ac:dyDescent="0.25">
      <c r="A4498" s="37"/>
      <c r="B4498" s="32" t="s">
        <v>5</v>
      </c>
      <c r="C4498" s="32" t="str">
        <f t="shared" si="325"/>
        <v>575-299</v>
      </c>
      <c r="D4498" s="32" t="s">
        <v>67</v>
      </c>
      <c r="E4498" s="32" t="s">
        <v>21</v>
      </c>
      <c r="F4498" s="32">
        <v>2995750361700</v>
      </c>
      <c r="G4498" s="32">
        <v>6</v>
      </c>
      <c r="H4498" s="34">
        <v>1427.4224999999999</v>
      </c>
      <c r="I4498" s="3"/>
      <c r="J4498" s="26">
        <f t="shared" si="324"/>
        <v>0</v>
      </c>
    </row>
    <row r="4499" spans="1:10" ht="36.75" customHeight="1" x14ac:dyDescent="0.25">
      <c r="A4499" s="35"/>
      <c r="B4499" s="32" t="s">
        <v>32</v>
      </c>
      <c r="C4499" s="32" t="str">
        <f>HYPERLINK("http://warehouse.orhideja.net//images/products/291-299.jpg","291-299")</f>
        <v>291-299</v>
      </c>
      <c r="D4499" s="32" t="s">
        <v>67</v>
      </c>
      <c r="E4499" s="32">
        <v>36</v>
      </c>
      <c r="F4499" s="32">
        <v>2992911061707</v>
      </c>
      <c r="G4499" s="32">
        <v>4</v>
      </c>
      <c r="H4499" s="34">
        <v>915.70500000000004</v>
      </c>
      <c r="I4499" s="3"/>
      <c r="J4499" s="26">
        <f t="shared" si="324"/>
        <v>0</v>
      </c>
    </row>
    <row r="4500" spans="1:10" ht="36.75" customHeight="1" x14ac:dyDescent="0.25">
      <c r="A4500" s="36"/>
      <c r="B4500" s="32" t="s">
        <v>32</v>
      </c>
      <c r="C4500" s="32" t="str">
        <f>HYPERLINK("http://warehouse.orhideja.net//images/products/291-299.jpg","291-299")</f>
        <v>291-299</v>
      </c>
      <c r="D4500" s="32" t="s">
        <v>67</v>
      </c>
      <c r="E4500" s="32">
        <v>38</v>
      </c>
      <c r="F4500" s="32">
        <v>2992911071706</v>
      </c>
      <c r="G4500" s="32">
        <v>5</v>
      </c>
      <c r="H4500" s="34">
        <v>915.70500000000004</v>
      </c>
      <c r="I4500" s="3"/>
      <c r="J4500" s="26">
        <f t="shared" si="324"/>
        <v>0</v>
      </c>
    </row>
    <row r="4501" spans="1:10" ht="36.75" customHeight="1" x14ac:dyDescent="0.25">
      <c r="A4501" s="36"/>
      <c r="B4501" s="32" t="s">
        <v>32</v>
      </c>
      <c r="C4501" s="32" t="str">
        <f>HYPERLINK("http://warehouse.orhideja.net//images/products/291-299.jpg","291-299")</f>
        <v>291-299</v>
      </c>
      <c r="D4501" s="32" t="s">
        <v>67</v>
      </c>
      <c r="E4501" s="32">
        <v>40</v>
      </c>
      <c r="F4501" s="32">
        <v>2992911081705</v>
      </c>
      <c r="G4501" s="32">
        <v>13</v>
      </c>
      <c r="H4501" s="34">
        <v>915.70500000000004</v>
      </c>
      <c r="I4501" s="3"/>
      <c r="J4501" s="26">
        <f t="shared" si="324"/>
        <v>0</v>
      </c>
    </row>
    <row r="4502" spans="1:10" ht="36.75" customHeight="1" x14ac:dyDescent="0.25">
      <c r="A4502" s="36"/>
      <c r="B4502" s="32" t="s">
        <v>32</v>
      </c>
      <c r="C4502" s="32" t="str">
        <f>HYPERLINK("http://warehouse.orhideja.net//images/products/291-299.jpg","291-299")</f>
        <v>291-299</v>
      </c>
      <c r="D4502" s="32" t="s">
        <v>67</v>
      </c>
      <c r="E4502" s="32">
        <v>42</v>
      </c>
      <c r="F4502" s="32">
        <v>2992911091704</v>
      </c>
      <c r="G4502" s="32">
        <v>22</v>
      </c>
      <c r="H4502" s="34">
        <v>915.70500000000004</v>
      </c>
      <c r="I4502" s="3"/>
      <c r="J4502" s="26">
        <f t="shared" si="324"/>
        <v>0</v>
      </c>
    </row>
    <row r="4503" spans="1:10" ht="36.75" customHeight="1" x14ac:dyDescent="0.25">
      <c r="A4503" s="37"/>
      <c r="B4503" s="32" t="s">
        <v>32</v>
      </c>
      <c r="C4503" s="32" t="str">
        <f>HYPERLINK("http://warehouse.orhideja.net//images/products/291-299.jpg","291-299")</f>
        <v>291-299</v>
      </c>
      <c r="D4503" s="32" t="s">
        <v>67</v>
      </c>
      <c r="E4503" s="32">
        <v>44</v>
      </c>
      <c r="F4503" s="32">
        <v>2992911101700</v>
      </c>
      <c r="G4503" s="32">
        <v>1</v>
      </c>
      <c r="H4503" s="34">
        <v>915.70500000000004</v>
      </c>
      <c r="I4503" s="3"/>
      <c r="J4503" s="26">
        <f t="shared" si="324"/>
        <v>0</v>
      </c>
    </row>
    <row r="4504" spans="1:10" ht="51" customHeight="1" x14ac:dyDescent="0.25">
      <c r="A4504" s="35"/>
      <c r="B4504" s="32" t="s">
        <v>32</v>
      </c>
      <c r="C4504" s="32" t="str">
        <f>HYPERLINK("http://warehouse.orhideja.net//images/products/710-299 черный.JPG","710-299")</f>
        <v>710-299</v>
      </c>
      <c r="D4504" s="32" t="s">
        <v>67</v>
      </c>
      <c r="E4504" s="32">
        <v>40</v>
      </c>
      <c r="F4504" s="32">
        <v>2997101081701</v>
      </c>
      <c r="G4504" s="32">
        <v>21</v>
      </c>
      <c r="H4504" s="34">
        <v>1149.1200000000001</v>
      </c>
      <c r="I4504" s="3"/>
      <c r="J4504" s="26">
        <f t="shared" si="324"/>
        <v>0</v>
      </c>
    </row>
    <row r="4505" spans="1:10" ht="51" customHeight="1" x14ac:dyDescent="0.25">
      <c r="A4505" s="36"/>
      <c r="B4505" s="32" t="s">
        <v>32</v>
      </c>
      <c r="C4505" s="32" t="str">
        <f>HYPERLINK("http://warehouse.orhideja.net//images/products/710-299 черный.JPG","710-299")</f>
        <v>710-299</v>
      </c>
      <c r="D4505" s="32" t="s">
        <v>67</v>
      </c>
      <c r="E4505" s="32">
        <v>42</v>
      </c>
      <c r="F4505" s="32">
        <v>2997101091700</v>
      </c>
      <c r="G4505" s="32">
        <v>34</v>
      </c>
      <c r="H4505" s="34">
        <v>1149.1200000000001</v>
      </c>
      <c r="I4505" s="3"/>
      <c r="J4505" s="26">
        <f t="shared" si="324"/>
        <v>0</v>
      </c>
    </row>
    <row r="4506" spans="1:10" ht="51" customHeight="1" x14ac:dyDescent="0.25">
      <c r="A4506" s="36"/>
      <c r="B4506" s="32" t="s">
        <v>32</v>
      </c>
      <c r="C4506" s="32" t="str">
        <f>HYPERLINK("http://warehouse.orhideja.net//images/products/710-299 черный.JPG","710-299")</f>
        <v>710-299</v>
      </c>
      <c r="D4506" s="32" t="s">
        <v>67</v>
      </c>
      <c r="E4506" s="32">
        <v>44</v>
      </c>
      <c r="F4506" s="32">
        <v>2997101101706</v>
      </c>
      <c r="G4506" s="32">
        <v>24</v>
      </c>
      <c r="H4506" s="34">
        <v>1149.1200000000001</v>
      </c>
      <c r="I4506" s="3"/>
      <c r="J4506" s="26">
        <f t="shared" si="324"/>
        <v>0</v>
      </c>
    </row>
    <row r="4507" spans="1:10" ht="51" customHeight="1" x14ac:dyDescent="0.25">
      <c r="A4507" s="37"/>
      <c r="B4507" s="32" t="s">
        <v>32</v>
      </c>
      <c r="C4507" s="32" t="str">
        <f>HYPERLINK("http://warehouse.orhideja.net//images/products/710-299 черный.JPG","710-299")</f>
        <v>710-299</v>
      </c>
      <c r="D4507" s="32" t="s">
        <v>67</v>
      </c>
      <c r="E4507" s="32">
        <v>46</v>
      </c>
      <c r="F4507" s="32">
        <v>2997101111705</v>
      </c>
      <c r="G4507" s="32">
        <v>17</v>
      </c>
      <c r="H4507" s="34">
        <v>1149.1200000000001</v>
      </c>
      <c r="I4507" s="3"/>
      <c r="J4507" s="26">
        <f t="shared" si="324"/>
        <v>0</v>
      </c>
    </row>
    <row r="4508" spans="1:10" ht="21.75" customHeight="1" x14ac:dyDescent="0.25">
      <c r="A4508" s="35"/>
      <c r="B4508" s="32" t="s">
        <v>87</v>
      </c>
      <c r="C4508" s="32" t="str">
        <f t="shared" ref="C4508:C4521" si="326">HYPERLINK("http://warehouse.orhideja.net//images/products/563-390.jpg","563-390")</f>
        <v>563-390</v>
      </c>
      <c r="D4508" s="32" t="s">
        <v>67</v>
      </c>
      <c r="E4508" s="32" t="s">
        <v>151</v>
      </c>
      <c r="F4508" s="32">
        <v>3905630091701</v>
      </c>
      <c r="G4508" s="32">
        <v>17</v>
      </c>
      <c r="H4508" s="34">
        <v>1939.14</v>
      </c>
      <c r="I4508" s="3"/>
      <c r="J4508" s="26">
        <f t="shared" si="324"/>
        <v>0</v>
      </c>
    </row>
    <row r="4509" spans="1:10" ht="21.75" customHeight="1" x14ac:dyDescent="0.25">
      <c r="A4509" s="36"/>
      <c r="B4509" s="32" t="s">
        <v>87</v>
      </c>
      <c r="C4509" s="32" t="str">
        <f t="shared" si="326"/>
        <v>563-390</v>
      </c>
      <c r="D4509" s="32" t="s">
        <v>67</v>
      </c>
      <c r="E4509" s="32" t="s">
        <v>70</v>
      </c>
      <c r="F4509" s="32">
        <v>3905630111706</v>
      </c>
      <c r="G4509" s="32">
        <v>15</v>
      </c>
      <c r="H4509" s="34">
        <v>1939.14</v>
      </c>
      <c r="I4509" s="3"/>
      <c r="J4509" s="26">
        <f t="shared" si="324"/>
        <v>0</v>
      </c>
    </row>
    <row r="4510" spans="1:10" ht="21.75" customHeight="1" x14ac:dyDescent="0.25">
      <c r="A4510" s="36"/>
      <c r="B4510" s="32" t="s">
        <v>87</v>
      </c>
      <c r="C4510" s="32" t="str">
        <f t="shared" si="326"/>
        <v>563-390</v>
      </c>
      <c r="D4510" s="32" t="s">
        <v>67</v>
      </c>
      <c r="E4510" s="32" t="s">
        <v>7</v>
      </c>
      <c r="F4510" s="32">
        <v>3905630121705</v>
      </c>
      <c r="G4510" s="32">
        <v>30</v>
      </c>
      <c r="H4510" s="34">
        <v>1939.14</v>
      </c>
      <c r="I4510" s="3"/>
      <c r="J4510" s="26">
        <f t="shared" si="324"/>
        <v>0</v>
      </c>
    </row>
    <row r="4511" spans="1:10" ht="21.75" customHeight="1" x14ac:dyDescent="0.25">
      <c r="A4511" s="36"/>
      <c r="B4511" s="32" t="s">
        <v>87</v>
      </c>
      <c r="C4511" s="32" t="str">
        <f t="shared" si="326"/>
        <v>563-390</v>
      </c>
      <c r="D4511" s="32" t="s">
        <v>67</v>
      </c>
      <c r="E4511" s="32" t="s">
        <v>8</v>
      </c>
      <c r="F4511" s="32">
        <v>3905630131704</v>
      </c>
      <c r="G4511" s="32">
        <v>7</v>
      </c>
      <c r="H4511" s="34">
        <v>1939.14</v>
      </c>
      <c r="I4511" s="3"/>
      <c r="J4511" s="26">
        <f t="shared" si="324"/>
        <v>0</v>
      </c>
    </row>
    <row r="4512" spans="1:10" ht="21.75" customHeight="1" x14ac:dyDescent="0.25">
      <c r="A4512" s="36"/>
      <c r="B4512" s="32" t="s">
        <v>87</v>
      </c>
      <c r="C4512" s="32" t="str">
        <f t="shared" si="326"/>
        <v>563-390</v>
      </c>
      <c r="D4512" s="32" t="s">
        <v>67</v>
      </c>
      <c r="E4512" s="32" t="s">
        <v>10</v>
      </c>
      <c r="F4512" s="32">
        <v>3905630191708</v>
      </c>
      <c r="G4512" s="32">
        <v>23</v>
      </c>
      <c r="H4512" s="34">
        <v>1939.14</v>
      </c>
      <c r="I4512" s="3"/>
      <c r="J4512" s="26">
        <f t="shared" si="324"/>
        <v>0</v>
      </c>
    </row>
    <row r="4513" spans="1:10" ht="21.75" customHeight="1" x14ac:dyDescent="0.25">
      <c r="A4513" s="36"/>
      <c r="B4513" s="32" t="s">
        <v>87</v>
      </c>
      <c r="C4513" s="32" t="str">
        <f t="shared" si="326"/>
        <v>563-390</v>
      </c>
      <c r="D4513" s="32" t="s">
        <v>67</v>
      </c>
      <c r="E4513" s="32" t="s">
        <v>11</v>
      </c>
      <c r="F4513" s="32">
        <v>3905630201704</v>
      </c>
      <c r="G4513" s="32">
        <v>47</v>
      </c>
      <c r="H4513" s="34">
        <v>1939.14</v>
      </c>
      <c r="I4513" s="3"/>
      <c r="J4513" s="26">
        <f t="shared" si="324"/>
        <v>0</v>
      </c>
    </row>
    <row r="4514" spans="1:10" ht="21.75" customHeight="1" x14ac:dyDescent="0.25">
      <c r="A4514" s="36"/>
      <c r="B4514" s="32" t="s">
        <v>87</v>
      </c>
      <c r="C4514" s="32" t="str">
        <f t="shared" si="326"/>
        <v>563-390</v>
      </c>
      <c r="D4514" s="32" t="s">
        <v>67</v>
      </c>
      <c r="E4514" s="32" t="s">
        <v>25</v>
      </c>
      <c r="F4514" s="32">
        <v>3905630211703</v>
      </c>
      <c r="G4514" s="32">
        <v>12</v>
      </c>
      <c r="H4514" s="34">
        <v>1939.14</v>
      </c>
      <c r="I4514" s="3"/>
      <c r="J4514" s="26">
        <f t="shared" si="324"/>
        <v>0</v>
      </c>
    </row>
    <row r="4515" spans="1:10" ht="21.75" customHeight="1" x14ac:dyDescent="0.25">
      <c r="A4515" s="36"/>
      <c r="B4515" s="32" t="s">
        <v>87</v>
      </c>
      <c r="C4515" s="32" t="str">
        <f t="shared" si="326"/>
        <v>563-390</v>
      </c>
      <c r="D4515" s="32" t="s">
        <v>67</v>
      </c>
      <c r="E4515" s="32" t="s">
        <v>71</v>
      </c>
      <c r="F4515" s="32">
        <v>3905630251709</v>
      </c>
      <c r="G4515" s="32">
        <v>7</v>
      </c>
      <c r="H4515" s="34">
        <v>1939.14</v>
      </c>
      <c r="I4515" s="3"/>
      <c r="J4515" s="26">
        <f t="shared" si="324"/>
        <v>0</v>
      </c>
    </row>
    <row r="4516" spans="1:10" ht="21.75" customHeight="1" x14ac:dyDescent="0.25">
      <c r="A4516" s="36"/>
      <c r="B4516" s="32" t="s">
        <v>87</v>
      </c>
      <c r="C4516" s="32" t="str">
        <f t="shared" si="326"/>
        <v>563-390</v>
      </c>
      <c r="D4516" s="32" t="s">
        <v>67</v>
      </c>
      <c r="E4516" s="32" t="s">
        <v>14</v>
      </c>
      <c r="F4516" s="32">
        <v>3905630261708</v>
      </c>
      <c r="G4516" s="32">
        <v>33</v>
      </c>
      <c r="H4516" s="34">
        <v>1939.14</v>
      </c>
      <c r="I4516" s="3"/>
      <c r="J4516" s="26">
        <f t="shared" si="324"/>
        <v>0</v>
      </c>
    </row>
    <row r="4517" spans="1:10" ht="21.75" customHeight="1" x14ac:dyDescent="0.25">
      <c r="A4517" s="36"/>
      <c r="B4517" s="32" t="s">
        <v>87</v>
      </c>
      <c r="C4517" s="32" t="str">
        <f t="shared" si="326"/>
        <v>563-390</v>
      </c>
      <c r="D4517" s="32" t="s">
        <v>67</v>
      </c>
      <c r="E4517" s="32" t="s">
        <v>15</v>
      </c>
      <c r="F4517" s="32">
        <v>3905630271707</v>
      </c>
      <c r="G4517" s="32">
        <v>45</v>
      </c>
      <c r="H4517" s="34">
        <v>1939.14</v>
      </c>
      <c r="I4517" s="3"/>
      <c r="J4517" s="26">
        <f t="shared" si="324"/>
        <v>0</v>
      </c>
    </row>
    <row r="4518" spans="1:10" ht="21.75" customHeight="1" x14ac:dyDescent="0.25">
      <c r="A4518" s="36"/>
      <c r="B4518" s="32" t="s">
        <v>87</v>
      </c>
      <c r="C4518" s="32" t="str">
        <f t="shared" si="326"/>
        <v>563-390</v>
      </c>
      <c r="D4518" s="32" t="s">
        <v>67</v>
      </c>
      <c r="E4518" s="32" t="s">
        <v>16</v>
      </c>
      <c r="F4518" s="32">
        <v>3905630281706</v>
      </c>
      <c r="G4518" s="32">
        <v>24</v>
      </c>
      <c r="H4518" s="34">
        <v>1939.14</v>
      </c>
      <c r="I4518" s="3"/>
      <c r="J4518" s="26">
        <f t="shared" si="324"/>
        <v>0</v>
      </c>
    </row>
    <row r="4519" spans="1:10" ht="21.75" customHeight="1" x14ac:dyDescent="0.25">
      <c r="A4519" s="36"/>
      <c r="B4519" s="32" t="s">
        <v>87</v>
      </c>
      <c r="C4519" s="32" t="str">
        <f t="shared" si="326"/>
        <v>563-390</v>
      </c>
      <c r="D4519" s="32" t="s">
        <v>67</v>
      </c>
      <c r="E4519" s="32" t="s">
        <v>79</v>
      </c>
      <c r="F4519" s="32">
        <v>3905630331708</v>
      </c>
      <c r="G4519" s="32">
        <v>22</v>
      </c>
      <c r="H4519" s="34">
        <v>1939.14</v>
      </c>
      <c r="I4519" s="3"/>
      <c r="J4519" s="26">
        <f t="shared" si="324"/>
        <v>0</v>
      </c>
    </row>
    <row r="4520" spans="1:10" ht="21.75" customHeight="1" x14ac:dyDescent="0.25">
      <c r="A4520" s="36"/>
      <c r="B4520" s="32" t="s">
        <v>87</v>
      </c>
      <c r="C4520" s="32" t="str">
        <f t="shared" si="326"/>
        <v>563-390</v>
      </c>
      <c r="D4520" s="32" t="s">
        <v>67</v>
      </c>
      <c r="E4520" s="32" t="s">
        <v>19</v>
      </c>
      <c r="F4520" s="32">
        <v>3905630341707</v>
      </c>
      <c r="G4520" s="32">
        <v>14</v>
      </c>
      <c r="H4520" s="34">
        <v>1939.14</v>
      </c>
      <c r="I4520" s="3"/>
      <c r="J4520" s="26">
        <f t="shared" si="324"/>
        <v>0</v>
      </c>
    </row>
    <row r="4521" spans="1:10" ht="21.75" customHeight="1" x14ac:dyDescent="0.25">
      <c r="A4521" s="37"/>
      <c r="B4521" s="32" t="s">
        <v>87</v>
      </c>
      <c r="C4521" s="32" t="str">
        <f t="shared" si="326"/>
        <v>563-390</v>
      </c>
      <c r="D4521" s="32" t="s">
        <v>67</v>
      </c>
      <c r="E4521" s="32" t="s">
        <v>20</v>
      </c>
      <c r="F4521" s="32">
        <v>3905630351706</v>
      </c>
      <c r="G4521" s="32">
        <v>10</v>
      </c>
      <c r="H4521" s="34">
        <v>1939.14</v>
      </c>
      <c r="I4521" s="3"/>
      <c r="J4521" s="26">
        <f t="shared" si="324"/>
        <v>0</v>
      </c>
    </row>
    <row r="4522" spans="1:10" ht="74.25" customHeight="1" x14ac:dyDescent="0.25">
      <c r="A4522" s="35"/>
      <c r="B4522" s="32" t="s">
        <v>32</v>
      </c>
      <c r="C4522" s="32" t="str">
        <f>HYPERLINK("http://warehouse.orhideja.net//images/products/710-390 black1.jpg","710-390")</f>
        <v>710-390</v>
      </c>
      <c r="D4522" s="32" t="s">
        <v>67</v>
      </c>
      <c r="E4522" s="32">
        <v>36</v>
      </c>
      <c r="F4522" s="32">
        <v>3907101061701</v>
      </c>
      <c r="G4522" s="32">
        <v>10</v>
      </c>
      <c r="H4522" s="34">
        <v>1122.1875</v>
      </c>
      <c r="I4522" s="3"/>
      <c r="J4522" s="26">
        <f t="shared" si="324"/>
        <v>0</v>
      </c>
    </row>
    <row r="4523" spans="1:10" ht="74.25" customHeight="1" x14ac:dyDescent="0.25">
      <c r="A4523" s="37"/>
      <c r="B4523" s="32" t="s">
        <v>32</v>
      </c>
      <c r="C4523" s="32" t="str">
        <f>HYPERLINK("http://warehouse.orhideja.net//images/products/710-390 black1.jpg","710-390")</f>
        <v>710-390</v>
      </c>
      <c r="D4523" s="32" t="s">
        <v>67</v>
      </c>
      <c r="E4523" s="32">
        <v>44</v>
      </c>
      <c r="F4523" s="32">
        <v>3907101101704</v>
      </c>
      <c r="G4523" s="32">
        <v>10</v>
      </c>
      <c r="H4523" s="34">
        <v>1122.1875</v>
      </c>
      <c r="I4523" s="3"/>
      <c r="J4523" s="26">
        <f t="shared" si="324"/>
        <v>0</v>
      </c>
    </row>
    <row r="4524" spans="1:10" ht="53.25" customHeight="1" x14ac:dyDescent="0.25">
      <c r="A4524" s="35"/>
      <c r="B4524" s="32" t="s">
        <v>5</v>
      </c>
      <c r="C4524" s="32" t="str">
        <f>HYPERLINK("http://warehouse.orhideja.net//images/products/513-390, 263-438 молоко.JPG","513-390")</f>
        <v>513-390</v>
      </c>
      <c r="D4524" s="32" t="s">
        <v>110</v>
      </c>
      <c r="E4524" s="32" t="s">
        <v>25</v>
      </c>
      <c r="F4524" s="32">
        <v>3905130210046</v>
      </c>
      <c r="G4524" s="32">
        <v>2</v>
      </c>
      <c r="H4524" s="34">
        <v>1678.7924999999998</v>
      </c>
      <c r="I4524" s="3"/>
      <c r="J4524" s="26">
        <f t="shared" si="324"/>
        <v>0</v>
      </c>
    </row>
    <row r="4525" spans="1:10" ht="53.25" customHeight="1" x14ac:dyDescent="0.25">
      <c r="A4525" s="36"/>
      <c r="B4525" s="32" t="s">
        <v>5</v>
      </c>
      <c r="C4525" s="32" t="str">
        <f>HYPERLINK("http://warehouse.orhideja.net//images/products/513-390, 263-438 молоко.JPG","513-390")</f>
        <v>513-390</v>
      </c>
      <c r="D4525" s="32" t="s">
        <v>110</v>
      </c>
      <c r="E4525" s="32" t="s">
        <v>17</v>
      </c>
      <c r="F4525" s="32">
        <v>3905130290048</v>
      </c>
      <c r="G4525" s="32">
        <v>1</v>
      </c>
      <c r="H4525" s="34">
        <v>1678.7924999999998</v>
      </c>
      <c r="I4525" s="3"/>
      <c r="J4525" s="26">
        <f t="shared" si="324"/>
        <v>0</v>
      </c>
    </row>
    <row r="4526" spans="1:10" ht="53.25" customHeight="1" x14ac:dyDescent="0.25">
      <c r="A4526" s="36"/>
      <c r="B4526" s="32" t="s">
        <v>5</v>
      </c>
      <c r="C4526" s="32" t="str">
        <f>HYPERLINK("http://warehouse.orhideja.net//images/products/513-390, 263-438 молоко.JPG","513-390")</f>
        <v>513-390</v>
      </c>
      <c r="D4526" s="32" t="s">
        <v>110</v>
      </c>
      <c r="E4526" s="32" t="s">
        <v>36</v>
      </c>
      <c r="F4526" s="32">
        <v>3905130510047</v>
      </c>
      <c r="G4526" s="32">
        <v>1</v>
      </c>
      <c r="H4526" s="34">
        <v>1678.7924999999998</v>
      </c>
      <c r="I4526" s="3"/>
      <c r="J4526" s="26">
        <f t="shared" si="324"/>
        <v>0</v>
      </c>
    </row>
    <row r="4527" spans="1:10" ht="53.25" customHeight="1" x14ac:dyDescent="0.25">
      <c r="A4527" s="37"/>
      <c r="B4527" s="32" t="s">
        <v>5</v>
      </c>
      <c r="C4527" s="32" t="str">
        <f>HYPERLINK("http://warehouse.orhideja.net//images/products/513-390, 263-438 молоко.JPG","513-390")</f>
        <v>513-390</v>
      </c>
      <c r="D4527" s="32" t="s">
        <v>110</v>
      </c>
      <c r="E4527" s="32" t="s">
        <v>38</v>
      </c>
      <c r="F4527" s="32">
        <v>3905130530045</v>
      </c>
      <c r="G4527" s="32">
        <v>1</v>
      </c>
      <c r="H4527" s="34">
        <v>1678.7924999999998</v>
      </c>
      <c r="I4527" s="3"/>
      <c r="J4527" s="26">
        <f t="shared" si="324"/>
        <v>0</v>
      </c>
    </row>
    <row r="4528" spans="1:10" ht="46.5" customHeight="1" x14ac:dyDescent="0.25">
      <c r="A4528" s="35"/>
      <c r="B4528" s="32" t="s">
        <v>51</v>
      </c>
      <c r="C4528" s="32" t="str">
        <f>HYPERLINK("http://warehouse.orhideja.net//images/products/27.JPG","665-390")</f>
        <v>665-390</v>
      </c>
      <c r="D4528" s="32" t="s">
        <v>110</v>
      </c>
      <c r="E4528" s="32">
        <v>40</v>
      </c>
      <c r="F4528" s="32">
        <v>3906651080040</v>
      </c>
      <c r="G4528" s="32">
        <v>4</v>
      </c>
      <c r="H4528" s="34">
        <v>718.19999999999993</v>
      </c>
      <c r="I4528" s="3"/>
      <c r="J4528" s="26">
        <f t="shared" si="324"/>
        <v>0</v>
      </c>
    </row>
    <row r="4529" spans="1:10" ht="46.5" customHeight="1" x14ac:dyDescent="0.25">
      <c r="A4529" s="36"/>
      <c r="B4529" s="32" t="s">
        <v>51</v>
      </c>
      <c r="C4529" s="32" t="str">
        <f>HYPERLINK("http://warehouse.orhideja.net//images/products/27.JPG","665-390")</f>
        <v>665-390</v>
      </c>
      <c r="D4529" s="32" t="s">
        <v>110</v>
      </c>
      <c r="E4529" s="32">
        <v>42</v>
      </c>
      <c r="F4529" s="32">
        <v>3906651090049</v>
      </c>
      <c r="G4529" s="32">
        <v>2</v>
      </c>
      <c r="H4529" s="34">
        <v>718.19999999999993</v>
      </c>
      <c r="I4529" s="3"/>
      <c r="J4529" s="26">
        <f t="shared" si="324"/>
        <v>0</v>
      </c>
    </row>
    <row r="4530" spans="1:10" ht="46.5" customHeight="1" x14ac:dyDescent="0.25">
      <c r="A4530" s="36"/>
      <c r="B4530" s="32" t="s">
        <v>51</v>
      </c>
      <c r="C4530" s="32" t="str">
        <f>HYPERLINK("http://warehouse.orhideja.net//images/products/27.JPG","665-390")</f>
        <v>665-390</v>
      </c>
      <c r="D4530" s="32" t="s">
        <v>110</v>
      </c>
      <c r="E4530" s="32">
        <v>44</v>
      </c>
      <c r="F4530" s="32">
        <v>3906651100045</v>
      </c>
      <c r="G4530" s="32">
        <v>4</v>
      </c>
      <c r="H4530" s="34">
        <v>718.19999999999993</v>
      </c>
      <c r="I4530" s="3"/>
      <c r="J4530" s="26">
        <f t="shared" si="324"/>
        <v>0</v>
      </c>
    </row>
    <row r="4531" spans="1:10" ht="46.5" customHeight="1" x14ac:dyDescent="0.25">
      <c r="A4531" s="37"/>
      <c r="B4531" s="32" t="s">
        <v>51</v>
      </c>
      <c r="C4531" s="32" t="str">
        <f>HYPERLINK("http://warehouse.orhideja.net//images/products/27.JPG","665-390")</f>
        <v>665-390</v>
      </c>
      <c r="D4531" s="32" t="s">
        <v>110</v>
      </c>
      <c r="E4531" s="32">
        <v>46</v>
      </c>
      <c r="F4531" s="32">
        <v>3906651110044</v>
      </c>
      <c r="G4531" s="32">
        <v>2</v>
      </c>
      <c r="H4531" s="34">
        <v>718.19999999999993</v>
      </c>
      <c r="I4531" s="3"/>
      <c r="J4531" s="26">
        <f t="shared" si="324"/>
        <v>0</v>
      </c>
    </row>
    <row r="4532" spans="1:10" ht="24.75" customHeight="1" x14ac:dyDescent="0.25">
      <c r="A4532" s="35"/>
      <c r="B4532" s="32" t="s">
        <v>76</v>
      </c>
      <c r="C4532" s="32" t="str">
        <f t="shared" ref="C4532:C4539" si="327">HYPERLINK("http://warehouse.orhideja.net//images/products/803-750-black.jpg","803-750")</f>
        <v>803-750</v>
      </c>
      <c r="D4532" s="32" t="s">
        <v>67</v>
      </c>
      <c r="E4532" s="32" t="s">
        <v>77</v>
      </c>
      <c r="F4532" s="32">
        <v>7508030101702</v>
      </c>
      <c r="G4532" s="32">
        <v>4</v>
      </c>
      <c r="H4532" s="34">
        <v>1615.95</v>
      </c>
      <c r="I4532" s="3"/>
      <c r="J4532" s="26">
        <f t="shared" si="324"/>
        <v>0</v>
      </c>
    </row>
    <row r="4533" spans="1:10" ht="24.75" customHeight="1" x14ac:dyDescent="0.25">
      <c r="A4533" s="36"/>
      <c r="B4533" s="32" t="s">
        <v>76</v>
      </c>
      <c r="C4533" s="32" t="str">
        <f t="shared" si="327"/>
        <v>803-750</v>
      </c>
      <c r="D4533" s="32" t="s">
        <v>67</v>
      </c>
      <c r="E4533" s="32" t="s">
        <v>70</v>
      </c>
      <c r="F4533" s="32">
        <v>7508030111701</v>
      </c>
      <c r="G4533" s="32">
        <v>3</v>
      </c>
      <c r="H4533" s="34">
        <v>1615.95</v>
      </c>
      <c r="I4533" s="3"/>
      <c r="J4533" s="26">
        <f t="shared" si="324"/>
        <v>0</v>
      </c>
    </row>
    <row r="4534" spans="1:10" ht="24.75" customHeight="1" x14ac:dyDescent="0.25">
      <c r="A4534" s="36"/>
      <c r="B4534" s="32" t="s">
        <v>76</v>
      </c>
      <c r="C4534" s="32" t="str">
        <f t="shared" si="327"/>
        <v>803-750</v>
      </c>
      <c r="D4534" s="32" t="s">
        <v>67</v>
      </c>
      <c r="E4534" s="32" t="s">
        <v>7</v>
      </c>
      <c r="F4534" s="32">
        <v>7508030121700</v>
      </c>
      <c r="G4534" s="32">
        <v>4</v>
      </c>
      <c r="H4534" s="34">
        <v>1615.95</v>
      </c>
      <c r="I4534" s="3"/>
      <c r="J4534" s="26">
        <f t="shared" si="324"/>
        <v>0</v>
      </c>
    </row>
    <row r="4535" spans="1:10" ht="24.75" customHeight="1" x14ac:dyDescent="0.25">
      <c r="A4535" s="36"/>
      <c r="B4535" s="32" t="s">
        <v>76</v>
      </c>
      <c r="C4535" s="32" t="str">
        <f t="shared" si="327"/>
        <v>803-750</v>
      </c>
      <c r="D4535" s="32" t="s">
        <v>67</v>
      </c>
      <c r="E4535" s="32" t="s">
        <v>8</v>
      </c>
      <c r="F4535" s="32">
        <v>7508030131709</v>
      </c>
      <c r="G4535" s="32">
        <v>1</v>
      </c>
      <c r="H4535" s="34">
        <v>1615.95</v>
      </c>
      <c r="I4535" s="3"/>
      <c r="J4535" s="26">
        <f t="shared" si="324"/>
        <v>0</v>
      </c>
    </row>
    <row r="4536" spans="1:10" ht="24.75" customHeight="1" x14ac:dyDescent="0.25">
      <c r="A4536" s="36"/>
      <c r="B4536" s="32" t="s">
        <v>76</v>
      </c>
      <c r="C4536" s="32" t="str">
        <f t="shared" si="327"/>
        <v>803-750</v>
      </c>
      <c r="D4536" s="32" t="s">
        <v>67</v>
      </c>
      <c r="E4536" s="32" t="s">
        <v>10</v>
      </c>
      <c r="F4536" s="32">
        <v>7508030191703</v>
      </c>
      <c r="G4536" s="32">
        <v>3</v>
      </c>
      <c r="H4536" s="34">
        <v>1615.95</v>
      </c>
      <c r="I4536" s="3"/>
      <c r="J4536" s="26">
        <f t="shared" si="324"/>
        <v>0</v>
      </c>
    </row>
    <row r="4537" spans="1:10" ht="24.75" customHeight="1" x14ac:dyDescent="0.25">
      <c r="A4537" s="36"/>
      <c r="B4537" s="32" t="s">
        <v>76</v>
      </c>
      <c r="C4537" s="32" t="str">
        <f t="shared" si="327"/>
        <v>803-750</v>
      </c>
      <c r="D4537" s="32" t="s">
        <v>67</v>
      </c>
      <c r="E4537" s="32" t="s">
        <v>71</v>
      </c>
      <c r="F4537" s="32">
        <v>7508030251704</v>
      </c>
      <c r="G4537" s="32">
        <v>7</v>
      </c>
      <c r="H4537" s="34">
        <v>1615.95</v>
      </c>
      <c r="I4537" s="3"/>
      <c r="J4537" s="26">
        <f t="shared" si="324"/>
        <v>0</v>
      </c>
    </row>
    <row r="4538" spans="1:10" ht="24.75" customHeight="1" x14ac:dyDescent="0.25">
      <c r="A4538" s="36"/>
      <c r="B4538" s="32" t="s">
        <v>76</v>
      </c>
      <c r="C4538" s="32" t="str">
        <f t="shared" si="327"/>
        <v>803-750</v>
      </c>
      <c r="D4538" s="32" t="s">
        <v>67</v>
      </c>
      <c r="E4538" s="32" t="s">
        <v>14</v>
      </c>
      <c r="F4538" s="32">
        <v>7508030261703</v>
      </c>
      <c r="G4538" s="32">
        <v>5</v>
      </c>
      <c r="H4538" s="34">
        <v>1615.95</v>
      </c>
      <c r="I4538" s="3"/>
      <c r="J4538" s="26">
        <f t="shared" si="324"/>
        <v>0</v>
      </c>
    </row>
    <row r="4539" spans="1:10" ht="24.75" customHeight="1" x14ac:dyDescent="0.25">
      <c r="A4539" s="37"/>
      <c r="B4539" s="32" t="s">
        <v>76</v>
      </c>
      <c r="C4539" s="32" t="str">
        <f t="shared" si="327"/>
        <v>803-750</v>
      </c>
      <c r="D4539" s="32" t="s">
        <v>67</v>
      </c>
      <c r="E4539" s="32" t="s">
        <v>79</v>
      </c>
      <c r="F4539" s="32">
        <v>7508030331703</v>
      </c>
      <c r="G4539" s="32">
        <v>4</v>
      </c>
      <c r="H4539" s="34">
        <v>1615.95</v>
      </c>
      <c r="I4539" s="3"/>
      <c r="J4539" s="26">
        <f t="shared" si="324"/>
        <v>0</v>
      </c>
    </row>
    <row r="4540" spans="1:10" ht="24.75" customHeight="1" x14ac:dyDescent="0.25">
      <c r="A4540" s="35"/>
      <c r="B4540" s="32" t="s">
        <v>169</v>
      </c>
      <c r="C4540" s="32" t="str">
        <f t="shared" ref="C4540:C4547" si="328">HYPERLINK("http://warehouse.orhideja.net//images/products/817-250_3.jpg","817-250")</f>
        <v>817-250</v>
      </c>
      <c r="D4540" s="32" t="s">
        <v>197</v>
      </c>
      <c r="E4540" s="32" t="s">
        <v>77</v>
      </c>
      <c r="F4540" s="32">
        <v>2508170104507</v>
      </c>
      <c r="G4540" s="32">
        <v>7</v>
      </c>
      <c r="H4540" s="34">
        <v>1526.175</v>
      </c>
      <c r="I4540" s="3"/>
      <c r="J4540" s="26">
        <f t="shared" si="324"/>
        <v>0</v>
      </c>
    </row>
    <row r="4541" spans="1:10" ht="24.75" customHeight="1" x14ac:dyDescent="0.25">
      <c r="A4541" s="36"/>
      <c r="B4541" s="32" t="s">
        <v>169</v>
      </c>
      <c r="C4541" s="32" t="str">
        <f t="shared" si="328"/>
        <v>817-250</v>
      </c>
      <c r="D4541" s="32" t="s">
        <v>197</v>
      </c>
      <c r="E4541" s="32" t="s">
        <v>70</v>
      </c>
      <c r="F4541" s="32">
        <v>2508170114506</v>
      </c>
      <c r="G4541" s="32">
        <v>3</v>
      </c>
      <c r="H4541" s="34">
        <v>1526.175</v>
      </c>
      <c r="I4541" s="3"/>
      <c r="J4541" s="26">
        <f t="shared" si="324"/>
        <v>0</v>
      </c>
    </row>
    <row r="4542" spans="1:10" ht="24.75" customHeight="1" x14ac:dyDescent="0.25">
      <c r="A4542" s="36"/>
      <c r="B4542" s="32" t="s">
        <v>169</v>
      </c>
      <c r="C4542" s="32" t="str">
        <f t="shared" si="328"/>
        <v>817-250</v>
      </c>
      <c r="D4542" s="32" t="s">
        <v>197</v>
      </c>
      <c r="E4542" s="32" t="s">
        <v>7</v>
      </c>
      <c r="F4542" s="32">
        <v>2508170124505</v>
      </c>
      <c r="G4542" s="32">
        <v>3</v>
      </c>
      <c r="H4542" s="34">
        <v>1526.175</v>
      </c>
      <c r="I4542" s="3"/>
      <c r="J4542" s="26">
        <f t="shared" si="324"/>
        <v>0</v>
      </c>
    </row>
    <row r="4543" spans="1:10" ht="24.75" customHeight="1" x14ac:dyDescent="0.25">
      <c r="A4543" s="36"/>
      <c r="B4543" s="32" t="s">
        <v>169</v>
      </c>
      <c r="C4543" s="32" t="str">
        <f t="shared" si="328"/>
        <v>817-250</v>
      </c>
      <c r="D4543" s="32" t="s">
        <v>197</v>
      </c>
      <c r="E4543" s="32" t="s">
        <v>9</v>
      </c>
      <c r="F4543" s="32">
        <v>2508170184509</v>
      </c>
      <c r="G4543" s="32">
        <v>3</v>
      </c>
      <c r="H4543" s="34">
        <v>1526.175</v>
      </c>
      <c r="I4543" s="3"/>
      <c r="J4543" s="26">
        <f t="shared" si="324"/>
        <v>0</v>
      </c>
    </row>
    <row r="4544" spans="1:10" ht="24.75" customHeight="1" x14ac:dyDescent="0.25">
      <c r="A4544" s="36"/>
      <c r="B4544" s="32" t="s">
        <v>169</v>
      </c>
      <c r="C4544" s="32" t="str">
        <f t="shared" si="328"/>
        <v>817-250</v>
      </c>
      <c r="D4544" s="32" t="s">
        <v>197</v>
      </c>
      <c r="E4544" s="32" t="s">
        <v>10</v>
      </c>
      <c r="F4544" s="32">
        <v>2508170194508</v>
      </c>
      <c r="G4544" s="32">
        <v>7</v>
      </c>
      <c r="H4544" s="34">
        <v>1526.175</v>
      </c>
      <c r="I4544" s="3"/>
      <c r="J4544" s="26">
        <f t="shared" si="324"/>
        <v>0</v>
      </c>
    </row>
    <row r="4545" spans="1:10" ht="24.75" customHeight="1" x14ac:dyDescent="0.25">
      <c r="A4545" s="36"/>
      <c r="B4545" s="32" t="s">
        <v>169</v>
      </c>
      <c r="C4545" s="32" t="str">
        <f t="shared" si="328"/>
        <v>817-250</v>
      </c>
      <c r="D4545" s="32" t="s">
        <v>197</v>
      </c>
      <c r="E4545" s="32" t="s">
        <v>71</v>
      </c>
      <c r="F4545" s="32">
        <v>2508170254509</v>
      </c>
      <c r="G4545" s="32">
        <v>4</v>
      </c>
      <c r="H4545" s="34">
        <v>1526.175</v>
      </c>
      <c r="I4545" s="3"/>
      <c r="J4545" s="26">
        <f t="shared" si="324"/>
        <v>0</v>
      </c>
    </row>
    <row r="4546" spans="1:10" ht="24.75" customHeight="1" x14ac:dyDescent="0.25">
      <c r="A4546" s="36"/>
      <c r="B4546" s="32" t="s">
        <v>169</v>
      </c>
      <c r="C4546" s="32" t="str">
        <f t="shared" si="328"/>
        <v>817-250</v>
      </c>
      <c r="D4546" s="32" t="s">
        <v>197</v>
      </c>
      <c r="E4546" s="32" t="s">
        <v>14</v>
      </c>
      <c r="F4546" s="32">
        <v>2508170264508</v>
      </c>
      <c r="G4546" s="32">
        <v>3</v>
      </c>
      <c r="H4546" s="34">
        <v>1526.175</v>
      </c>
      <c r="I4546" s="3"/>
      <c r="J4546" s="26">
        <f t="shared" si="324"/>
        <v>0</v>
      </c>
    </row>
    <row r="4547" spans="1:10" ht="24.75" customHeight="1" x14ac:dyDescent="0.25">
      <c r="A4547" s="37"/>
      <c r="B4547" s="32" t="s">
        <v>169</v>
      </c>
      <c r="C4547" s="32" t="str">
        <f t="shared" si="328"/>
        <v>817-250</v>
      </c>
      <c r="D4547" s="32" t="s">
        <v>197</v>
      </c>
      <c r="E4547" s="32" t="s">
        <v>15</v>
      </c>
      <c r="F4547" s="32">
        <v>2508170274507</v>
      </c>
      <c r="G4547" s="32">
        <v>1</v>
      </c>
      <c r="H4547" s="34">
        <v>1526.175</v>
      </c>
      <c r="I4547" s="3"/>
      <c r="J4547" s="26">
        <f t="shared" si="324"/>
        <v>0</v>
      </c>
    </row>
    <row r="4548" spans="1:10" ht="30" customHeight="1" x14ac:dyDescent="0.25">
      <c r="A4548" s="35"/>
      <c r="B4548" s="32" t="s">
        <v>169</v>
      </c>
      <c r="C4548" s="32" t="str">
        <f t="shared" ref="C4548:C4554" si="329">HYPERLINK("http://warehouse.orhideja.net//images/products/0S4A8991.jpg","817-250")</f>
        <v>817-250</v>
      </c>
      <c r="D4548" s="32" t="s">
        <v>110</v>
      </c>
      <c r="E4548" s="32" t="s">
        <v>151</v>
      </c>
      <c r="F4548" s="32">
        <v>2508170090046</v>
      </c>
      <c r="G4548" s="32">
        <v>1</v>
      </c>
      <c r="H4548" s="34">
        <v>1526.175</v>
      </c>
      <c r="I4548" s="3"/>
      <c r="J4548" s="26">
        <f t="shared" si="324"/>
        <v>0</v>
      </c>
    </row>
    <row r="4549" spans="1:10" ht="30" customHeight="1" x14ac:dyDescent="0.25">
      <c r="A4549" s="36"/>
      <c r="B4549" s="32" t="s">
        <v>169</v>
      </c>
      <c r="C4549" s="32" t="str">
        <f t="shared" si="329"/>
        <v>817-250</v>
      </c>
      <c r="D4549" s="32" t="s">
        <v>110</v>
      </c>
      <c r="E4549" s="32" t="s">
        <v>77</v>
      </c>
      <c r="F4549" s="32">
        <v>2508170100042</v>
      </c>
      <c r="G4549" s="32">
        <v>5</v>
      </c>
      <c r="H4549" s="34">
        <v>1526.175</v>
      </c>
      <c r="I4549" s="3"/>
      <c r="J4549" s="26">
        <f t="shared" si="324"/>
        <v>0</v>
      </c>
    </row>
    <row r="4550" spans="1:10" ht="30" customHeight="1" x14ac:dyDescent="0.25">
      <c r="A4550" s="36"/>
      <c r="B4550" s="32" t="s">
        <v>169</v>
      </c>
      <c r="C4550" s="32" t="str">
        <f t="shared" si="329"/>
        <v>817-250</v>
      </c>
      <c r="D4550" s="32" t="s">
        <v>110</v>
      </c>
      <c r="E4550" s="32" t="s">
        <v>70</v>
      </c>
      <c r="F4550" s="32">
        <v>2508170110041</v>
      </c>
      <c r="G4550" s="32">
        <v>4</v>
      </c>
      <c r="H4550" s="34">
        <v>1526.175</v>
      </c>
      <c r="I4550" s="3"/>
      <c r="J4550" s="26">
        <f t="shared" si="324"/>
        <v>0</v>
      </c>
    </row>
    <row r="4551" spans="1:10" ht="30" customHeight="1" x14ac:dyDescent="0.25">
      <c r="A4551" s="36"/>
      <c r="B4551" s="32" t="s">
        <v>169</v>
      </c>
      <c r="C4551" s="32" t="str">
        <f t="shared" si="329"/>
        <v>817-250</v>
      </c>
      <c r="D4551" s="32" t="s">
        <v>110</v>
      </c>
      <c r="E4551" s="32" t="s">
        <v>7</v>
      </c>
      <c r="F4551" s="32">
        <v>2508170120040</v>
      </c>
      <c r="G4551" s="32">
        <v>3</v>
      </c>
      <c r="H4551" s="34">
        <v>1526.175</v>
      </c>
      <c r="I4551" s="3"/>
      <c r="J4551" s="26">
        <f t="shared" si="324"/>
        <v>0</v>
      </c>
    </row>
    <row r="4552" spans="1:10" ht="30" customHeight="1" x14ac:dyDescent="0.25">
      <c r="A4552" s="36"/>
      <c r="B4552" s="32" t="s">
        <v>169</v>
      </c>
      <c r="C4552" s="32" t="str">
        <f t="shared" si="329"/>
        <v>817-250</v>
      </c>
      <c r="D4552" s="32" t="s">
        <v>110</v>
      </c>
      <c r="E4552" s="32" t="s">
        <v>9</v>
      </c>
      <c r="F4552" s="32">
        <v>2508170180044</v>
      </c>
      <c r="G4552" s="32">
        <v>5</v>
      </c>
      <c r="H4552" s="34">
        <v>1526.175</v>
      </c>
      <c r="I4552" s="3"/>
      <c r="J4552" s="26">
        <f t="shared" ref="J4552:J4615" si="330">H4552*I4552</f>
        <v>0</v>
      </c>
    </row>
    <row r="4553" spans="1:10" ht="30" customHeight="1" x14ac:dyDescent="0.25">
      <c r="A4553" s="36"/>
      <c r="B4553" s="32" t="s">
        <v>169</v>
      </c>
      <c r="C4553" s="32" t="str">
        <f t="shared" si="329"/>
        <v>817-250</v>
      </c>
      <c r="D4553" s="32" t="s">
        <v>110</v>
      </c>
      <c r="E4553" s="32" t="s">
        <v>10</v>
      </c>
      <c r="F4553" s="32">
        <v>2508170190043</v>
      </c>
      <c r="G4553" s="32">
        <v>14</v>
      </c>
      <c r="H4553" s="34">
        <v>1526.175</v>
      </c>
      <c r="I4553" s="3"/>
      <c r="J4553" s="26">
        <f t="shared" si="330"/>
        <v>0</v>
      </c>
    </row>
    <row r="4554" spans="1:10" ht="30" customHeight="1" x14ac:dyDescent="0.25">
      <c r="A4554" s="37"/>
      <c r="B4554" s="32" t="s">
        <v>169</v>
      </c>
      <c r="C4554" s="32" t="str">
        <f t="shared" si="329"/>
        <v>817-250</v>
      </c>
      <c r="D4554" s="32" t="s">
        <v>110</v>
      </c>
      <c r="E4554" s="32" t="s">
        <v>11</v>
      </c>
      <c r="F4554" s="32">
        <v>2508170200049</v>
      </c>
      <c r="G4554" s="32">
        <v>6</v>
      </c>
      <c r="H4554" s="34">
        <v>1526.175</v>
      </c>
      <c r="I4554" s="3"/>
      <c r="J4554" s="26">
        <f t="shared" si="330"/>
        <v>0</v>
      </c>
    </row>
    <row r="4555" spans="1:10" ht="45.75" customHeight="1" x14ac:dyDescent="0.25">
      <c r="A4555" s="35"/>
      <c r="B4555" s="32" t="s">
        <v>84</v>
      </c>
      <c r="C4555" s="32" t="str">
        <f>HYPERLINK("http://warehouse.orhideja.net//images/products/236-250.jpg","236-250")</f>
        <v>236-250</v>
      </c>
      <c r="D4555" s="32" t="s">
        <v>110</v>
      </c>
      <c r="E4555" s="32">
        <v>36</v>
      </c>
      <c r="F4555" s="32">
        <v>2502361060047</v>
      </c>
      <c r="G4555" s="32">
        <v>10</v>
      </c>
      <c r="H4555" s="34">
        <v>709.22249999999997</v>
      </c>
      <c r="I4555" s="3"/>
      <c r="J4555" s="26">
        <f t="shared" si="330"/>
        <v>0</v>
      </c>
    </row>
    <row r="4556" spans="1:10" ht="45.75" customHeight="1" x14ac:dyDescent="0.25">
      <c r="A4556" s="36"/>
      <c r="B4556" s="32" t="s">
        <v>84</v>
      </c>
      <c r="C4556" s="32" t="str">
        <f>HYPERLINK("http://warehouse.orhideja.net//images/products/236-250.jpg","236-250")</f>
        <v>236-250</v>
      </c>
      <c r="D4556" s="32" t="s">
        <v>110</v>
      </c>
      <c r="E4556" s="32">
        <v>38</v>
      </c>
      <c r="F4556" s="32">
        <v>2502361070046</v>
      </c>
      <c r="G4556" s="32">
        <v>15</v>
      </c>
      <c r="H4556" s="34">
        <v>709.22249999999997</v>
      </c>
      <c r="I4556" s="3"/>
      <c r="J4556" s="26">
        <f t="shared" si="330"/>
        <v>0</v>
      </c>
    </row>
    <row r="4557" spans="1:10" ht="45.75" customHeight="1" x14ac:dyDescent="0.25">
      <c r="A4557" s="36"/>
      <c r="B4557" s="32" t="s">
        <v>84</v>
      </c>
      <c r="C4557" s="32" t="str">
        <f>HYPERLINK("http://warehouse.orhideja.net//images/products/236-250.jpg","236-250")</f>
        <v>236-250</v>
      </c>
      <c r="D4557" s="32" t="s">
        <v>110</v>
      </c>
      <c r="E4557" s="32">
        <v>40</v>
      </c>
      <c r="F4557" s="32">
        <v>2502361080045</v>
      </c>
      <c r="G4557" s="32">
        <v>23</v>
      </c>
      <c r="H4557" s="34">
        <v>709.22249999999997</v>
      </c>
      <c r="I4557" s="3"/>
      <c r="J4557" s="26">
        <f t="shared" si="330"/>
        <v>0</v>
      </c>
    </row>
    <row r="4558" spans="1:10" ht="45.75" customHeight="1" x14ac:dyDescent="0.25">
      <c r="A4558" s="37"/>
      <c r="B4558" s="32" t="s">
        <v>84</v>
      </c>
      <c r="C4558" s="32" t="str">
        <f>HYPERLINK("http://warehouse.orhideja.net//images/products/236-250.jpg","236-250")</f>
        <v>236-250</v>
      </c>
      <c r="D4558" s="32" t="s">
        <v>110</v>
      </c>
      <c r="E4558" s="32">
        <v>42</v>
      </c>
      <c r="F4558" s="32">
        <v>2502361090044</v>
      </c>
      <c r="G4558" s="32">
        <v>5</v>
      </c>
      <c r="H4558" s="34">
        <v>709.22249999999997</v>
      </c>
      <c r="I4558" s="3"/>
      <c r="J4558" s="26">
        <f t="shared" si="330"/>
        <v>0</v>
      </c>
    </row>
    <row r="4559" spans="1:10" ht="29.25" customHeight="1" x14ac:dyDescent="0.25">
      <c r="A4559" s="35"/>
      <c r="B4559" s="32" t="s">
        <v>169</v>
      </c>
      <c r="C4559" s="32" t="str">
        <f t="shared" ref="C4559:C4566" si="331">HYPERLINK("http://warehouse.orhideja.net//images/products/817-250_2.jpg","817-250")</f>
        <v>817-250</v>
      </c>
      <c r="D4559" s="32" t="s">
        <v>67</v>
      </c>
      <c r="E4559" s="32" t="s">
        <v>77</v>
      </c>
      <c r="F4559" s="32">
        <v>2508170101704</v>
      </c>
      <c r="G4559" s="32">
        <v>6</v>
      </c>
      <c r="H4559" s="34">
        <v>1526.175</v>
      </c>
      <c r="I4559" s="3"/>
      <c r="J4559" s="26">
        <f t="shared" si="330"/>
        <v>0</v>
      </c>
    </row>
    <row r="4560" spans="1:10" ht="29.25" customHeight="1" x14ac:dyDescent="0.25">
      <c r="A4560" s="36"/>
      <c r="B4560" s="32" t="s">
        <v>169</v>
      </c>
      <c r="C4560" s="32" t="str">
        <f t="shared" si="331"/>
        <v>817-250</v>
      </c>
      <c r="D4560" s="32" t="s">
        <v>67</v>
      </c>
      <c r="E4560" s="32" t="s">
        <v>7</v>
      </c>
      <c r="F4560" s="32">
        <v>2508170121702</v>
      </c>
      <c r="G4560" s="32">
        <v>6</v>
      </c>
      <c r="H4560" s="34">
        <v>1526.175</v>
      </c>
      <c r="I4560" s="3"/>
      <c r="J4560" s="26">
        <f t="shared" si="330"/>
        <v>0</v>
      </c>
    </row>
    <row r="4561" spans="1:10" ht="29.25" customHeight="1" x14ac:dyDescent="0.25">
      <c r="A4561" s="36"/>
      <c r="B4561" s="32" t="s">
        <v>169</v>
      </c>
      <c r="C4561" s="32" t="str">
        <f t="shared" si="331"/>
        <v>817-250</v>
      </c>
      <c r="D4561" s="32" t="s">
        <v>67</v>
      </c>
      <c r="E4561" s="32" t="s">
        <v>78</v>
      </c>
      <c r="F4561" s="32">
        <v>2508170171707</v>
      </c>
      <c r="G4561" s="32">
        <v>6</v>
      </c>
      <c r="H4561" s="34">
        <v>1526.175</v>
      </c>
      <c r="I4561" s="3"/>
      <c r="J4561" s="26">
        <f t="shared" si="330"/>
        <v>0</v>
      </c>
    </row>
    <row r="4562" spans="1:10" ht="29.25" customHeight="1" x14ac:dyDescent="0.25">
      <c r="A4562" s="36"/>
      <c r="B4562" s="32" t="s">
        <v>169</v>
      </c>
      <c r="C4562" s="32" t="str">
        <f t="shared" si="331"/>
        <v>817-250</v>
      </c>
      <c r="D4562" s="32" t="s">
        <v>67</v>
      </c>
      <c r="E4562" s="32" t="s">
        <v>9</v>
      </c>
      <c r="F4562" s="32">
        <v>2508170181706</v>
      </c>
      <c r="G4562" s="32">
        <v>8</v>
      </c>
      <c r="H4562" s="34">
        <v>1526.175</v>
      </c>
      <c r="I4562" s="3"/>
      <c r="J4562" s="26">
        <f t="shared" si="330"/>
        <v>0</v>
      </c>
    </row>
    <row r="4563" spans="1:10" ht="29.25" customHeight="1" x14ac:dyDescent="0.25">
      <c r="A4563" s="36"/>
      <c r="B4563" s="32" t="s">
        <v>169</v>
      </c>
      <c r="C4563" s="32" t="str">
        <f t="shared" si="331"/>
        <v>817-250</v>
      </c>
      <c r="D4563" s="32" t="s">
        <v>67</v>
      </c>
      <c r="E4563" s="32" t="s">
        <v>10</v>
      </c>
      <c r="F4563" s="32">
        <v>2508170191705</v>
      </c>
      <c r="G4563" s="32">
        <v>11</v>
      </c>
      <c r="H4563" s="34">
        <v>1526.175</v>
      </c>
      <c r="I4563" s="3"/>
      <c r="J4563" s="26">
        <f t="shared" si="330"/>
        <v>0</v>
      </c>
    </row>
    <row r="4564" spans="1:10" ht="29.25" customHeight="1" x14ac:dyDescent="0.25">
      <c r="A4564" s="36"/>
      <c r="B4564" s="32" t="s">
        <v>169</v>
      </c>
      <c r="C4564" s="32" t="str">
        <f t="shared" si="331"/>
        <v>817-250</v>
      </c>
      <c r="D4564" s="32" t="s">
        <v>67</v>
      </c>
      <c r="E4564" s="32" t="s">
        <v>11</v>
      </c>
      <c r="F4564" s="32">
        <v>2508170201701</v>
      </c>
      <c r="G4564" s="32">
        <v>6</v>
      </c>
      <c r="H4564" s="34">
        <v>1526.175</v>
      </c>
      <c r="I4564" s="3"/>
      <c r="J4564" s="26">
        <f t="shared" si="330"/>
        <v>0</v>
      </c>
    </row>
    <row r="4565" spans="1:10" ht="29.25" customHeight="1" x14ac:dyDescent="0.25">
      <c r="A4565" s="36"/>
      <c r="B4565" s="32" t="s">
        <v>169</v>
      </c>
      <c r="C4565" s="32" t="str">
        <f t="shared" si="331"/>
        <v>817-250</v>
      </c>
      <c r="D4565" s="32" t="s">
        <v>67</v>
      </c>
      <c r="E4565" s="32" t="s">
        <v>71</v>
      </c>
      <c r="F4565" s="32">
        <v>2508170251706</v>
      </c>
      <c r="G4565" s="32">
        <v>8</v>
      </c>
      <c r="H4565" s="34">
        <v>1526.175</v>
      </c>
      <c r="I4565" s="3"/>
      <c r="J4565" s="26">
        <f t="shared" si="330"/>
        <v>0</v>
      </c>
    </row>
    <row r="4566" spans="1:10" ht="29.25" customHeight="1" x14ac:dyDescent="0.25">
      <c r="A4566" s="37"/>
      <c r="B4566" s="32" t="s">
        <v>169</v>
      </c>
      <c r="C4566" s="32" t="str">
        <f t="shared" si="331"/>
        <v>817-250</v>
      </c>
      <c r="D4566" s="32" t="s">
        <v>67</v>
      </c>
      <c r="E4566" s="32" t="s">
        <v>15</v>
      </c>
      <c r="F4566" s="32">
        <v>2508170271704</v>
      </c>
      <c r="G4566" s="32">
        <v>2</v>
      </c>
      <c r="H4566" s="34">
        <v>1526.175</v>
      </c>
      <c r="I4566" s="3"/>
      <c r="J4566" s="26">
        <f t="shared" si="330"/>
        <v>0</v>
      </c>
    </row>
    <row r="4567" spans="1:10" ht="35.25" customHeight="1" x14ac:dyDescent="0.25">
      <c r="A4567" s="35"/>
      <c r="B4567" s="32" t="s">
        <v>169</v>
      </c>
      <c r="C4567" s="32" t="str">
        <f t="shared" ref="C4567:C4572" si="332">HYPERLINK("http://warehouse.orhideja.net//images/products/817-250 ниагара.jpg","817-250")</f>
        <v>817-250</v>
      </c>
      <c r="D4567" s="32" t="s">
        <v>198</v>
      </c>
      <c r="E4567" s="32" t="s">
        <v>77</v>
      </c>
      <c r="F4567" s="32">
        <v>2508170102213</v>
      </c>
      <c r="G4567" s="32">
        <v>3</v>
      </c>
      <c r="H4567" s="34">
        <v>1526.175</v>
      </c>
      <c r="I4567" s="3"/>
      <c r="J4567" s="26">
        <f t="shared" si="330"/>
        <v>0</v>
      </c>
    </row>
    <row r="4568" spans="1:10" ht="35.25" customHeight="1" x14ac:dyDescent="0.25">
      <c r="A4568" s="36"/>
      <c r="B4568" s="32" t="s">
        <v>169</v>
      </c>
      <c r="C4568" s="32" t="str">
        <f t="shared" si="332"/>
        <v>817-250</v>
      </c>
      <c r="D4568" s="32" t="s">
        <v>198</v>
      </c>
      <c r="E4568" s="32" t="s">
        <v>7</v>
      </c>
      <c r="F4568" s="32">
        <v>2508170122211</v>
      </c>
      <c r="G4568" s="32">
        <v>7</v>
      </c>
      <c r="H4568" s="34">
        <v>1526.175</v>
      </c>
      <c r="I4568" s="3"/>
      <c r="J4568" s="26">
        <f t="shared" si="330"/>
        <v>0</v>
      </c>
    </row>
    <row r="4569" spans="1:10" ht="35.25" customHeight="1" x14ac:dyDescent="0.25">
      <c r="A4569" s="36"/>
      <c r="B4569" s="32" t="s">
        <v>169</v>
      </c>
      <c r="C4569" s="32" t="str">
        <f t="shared" si="332"/>
        <v>817-250</v>
      </c>
      <c r="D4569" s="32" t="s">
        <v>198</v>
      </c>
      <c r="E4569" s="32" t="s">
        <v>9</v>
      </c>
      <c r="F4569" s="32">
        <v>2508170182215</v>
      </c>
      <c r="G4569" s="32">
        <v>2</v>
      </c>
      <c r="H4569" s="34">
        <v>1526.175</v>
      </c>
      <c r="I4569" s="3"/>
      <c r="J4569" s="26">
        <f t="shared" si="330"/>
        <v>0</v>
      </c>
    </row>
    <row r="4570" spans="1:10" ht="35.25" customHeight="1" x14ac:dyDescent="0.25">
      <c r="A4570" s="36"/>
      <c r="B4570" s="32" t="s">
        <v>169</v>
      </c>
      <c r="C4570" s="32" t="str">
        <f t="shared" si="332"/>
        <v>817-250</v>
      </c>
      <c r="D4570" s="32" t="s">
        <v>198</v>
      </c>
      <c r="E4570" s="32" t="s">
        <v>10</v>
      </c>
      <c r="F4570" s="32">
        <v>2508170192214</v>
      </c>
      <c r="G4570" s="32">
        <v>7</v>
      </c>
      <c r="H4570" s="34">
        <v>1526.175</v>
      </c>
      <c r="I4570" s="3"/>
      <c r="J4570" s="26">
        <f t="shared" si="330"/>
        <v>0</v>
      </c>
    </row>
    <row r="4571" spans="1:10" ht="35.25" customHeight="1" x14ac:dyDescent="0.25">
      <c r="A4571" s="36"/>
      <c r="B4571" s="32" t="s">
        <v>169</v>
      </c>
      <c r="C4571" s="32" t="str">
        <f t="shared" si="332"/>
        <v>817-250</v>
      </c>
      <c r="D4571" s="32" t="s">
        <v>198</v>
      </c>
      <c r="E4571" s="32" t="s">
        <v>11</v>
      </c>
      <c r="F4571" s="32">
        <v>2508170202210</v>
      </c>
      <c r="G4571" s="32">
        <v>5</v>
      </c>
      <c r="H4571" s="34">
        <v>1526.175</v>
      </c>
      <c r="I4571" s="3"/>
      <c r="J4571" s="26">
        <f t="shared" si="330"/>
        <v>0</v>
      </c>
    </row>
    <row r="4572" spans="1:10" ht="35.25" customHeight="1" x14ac:dyDescent="0.25">
      <c r="A4572" s="37"/>
      <c r="B4572" s="32" t="s">
        <v>169</v>
      </c>
      <c r="C4572" s="32" t="str">
        <f t="shared" si="332"/>
        <v>817-250</v>
      </c>
      <c r="D4572" s="32" t="s">
        <v>198</v>
      </c>
      <c r="E4572" s="32" t="s">
        <v>14</v>
      </c>
      <c r="F4572" s="32">
        <v>2508170262214</v>
      </c>
      <c r="G4572" s="32">
        <v>2</v>
      </c>
      <c r="H4572" s="34">
        <v>1526.175</v>
      </c>
      <c r="I4572" s="3"/>
      <c r="J4572" s="26">
        <f t="shared" si="330"/>
        <v>0</v>
      </c>
    </row>
    <row r="4573" spans="1:10" ht="159.75" customHeight="1" x14ac:dyDescent="0.25">
      <c r="A4573" s="27"/>
      <c r="B4573" s="32" t="s">
        <v>32</v>
      </c>
      <c r="C4573" s="32" t="str">
        <f>HYPERLINK("http://warehouse.orhideja.net//images/products/299-250 ≠®†£†‡†.jpg","299-250")</f>
        <v>299-250</v>
      </c>
      <c r="D4573" s="32" t="s">
        <v>198</v>
      </c>
      <c r="E4573" s="32">
        <v>40</v>
      </c>
      <c r="F4573" s="32">
        <v>2502991082211</v>
      </c>
      <c r="G4573" s="32">
        <v>12</v>
      </c>
      <c r="H4573" s="34">
        <v>745.13250000000005</v>
      </c>
      <c r="I4573" s="3"/>
      <c r="J4573" s="26">
        <f t="shared" si="330"/>
        <v>0</v>
      </c>
    </row>
    <row r="4574" spans="1:10" x14ac:dyDescent="0.25">
      <c r="A4574" s="35"/>
      <c r="B4574" s="32" t="s">
        <v>5</v>
      </c>
      <c r="C4574" s="32" t="str">
        <f t="shared" ref="C4574:C4603" si="333">HYPERLINK("http://warehouse.orhideja.net//images/products/175-290 white_2.jpg","175-290")</f>
        <v>175-290</v>
      </c>
      <c r="D4574" s="32" t="s">
        <v>86</v>
      </c>
      <c r="E4574" s="32" t="s">
        <v>10</v>
      </c>
      <c r="F4574" s="32"/>
      <c r="G4574" s="32">
        <v>4</v>
      </c>
      <c r="H4574" s="34">
        <v>1840.3875</v>
      </c>
      <c r="I4574" s="3"/>
      <c r="J4574" s="26">
        <f t="shared" si="330"/>
        <v>0</v>
      </c>
    </row>
    <row r="4575" spans="1:10" x14ac:dyDescent="0.25">
      <c r="A4575" s="36"/>
      <c r="B4575" s="32" t="s">
        <v>5</v>
      </c>
      <c r="C4575" s="32" t="str">
        <f t="shared" si="333"/>
        <v>175-290</v>
      </c>
      <c r="D4575" s="32" t="s">
        <v>86</v>
      </c>
      <c r="E4575" s="32" t="s">
        <v>11</v>
      </c>
      <c r="F4575" s="32"/>
      <c r="G4575" s="32">
        <v>8</v>
      </c>
      <c r="H4575" s="34">
        <v>1840.3875</v>
      </c>
      <c r="I4575" s="3"/>
      <c r="J4575" s="26">
        <f t="shared" si="330"/>
        <v>0</v>
      </c>
    </row>
    <row r="4576" spans="1:10" x14ac:dyDescent="0.25">
      <c r="A4576" s="36"/>
      <c r="B4576" s="32" t="s">
        <v>5</v>
      </c>
      <c r="C4576" s="32" t="str">
        <f t="shared" si="333"/>
        <v>175-290</v>
      </c>
      <c r="D4576" s="32" t="s">
        <v>86</v>
      </c>
      <c r="E4576" s="32" t="s">
        <v>25</v>
      </c>
      <c r="F4576" s="32"/>
      <c r="G4576" s="32">
        <v>9</v>
      </c>
      <c r="H4576" s="34">
        <v>1840.3875</v>
      </c>
      <c r="I4576" s="3"/>
      <c r="J4576" s="26">
        <f t="shared" si="330"/>
        <v>0</v>
      </c>
    </row>
    <row r="4577" spans="1:10" x14ac:dyDescent="0.25">
      <c r="A4577" s="36"/>
      <c r="B4577" s="32" t="s">
        <v>5</v>
      </c>
      <c r="C4577" s="32" t="str">
        <f t="shared" si="333"/>
        <v>175-290</v>
      </c>
      <c r="D4577" s="32" t="s">
        <v>86</v>
      </c>
      <c r="E4577" s="32" t="s">
        <v>12</v>
      </c>
      <c r="F4577" s="32"/>
      <c r="G4577" s="32">
        <v>16</v>
      </c>
      <c r="H4577" s="34">
        <v>1840.3875</v>
      </c>
      <c r="I4577" s="3"/>
      <c r="J4577" s="26">
        <f t="shared" si="330"/>
        <v>0</v>
      </c>
    </row>
    <row r="4578" spans="1:10" x14ac:dyDescent="0.25">
      <c r="A4578" s="36"/>
      <c r="B4578" s="32" t="s">
        <v>5</v>
      </c>
      <c r="C4578" s="32" t="str">
        <f t="shared" si="333"/>
        <v>175-290</v>
      </c>
      <c r="D4578" s="32" t="s">
        <v>86</v>
      </c>
      <c r="E4578" s="32" t="s">
        <v>13</v>
      </c>
      <c r="F4578" s="32"/>
      <c r="G4578" s="32">
        <v>14</v>
      </c>
      <c r="H4578" s="34">
        <v>1840.3875</v>
      </c>
      <c r="I4578" s="3"/>
      <c r="J4578" s="26">
        <f t="shared" si="330"/>
        <v>0</v>
      </c>
    </row>
    <row r="4579" spans="1:10" x14ac:dyDescent="0.25">
      <c r="A4579" s="36"/>
      <c r="B4579" s="32" t="s">
        <v>5</v>
      </c>
      <c r="C4579" s="32" t="str">
        <f t="shared" si="333"/>
        <v>175-290</v>
      </c>
      <c r="D4579" s="32" t="s">
        <v>86</v>
      </c>
      <c r="E4579" s="32" t="s">
        <v>43</v>
      </c>
      <c r="F4579" s="32"/>
      <c r="G4579" s="32">
        <v>14</v>
      </c>
      <c r="H4579" s="34">
        <v>1840.3875</v>
      </c>
      <c r="I4579" s="3"/>
      <c r="J4579" s="26">
        <f t="shared" si="330"/>
        <v>0</v>
      </c>
    </row>
    <row r="4580" spans="1:10" x14ac:dyDescent="0.25">
      <c r="A4580" s="36"/>
      <c r="B4580" s="32" t="s">
        <v>5</v>
      </c>
      <c r="C4580" s="32" t="str">
        <f t="shared" si="333"/>
        <v>175-290</v>
      </c>
      <c r="D4580" s="32" t="s">
        <v>86</v>
      </c>
      <c r="E4580" s="32" t="s">
        <v>44</v>
      </c>
      <c r="F4580" s="32"/>
      <c r="G4580" s="32">
        <v>19</v>
      </c>
      <c r="H4580" s="34">
        <v>1840.3875</v>
      </c>
      <c r="I4580" s="3"/>
      <c r="J4580" s="26">
        <f t="shared" si="330"/>
        <v>0</v>
      </c>
    </row>
    <row r="4581" spans="1:10" x14ac:dyDescent="0.25">
      <c r="A4581" s="36"/>
      <c r="B4581" s="32" t="s">
        <v>5</v>
      </c>
      <c r="C4581" s="32" t="str">
        <f t="shared" si="333"/>
        <v>175-290</v>
      </c>
      <c r="D4581" s="32" t="s">
        <v>86</v>
      </c>
      <c r="E4581" s="32" t="s">
        <v>45</v>
      </c>
      <c r="F4581" s="32"/>
      <c r="G4581" s="32">
        <v>15</v>
      </c>
      <c r="H4581" s="34">
        <v>1840.3875</v>
      </c>
      <c r="I4581" s="3"/>
      <c r="J4581" s="26">
        <f t="shared" si="330"/>
        <v>0</v>
      </c>
    </row>
    <row r="4582" spans="1:10" x14ac:dyDescent="0.25">
      <c r="A4582" s="36"/>
      <c r="B4582" s="32" t="s">
        <v>5</v>
      </c>
      <c r="C4582" s="32" t="str">
        <f t="shared" si="333"/>
        <v>175-290</v>
      </c>
      <c r="D4582" s="32" t="s">
        <v>86</v>
      </c>
      <c r="E4582" s="32" t="s">
        <v>15</v>
      </c>
      <c r="F4582" s="32"/>
      <c r="G4582" s="32">
        <v>8</v>
      </c>
      <c r="H4582" s="34">
        <v>1840.3875</v>
      </c>
      <c r="I4582" s="3"/>
      <c r="J4582" s="26">
        <f t="shared" si="330"/>
        <v>0</v>
      </c>
    </row>
    <row r="4583" spans="1:10" x14ac:dyDescent="0.25">
      <c r="A4583" s="36"/>
      <c r="B4583" s="32" t="s">
        <v>5</v>
      </c>
      <c r="C4583" s="32" t="str">
        <f t="shared" si="333"/>
        <v>175-290</v>
      </c>
      <c r="D4583" s="32" t="s">
        <v>86</v>
      </c>
      <c r="E4583" s="32" t="s">
        <v>16</v>
      </c>
      <c r="F4583" s="32"/>
      <c r="G4583" s="32">
        <v>8</v>
      </c>
      <c r="H4583" s="34">
        <v>1840.3875</v>
      </c>
      <c r="I4583" s="3"/>
      <c r="J4583" s="26">
        <f t="shared" si="330"/>
        <v>0</v>
      </c>
    </row>
    <row r="4584" spans="1:10" x14ac:dyDescent="0.25">
      <c r="A4584" s="36"/>
      <c r="B4584" s="32" t="s">
        <v>5</v>
      </c>
      <c r="C4584" s="32" t="str">
        <f t="shared" si="333"/>
        <v>175-290</v>
      </c>
      <c r="D4584" s="32" t="s">
        <v>86</v>
      </c>
      <c r="E4584" s="32" t="s">
        <v>17</v>
      </c>
      <c r="F4584" s="32"/>
      <c r="G4584" s="32">
        <v>9</v>
      </c>
      <c r="H4584" s="34">
        <v>1840.3875</v>
      </c>
      <c r="I4584" s="3"/>
      <c r="J4584" s="26">
        <f t="shared" si="330"/>
        <v>0</v>
      </c>
    </row>
    <row r="4585" spans="1:10" x14ac:dyDescent="0.25">
      <c r="A4585" s="36"/>
      <c r="B4585" s="32" t="s">
        <v>5</v>
      </c>
      <c r="C4585" s="32" t="str">
        <f t="shared" si="333"/>
        <v>175-290</v>
      </c>
      <c r="D4585" s="32" t="s">
        <v>86</v>
      </c>
      <c r="E4585" s="32" t="s">
        <v>18</v>
      </c>
      <c r="F4585" s="32"/>
      <c r="G4585" s="32">
        <v>14</v>
      </c>
      <c r="H4585" s="34">
        <v>1840.3875</v>
      </c>
      <c r="I4585" s="3"/>
      <c r="J4585" s="26">
        <f t="shared" si="330"/>
        <v>0</v>
      </c>
    </row>
    <row r="4586" spans="1:10" x14ac:dyDescent="0.25">
      <c r="A4586" s="36"/>
      <c r="B4586" s="32" t="s">
        <v>5</v>
      </c>
      <c r="C4586" s="32" t="str">
        <f t="shared" si="333"/>
        <v>175-290</v>
      </c>
      <c r="D4586" s="32" t="s">
        <v>86</v>
      </c>
      <c r="E4586" s="32" t="s">
        <v>26</v>
      </c>
      <c r="F4586" s="32"/>
      <c r="G4586" s="32">
        <v>13</v>
      </c>
      <c r="H4586" s="34">
        <v>1840.3875</v>
      </c>
      <c r="I4586" s="3"/>
      <c r="J4586" s="26">
        <f t="shared" si="330"/>
        <v>0</v>
      </c>
    </row>
    <row r="4587" spans="1:10" x14ac:dyDescent="0.25">
      <c r="A4587" s="36"/>
      <c r="B4587" s="32" t="s">
        <v>5</v>
      </c>
      <c r="C4587" s="32" t="str">
        <f t="shared" si="333"/>
        <v>175-290</v>
      </c>
      <c r="D4587" s="32" t="s">
        <v>86</v>
      </c>
      <c r="E4587" s="32" t="s">
        <v>46</v>
      </c>
      <c r="F4587" s="32"/>
      <c r="G4587" s="32">
        <v>10</v>
      </c>
      <c r="H4587" s="34">
        <v>1840.3875</v>
      </c>
      <c r="I4587" s="3"/>
      <c r="J4587" s="26">
        <f t="shared" si="330"/>
        <v>0</v>
      </c>
    </row>
    <row r="4588" spans="1:10" x14ac:dyDescent="0.25">
      <c r="A4588" s="36"/>
      <c r="B4588" s="32" t="s">
        <v>5</v>
      </c>
      <c r="C4588" s="32" t="str">
        <f t="shared" si="333"/>
        <v>175-290</v>
      </c>
      <c r="D4588" s="32" t="s">
        <v>86</v>
      </c>
      <c r="E4588" s="32" t="s">
        <v>47</v>
      </c>
      <c r="F4588" s="32"/>
      <c r="G4588" s="32">
        <v>10</v>
      </c>
      <c r="H4588" s="34">
        <v>1840.3875</v>
      </c>
      <c r="I4588" s="3"/>
      <c r="J4588" s="26">
        <f t="shared" si="330"/>
        <v>0</v>
      </c>
    </row>
    <row r="4589" spans="1:10" x14ac:dyDescent="0.25">
      <c r="A4589" s="36"/>
      <c r="B4589" s="32" t="s">
        <v>5</v>
      </c>
      <c r="C4589" s="32" t="str">
        <f t="shared" si="333"/>
        <v>175-290</v>
      </c>
      <c r="D4589" s="32" t="s">
        <v>86</v>
      </c>
      <c r="E4589" s="32" t="s">
        <v>20</v>
      </c>
      <c r="F4589" s="32"/>
      <c r="G4589" s="32">
        <v>7</v>
      </c>
      <c r="H4589" s="34">
        <v>1840.3875</v>
      </c>
      <c r="I4589" s="3"/>
      <c r="J4589" s="26">
        <f t="shared" si="330"/>
        <v>0</v>
      </c>
    </row>
    <row r="4590" spans="1:10" x14ac:dyDescent="0.25">
      <c r="A4590" s="36"/>
      <c r="B4590" s="32" t="s">
        <v>5</v>
      </c>
      <c r="C4590" s="32" t="str">
        <f t="shared" si="333"/>
        <v>175-290</v>
      </c>
      <c r="D4590" s="32" t="s">
        <v>86</v>
      </c>
      <c r="E4590" s="32" t="s">
        <v>21</v>
      </c>
      <c r="F4590" s="32"/>
      <c r="G4590" s="32">
        <v>7</v>
      </c>
      <c r="H4590" s="34">
        <v>1840.3875</v>
      </c>
      <c r="I4590" s="3"/>
      <c r="J4590" s="26">
        <f t="shared" si="330"/>
        <v>0</v>
      </c>
    </row>
    <row r="4591" spans="1:10" x14ac:dyDescent="0.25">
      <c r="A4591" s="36"/>
      <c r="B4591" s="32" t="s">
        <v>5</v>
      </c>
      <c r="C4591" s="32" t="str">
        <f t="shared" si="333"/>
        <v>175-290</v>
      </c>
      <c r="D4591" s="32" t="s">
        <v>86</v>
      </c>
      <c r="E4591" s="32" t="s">
        <v>22</v>
      </c>
      <c r="F4591" s="32"/>
      <c r="G4591" s="32">
        <v>8</v>
      </c>
      <c r="H4591" s="34">
        <v>1840.3875</v>
      </c>
      <c r="I4591" s="3"/>
      <c r="J4591" s="26">
        <f t="shared" si="330"/>
        <v>0</v>
      </c>
    </row>
    <row r="4592" spans="1:10" x14ac:dyDescent="0.25">
      <c r="A4592" s="36"/>
      <c r="B4592" s="32" t="s">
        <v>5</v>
      </c>
      <c r="C4592" s="32" t="str">
        <f t="shared" si="333"/>
        <v>175-290</v>
      </c>
      <c r="D4592" s="32" t="s">
        <v>86</v>
      </c>
      <c r="E4592" s="32" t="s">
        <v>23</v>
      </c>
      <c r="F4592" s="32"/>
      <c r="G4592" s="32">
        <v>8</v>
      </c>
      <c r="H4592" s="34">
        <v>1840.3875</v>
      </c>
      <c r="I4592" s="3"/>
      <c r="J4592" s="26">
        <f t="shared" si="330"/>
        <v>0</v>
      </c>
    </row>
    <row r="4593" spans="1:10" x14ac:dyDescent="0.25">
      <c r="A4593" s="36"/>
      <c r="B4593" s="32" t="s">
        <v>5</v>
      </c>
      <c r="C4593" s="32" t="str">
        <f t="shared" si="333"/>
        <v>175-290</v>
      </c>
      <c r="D4593" s="32" t="s">
        <v>86</v>
      </c>
      <c r="E4593" s="32" t="s">
        <v>27</v>
      </c>
      <c r="F4593" s="32"/>
      <c r="G4593" s="32">
        <v>7</v>
      </c>
      <c r="H4593" s="34">
        <v>1840.3875</v>
      </c>
      <c r="I4593" s="3"/>
      <c r="J4593" s="26">
        <f t="shared" si="330"/>
        <v>0</v>
      </c>
    </row>
    <row r="4594" spans="1:10" x14ac:dyDescent="0.25">
      <c r="A4594" s="36"/>
      <c r="B4594" s="32" t="s">
        <v>5</v>
      </c>
      <c r="C4594" s="32" t="str">
        <f t="shared" si="333"/>
        <v>175-290</v>
      </c>
      <c r="D4594" s="32" t="s">
        <v>86</v>
      </c>
      <c r="E4594" s="32" t="s">
        <v>34</v>
      </c>
      <c r="F4594" s="32"/>
      <c r="G4594" s="32">
        <v>7</v>
      </c>
      <c r="H4594" s="34">
        <v>1840.3875</v>
      </c>
      <c r="I4594" s="3"/>
      <c r="J4594" s="26">
        <f t="shared" si="330"/>
        <v>0</v>
      </c>
    </row>
    <row r="4595" spans="1:10" x14ac:dyDescent="0.25">
      <c r="A4595" s="36"/>
      <c r="B4595" s="32" t="s">
        <v>5</v>
      </c>
      <c r="C4595" s="32" t="str">
        <f t="shared" si="333"/>
        <v>175-290</v>
      </c>
      <c r="D4595" s="32" t="s">
        <v>86</v>
      </c>
      <c r="E4595" s="32" t="s">
        <v>28</v>
      </c>
      <c r="F4595" s="32"/>
      <c r="G4595" s="32">
        <v>8</v>
      </c>
      <c r="H4595" s="34">
        <v>1840.3875</v>
      </c>
      <c r="I4595" s="3"/>
      <c r="J4595" s="26">
        <f t="shared" si="330"/>
        <v>0</v>
      </c>
    </row>
    <row r="4596" spans="1:10" x14ac:dyDescent="0.25">
      <c r="A4596" s="36"/>
      <c r="B4596" s="32" t="s">
        <v>5</v>
      </c>
      <c r="C4596" s="32" t="str">
        <f t="shared" si="333"/>
        <v>175-290</v>
      </c>
      <c r="D4596" s="32" t="s">
        <v>86</v>
      </c>
      <c r="E4596" s="32" t="s">
        <v>29</v>
      </c>
      <c r="F4596" s="32"/>
      <c r="G4596" s="32">
        <v>13</v>
      </c>
      <c r="H4596" s="34">
        <v>1840.3875</v>
      </c>
      <c r="I4596" s="3"/>
      <c r="J4596" s="26">
        <f t="shared" si="330"/>
        <v>0</v>
      </c>
    </row>
    <row r="4597" spans="1:10" x14ac:dyDescent="0.25">
      <c r="A4597" s="36"/>
      <c r="B4597" s="32" t="s">
        <v>5</v>
      </c>
      <c r="C4597" s="32" t="str">
        <f t="shared" si="333"/>
        <v>175-290</v>
      </c>
      <c r="D4597" s="32" t="s">
        <v>86</v>
      </c>
      <c r="E4597" s="32" t="s">
        <v>30</v>
      </c>
      <c r="F4597" s="32"/>
      <c r="G4597" s="32">
        <v>13</v>
      </c>
      <c r="H4597" s="34">
        <v>1840.3875</v>
      </c>
      <c r="I4597" s="3"/>
      <c r="J4597" s="26">
        <f t="shared" si="330"/>
        <v>0</v>
      </c>
    </row>
    <row r="4598" spans="1:10" x14ac:dyDescent="0.25">
      <c r="A4598" s="36"/>
      <c r="B4598" s="32" t="s">
        <v>5</v>
      </c>
      <c r="C4598" s="32" t="str">
        <f t="shared" si="333"/>
        <v>175-290</v>
      </c>
      <c r="D4598" s="32" t="s">
        <v>86</v>
      </c>
      <c r="E4598" s="32" t="s">
        <v>48</v>
      </c>
      <c r="F4598" s="32"/>
      <c r="G4598" s="32">
        <v>13</v>
      </c>
      <c r="H4598" s="34">
        <v>1840.3875</v>
      </c>
      <c r="I4598" s="3"/>
      <c r="J4598" s="26">
        <f t="shared" si="330"/>
        <v>0</v>
      </c>
    </row>
    <row r="4599" spans="1:10" x14ac:dyDescent="0.25">
      <c r="A4599" s="36"/>
      <c r="B4599" s="32" t="s">
        <v>5</v>
      </c>
      <c r="C4599" s="32" t="str">
        <f t="shared" si="333"/>
        <v>175-290</v>
      </c>
      <c r="D4599" s="32" t="s">
        <v>86</v>
      </c>
      <c r="E4599" s="32" t="s">
        <v>35</v>
      </c>
      <c r="F4599" s="32"/>
      <c r="G4599" s="32">
        <v>12</v>
      </c>
      <c r="H4599" s="34">
        <v>1840.3875</v>
      </c>
      <c r="I4599" s="3"/>
      <c r="J4599" s="26">
        <f t="shared" si="330"/>
        <v>0</v>
      </c>
    </row>
    <row r="4600" spans="1:10" x14ac:dyDescent="0.25">
      <c r="A4600" s="36"/>
      <c r="B4600" s="32" t="s">
        <v>5</v>
      </c>
      <c r="C4600" s="32" t="str">
        <f t="shared" si="333"/>
        <v>175-290</v>
      </c>
      <c r="D4600" s="32" t="s">
        <v>86</v>
      </c>
      <c r="E4600" s="32" t="s">
        <v>36</v>
      </c>
      <c r="F4600" s="32"/>
      <c r="G4600" s="32">
        <v>9</v>
      </c>
      <c r="H4600" s="34">
        <v>1840.3875</v>
      </c>
      <c r="I4600" s="3"/>
      <c r="J4600" s="26">
        <f t="shared" si="330"/>
        <v>0</v>
      </c>
    </row>
    <row r="4601" spans="1:10" x14ac:dyDescent="0.25">
      <c r="A4601" s="36"/>
      <c r="B4601" s="32" t="s">
        <v>5</v>
      </c>
      <c r="C4601" s="32" t="str">
        <f t="shared" si="333"/>
        <v>175-290</v>
      </c>
      <c r="D4601" s="32" t="s">
        <v>86</v>
      </c>
      <c r="E4601" s="32" t="s">
        <v>37</v>
      </c>
      <c r="F4601" s="32"/>
      <c r="G4601" s="32">
        <v>14</v>
      </c>
      <c r="H4601" s="34">
        <v>1840.3875</v>
      </c>
      <c r="I4601" s="3"/>
      <c r="J4601" s="26">
        <f t="shared" si="330"/>
        <v>0</v>
      </c>
    </row>
    <row r="4602" spans="1:10" x14ac:dyDescent="0.25">
      <c r="A4602" s="36"/>
      <c r="B4602" s="32" t="s">
        <v>5</v>
      </c>
      <c r="C4602" s="32" t="str">
        <f t="shared" si="333"/>
        <v>175-290</v>
      </c>
      <c r="D4602" s="32" t="s">
        <v>86</v>
      </c>
      <c r="E4602" s="32" t="s">
        <v>38</v>
      </c>
      <c r="F4602" s="32"/>
      <c r="G4602" s="32">
        <v>13</v>
      </c>
      <c r="H4602" s="34">
        <v>1840.3875</v>
      </c>
      <c r="I4602" s="3"/>
      <c r="J4602" s="26">
        <f t="shared" si="330"/>
        <v>0</v>
      </c>
    </row>
    <row r="4603" spans="1:10" x14ac:dyDescent="0.25">
      <c r="A4603" s="37"/>
      <c r="B4603" s="32" t="s">
        <v>5</v>
      </c>
      <c r="C4603" s="32" t="str">
        <f t="shared" si="333"/>
        <v>175-290</v>
      </c>
      <c r="D4603" s="32" t="s">
        <v>86</v>
      </c>
      <c r="E4603" s="32" t="s">
        <v>49</v>
      </c>
      <c r="F4603" s="32"/>
      <c r="G4603" s="32">
        <v>12</v>
      </c>
      <c r="H4603" s="34">
        <v>1840.3875</v>
      </c>
      <c r="I4603" s="3"/>
      <c r="J4603" s="26">
        <f t="shared" si="330"/>
        <v>0</v>
      </c>
    </row>
    <row r="4604" spans="1:10" x14ac:dyDescent="0.25">
      <c r="A4604" s="35"/>
      <c r="B4604" s="32" t="s">
        <v>72</v>
      </c>
      <c r="C4604" s="32" t="str">
        <f t="shared" ref="C4604:C4623" si="334">HYPERLINK("http://warehouse.orhideja.net//images/products/553-290-white_2.jpg","553-290")</f>
        <v>553-290</v>
      </c>
      <c r="D4604" s="32" t="s">
        <v>86</v>
      </c>
      <c r="E4604" s="32" t="s">
        <v>9</v>
      </c>
      <c r="F4604" s="32"/>
      <c r="G4604" s="32">
        <v>16</v>
      </c>
      <c r="H4604" s="34">
        <v>1517.1974999999998</v>
      </c>
      <c r="I4604" s="3"/>
      <c r="J4604" s="26">
        <f t="shared" si="330"/>
        <v>0</v>
      </c>
    </row>
    <row r="4605" spans="1:10" x14ac:dyDescent="0.25">
      <c r="A4605" s="36"/>
      <c r="B4605" s="32" t="s">
        <v>72</v>
      </c>
      <c r="C4605" s="32" t="str">
        <f t="shared" si="334"/>
        <v>553-290</v>
      </c>
      <c r="D4605" s="32" t="s">
        <v>86</v>
      </c>
      <c r="E4605" s="32" t="s">
        <v>10</v>
      </c>
      <c r="F4605" s="32">
        <v>2905530190017</v>
      </c>
      <c r="G4605" s="32">
        <v>17</v>
      </c>
      <c r="H4605" s="34">
        <v>1517.1974999999998</v>
      </c>
      <c r="I4605" s="3"/>
      <c r="J4605" s="26">
        <f t="shared" si="330"/>
        <v>0</v>
      </c>
    </row>
    <row r="4606" spans="1:10" x14ac:dyDescent="0.25">
      <c r="A4606" s="36"/>
      <c r="B4606" s="32" t="s">
        <v>72</v>
      </c>
      <c r="C4606" s="32" t="str">
        <f t="shared" si="334"/>
        <v>553-290</v>
      </c>
      <c r="D4606" s="32" t="s">
        <v>86</v>
      </c>
      <c r="E4606" s="32" t="s">
        <v>11</v>
      </c>
      <c r="F4606" s="32">
        <v>2905530200013</v>
      </c>
      <c r="G4606" s="32">
        <v>18</v>
      </c>
      <c r="H4606" s="34">
        <v>1517.1974999999998</v>
      </c>
      <c r="I4606" s="3"/>
      <c r="J4606" s="26">
        <f t="shared" si="330"/>
        <v>0</v>
      </c>
    </row>
    <row r="4607" spans="1:10" x14ac:dyDescent="0.25">
      <c r="A4607" s="36"/>
      <c r="B4607" s="32" t="s">
        <v>72</v>
      </c>
      <c r="C4607" s="32" t="str">
        <f t="shared" si="334"/>
        <v>553-290</v>
      </c>
      <c r="D4607" s="32" t="s">
        <v>86</v>
      </c>
      <c r="E4607" s="32" t="s">
        <v>25</v>
      </c>
      <c r="F4607" s="32">
        <v>2905530210012</v>
      </c>
      <c r="G4607" s="32">
        <v>20</v>
      </c>
      <c r="H4607" s="34">
        <v>1517.1974999999998</v>
      </c>
      <c r="I4607" s="3"/>
      <c r="J4607" s="26">
        <f t="shared" si="330"/>
        <v>0</v>
      </c>
    </row>
    <row r="4608" spans="1:10" x14ac:dyDescent="0.25">
      <c r="A4608" s="36"/>
      <c r="B4608" s="32" t="s">
        <v>72</v>
      </c>
      <c r="C4608" s="32" t="str">
        <f t="shared" si="334"/>
        <v>553-290</v>
      </c>
      <c r="D4608" s="32" t="s">
        <v>86</v>
      </c>
      <c r="E4608" s="32" t="s">
        <v>12</v>
      </c>
      <c r="F4608" s="32">
        <v>2905530220011</v>
      </c>
      <c r="G4608" s="32">
        <v>11</v>
      </c>
      <c r="H4608" s="34">
        <v>1517.1974999999998</v>
      </c>
      <c r="I4608" s="3"/>
      <c r="J4608" s="26">
        <f t="shared" si="330"/>
        <v>0</v>
      </c>
    </row>
    <row r="4609" spans="1:10" x14ac:dyDescent="0.25">
      <c r="A4609" s="36"/>
      <c r="B4609" s="32" t="s">
        <v>72</v>
      </c>
      <c r="C4609" s="32" t="str">
        <f t="shared" si="334"/>
        <v>553-290</v>
      </c>
      <c r="D4609" s="32" t="s">
        <v>86</v>
      </c>
      <c r="E4609" s="32" t="s">
        <v>13</v>
      </c>
      <c r="F4609" s="32">
        <v>2905530230010</v>
      </c>
      <c r="G4609" s="32">
        <v>9</v>
      </c>
      <c r="H4609" s="34">
        <v>1517.1974999999998</v>
      </c>
      <c r="I4609" s="3"/>
      <c r="J4609" s="26">
        <f t="shared" si="330"/>
        <v>0</v>
      </c>
    </row>
    <row r="4610" spans="1:10" x14ac:dyDescent="0.25">
      <c r="A4610" s="36"/>
      <c r="B4610" s="32" t="s">
        <v>72</v>
      </c>
      <c r="C4610" s="32" t="str">
        <f t="shared" si="334"/>
        <v>553-290</v>
      </c>
      <c r="D4610" s="32" t="s">
        <v>86</v>
      </c>
      <c r="E4610" s="32" t="s">
        <v>14</v>
      </c>
      <c r="F4610" s="32">
        <v>2905530260017</v>
      </c>
      <c r="G4610" s="32">
        <v>14</v>
      </c>
      <c r="H4610" s="34">
        <v>1517.1974999999998</v>
      </c>
      <c r="I4610" s="3"/>
      <c r="J4610" s="26">
        <f t="shared" si="330"/>
        <v>0</v>
      </c>
    </row>
    <row r="4611" spans="1:10" x14ac:dyDescent="0.25">
      <c r="A4611" s="36"/>
      <c r="B4611" s="32" t="s">
        <v>72</v>
      </c>
      <c r="C4611" s="32" t="str">
        <f t="shared" si="334"/>
        <v>553-290</v>
      </c>
      <c r="D4611" s="32" t="s">
        <v>86</v>
      </c>
      <c r="E4611" s="32" t="s">
        <v>15</v>
      </c>
      <c r="F4611" s="32">
        <v>2905530270016</v>
      </c>
      <c r="G4611" s="32">
        <v>14</v>
      </c>
      <c r="H4611" s="34">
        <v>1517.1974999999998</v>
      </c>
      <c r="I4611" s="3"/>
      <c r="J4611" s="26">
        <f t="shared" si="330"/>
        <v>0</v>
      </c>
    </row>
    <row r="4612" spans="1:10" x14ac:dyDescent="0.25">
      <c r="A4612" s="36"/>
      <c r="B4612" s="32" t="s">
        <v>72</v>
      </c>
      <c r="C4612" s="32" t="str">
        <f t="shared" si="334"/>
        <v>553-290</v>
      </c>
      <c r="D4612" s="32" t="s">
        <v>86</v>
      </c>
      <c r="E4612" s="32" t="s">
        <v>16</v>
      </c>
      <c r="F4612" s="32">
        <v>2905530280015</v>
      </c>
      <c r="G4612" s="32">
        <v>18</v>
      </c>
      <c r="H4612" s="34">
        <v>1517.1974999999998</v>
      </c>
      <c r="I4612" s="3"/>
      <c r="J4612" s="26">
        <f t="shared" si="330"/>
        <v>0</v>
      </c>
    </row>
    <row r="4613" spans="1:10" x14ac:dyDescent="0.25">
      <c r="A4613" s="36"/>
      <c r="B4613" s="32" t="s">
        <v>72</v>
      </c>
      <c r="C4613" s="32" t="str">
        <f t="shared" si="334"/>
        <v>553-290</v>
      </c>
      <c r="D4613" s="32" t="s">
        <v>86</v>
      </c>
      <c r="E4613" s="32" t="s">
        <v>17</v>
      </c>
      <c r="F4613" s="32">
        <v>2905530290014</v>
      </c>
      <c r="G4613" s="32">
        <v>16</v>
      </c>
      <c r="H4613" s="34">
        <v>1517.1974999999998</v>
      </c>
      <c r="I4613" s="3"/>
      <c r="J4613" s="26">
        <f t="shared" si="330"/>
        <v>0</v>
      </c>
    </row>
    <row r="4614" spans="1:10" x14ac:dyDescent="0.25">
      <c r="A4614" s="36"/>
      <c r="B4614" s="32" t="s">
        <v>72</v>
      </c>
      <c r="C4614" s="32" t="str">
        <f t="shared" si="334"/>
        <v>553-290</v>
      </c>
      <c r="D4614" s="32" t="s">
        <v>86</v>
      </c>
      <c r="E4614" s="32" t="s">
        <v>18</v>
      </c>
      <c r="F4614" s="32">
        <v>2905530300010</v>
      </c>
      <c r="G4614" s="32">
        <v>11</v>
      </c>
      <c r="H4614" s="34">
        <v>1517.1974999999998</v>
      </c>
      <c r="I4614" s="3"/>
      <c r="J4614" s="26">
        <f t="shared" si="330"/>
        <v>0</v>
      </c>
    </row>
    <row r="4615" spans="1:10" x14ac:dyDescent="0.25">
      <c r="A4615" s="36"/>
      <c r="B4615" s="32" t="s">
        <v>72</v>
      </c>
      <c r="C4615" s="32" t="str">
        <f t="shared" si="334"/>
        <v>553-290</v>
      </c>
      <c r="D4615" s="32" t="s">
        <v>86</v>
      </c>
      <c r="E4615" s="32" t="s">
        <v>19</v>
      </c>
      <c r="F4615" s="32">
        <v>2905530340016</v>
      </c>
      <c r="G4615" s="32">
        <v>14</v>
      </c>
      <c r="H4615" s="34">
        <v>1517.1974999999998</v>
      </c>
      <c r="I4615" s="3"/>
      <c r="J4615" s="26">
        <f t="shared" si="330"/>
        <v>0</v>
      </c>
    </row>
    <row r="4616" spans="1:10" x14ac:dyDescent="0.25">
      <c r="A4616" s="36"/>
      <c r="B4616" s="32" t="s">
        <v>72</v>
      </c>
      <c r="C4616" s="32" t="str">
        <f t="shared" si="334"/>
        <v>553-290</v>
      </c>
      <c r="D4616" s="32" t="s">
        <v>86</v>
      </c>
      <c r="E4616" s="32" t="s">
        <v>20</v>
      </c>
      <c r="F4616" s="32">
        <v>2905530350015</v>
      </c>
      <c r="G4616" s="32">
        <v>15</v>
      </c>
      <c r="H4616" s="34">
        <v>1517.1974999999998</v>
      </c>
      <c r="I4616" s="3"/>
      <c r="J4616" s="26">
        <f t="shared" ref="J4616:J4679" si="335">H4616*I4616</f>
        <v>0</v>
      </c>
    </row>
    <row r="4617" spans="1:10" x14ac:dyDescent="0.25">
      <c r="A4617" s="36"/>
      <c r="B4617" s="32" t="s">
        <v>72</v>
      </c>
      <c r="C4617" s="32" t="str">
        <f t="shared" si="334"/>
        <v>553-290</v>
      </c>
      <c r="D4617" s="32" t="s">
        <v>86</v>
      </c>
      <c r="E4617" s="32" t="s">
        <v>21</v>
      </c>
      <c r="F4617" s="32">
        <v>2905530360014</v>
      </c>
      <c r="G4617" s="32">
        <v>14</v>
      </c>
      <c r="H4617" s="34">
        <v>1517.1974999999998</v>
      </c>
      <c r="I4617" s="3"/>
      <c r="J4617" s="26">
        <f t="shared" si="335"/>
        <v>0</v>
      </c>
    </row>
    <row r="4618" spans="1:10" x14ac:dyDescent="0.25">
      <c r="A4618" s="36"/>
      <c r="B4618" s="32" t="s">
        <v>72</v>
      </c>
      <c r="C4618" s="32" t="str">
        <f t="shared" si="334"/>
        <v>553-290</v>
      </c>
      <c r="D4618" s="32" t="s">
        <v>86</v>
      </c>
      <c r="E4618" s="32" t="s">
        <v>22</v>
      </c>
      <c r="F4618" s="32">
        <v>2905530370013</v>
      </c>
      <c r="G4618" s="32">
        <v>7</v>
      </c>
      <c r="H4618" s="34">
        <v>1517.1974999999998</v>
      </c>
      <c r="I4618" s="3"/>
      <c r="J4618" s="26">
        <f t="shared" si="335"/>
        <v>0</v>
      </c>
    </row>
    <row r="4619" spans="1:10" x14ac:dyDescent="0.25">
      <c r="A4619" s="36"/>
      <c r="B4619" s="32" t="s">
        <v>72</v>
      </c>
      <c r="C4619" s="32" t="str">
        <f t="shared" si="334"/>
        <v>553-290</v>
      </c>
      <c r="D4619" s="32" t="s">
        <v>86</v>
      </c>
      <c r="E4619" s="32" t="s">
        <v>73</v>
      </c>
      <c r="F4619" s="32">
        <v>2905530420015</v>
      </c>
      <c r="G4619" s="32">
        <v>1</v>
      </c>
      <c r="H4619" s="34">
        <v>1517.1974999999998</v>
      </c>
      <c r="I4619" s="3"/>
      <c r="J4619" s="26">
        <f t="shared" si="335"/>
        <v>0</v>
      </c>
    </row>
    <row r="4620" spans="1:10" x14ac:dyDescent="0.25">
      <c r="A4620" s="36"/>
      <c r="B4620" s="32" t="s">
        <v>72</v>
      </c>
      <c r="C4620" s="32" t="str">
        <f t="shared" si="334"/>
        <v>553-290</v>
      </c>
      <c r="D4620" s="32" t="s">
        <v>86</v>
      </c>
      <c r="E4620" s="32" t="s">
        <v>28</v>
      </c>
      <c r="F4620" s="32">
        <v>2905530430014</v>
      </c>
      <c r="G4620" s="32">
        <v>10</v>
      </c>
      <c r="H4620" s="34">
        <v>1517.1974999999998</v>
      </c>
      <c r="I4620" s="3"/>
      <c r="J4620" s="26">
        <f t="shared" si="335"/>
        <v>0</v>
      </c>
    </row>
    <row r="4621" spans="1:10" x14ac:dyDescent="0.25">
      <c r="A4621" s="36"/>
      <c r="B4621" s="32" t="s">
        <v>72</v>
      </c>
      <c r="C4621" s="32" t="str">
        <f t="shared" si="334"/>
        <v>553-290</v>
      </c>
      <c r="D4621" s="32" t="s">
        <v>86</v>
      </c>
      <c r="E4621" s="32" t="s">
        <v>29</v>
      </c>
      <c r="F4621" s="32">
        <v>2905530440013</v>
      </c>
      <c r="G4621" s="32">
        <v>12</v>
      </c>
      <c r="H4621" s="34">
        <v>1517.1974999999998</v>
      </c>
      <c r="I4621" s="3"/>
      <c r="J4621" s="26">
        <f t="shared" si="335"/>
        <v>0</v>
      </c>
    </row>
    <row r="4622" spans="1:10" x14ac:dyDescent="0.25">
      <c r="A4622" s="36"/>
      <c r="B4622" s="32" t="s">
        <v>72</v>
      </c>
      <c r="C4622" s="32" t="str">
        <f t="shared" si="334"/>
        <v>553-290</v>
      </c>
      <c r="D4622" s="32" t="s">
        <v>86</v>
      </c>
      <c r="E4622" s="32" t="s">
        <v>74</v>
      </c>
      <c r="F4622" s="32">
        <v>2905530500014</v>
      </c>
      <c r="G4622" s="32">
        <v>4</v>
      </c>
      <c r="H4622" s="34">
        <v>1517.1974999999998</v>
      </c>
      <c r="I4622" s="3"/>
      <c r="J4622" s="26">
        <f t="shared" si="335"/>
        <v>0</v>
      </c>
    </row>
    <row r="4623" spans="1:10" x14ac:dyDescent="0.25">
      <c r="A4623" s="37"/>
      <c r="B4623" s="32" t="s">
        <v>72</v>
      </c>
      <c r="C4623" s="32" t="str">
        <f t="shared" si="334"/>
        <v>553-290</v>
      </c>
      <c r="D4623" s="32" t="s">
        <v>86</v>
      </c>
      <c r="E4623" s="32" t="s">
        <v>36</v>
      </c>
      <c r="F4623" s="32">
        <v>2905530510013</v>
      </c>
      <c r="G4623" s="32">
        <v>5</v>
      </c>
      <c r="H4623" s="34">
        <v>1517.1974999999998</v>
      </c>
      <c r="I4623" s="3"/>
      <c r="J4623" s="26">
        <f t="shared" si="335"/>
        <v>0</v>
      </c>
    </row>
    <row r="4624" spans="1:10" ht="175.5" customHeight="1" x14ac:dyDescent="0.25">
      <c r="A4624" s="27"/>
      <c r="B4624" s="32" t="s">
        <v>32</v>
      </c>
      <c r="C4624" s="32" t="str">
        <f>HYPERLINK("http://warehouse.orhideja.net//images/products/635-290 °•´Î©.jpg","635-290")</f>
        <v>635-290</v>
      </c>
      <c r="D4624" s="32" t="s">
        <v>86</v>
      </c>
      <c r="E4624" s="32">
        <v>46</v>
      </c>
      <c r="F4624" s="32">
        <v>2906351110017</v>
      </c>
      <c r="G4624" s="32">
        <v>2</v>
      </c>
      <c r="H4624" s="34">
        <v>888.77249999999992</v>
      </c>
      <c r="I4624" s="3"/>
      <c r="J4624" s="26">
        <f t="shared" si="335"/>
        <v>0</v>
      </c>
    </row>
    <row r="4625" spans="1:10" ht="41.25" customHeight="1" x14ac:dyDescent="0.25">
      <c r="A4625" s="35"/>
      <c r="B4625" s="32" t="s">
        <v>84</v>
      </c>
      <c r="C4625" s="32" t="str">
        <f>HYPERLINK("http://warehouse.orhideja.net//images/products/638-290-white.jpg","638-290")</f>
        <v>638-290</v>
      </c>
      <c r="D4625" s="32" t="s">
        <v>86</v>
      </c>
      <c r="E4625" s="32">
        <v>36</v>
      </c>
      <c r="F4625" s="32">
        <v>2906381060016</v>
      </c>
      <c r="G4625" s="32">
        <v>3</v>
      </c>
      <c r="H4625" s="34">
        <v>781.0424999999999</v>
      </c>
      <c r="I4625" s="3"/>
      <c r="J4625" s="26">
        <f t="shared" si="335"/>
        <v>0</v>
      </c>
    </row>
    <row r="4626" spans="1:10" ht="41.25" customHeight="1" x14ac:dyDescent="0.25">
      <c r="A4626" s="36"/>
      <c r="B4626" s="32" t="s">
        <v>84</v>
      </c>
      <c r="C4626" s="32" t="str">
        <f>HYPERLINK("http://warehouse.orhideja.net//images/products/638-290-white.jpg","638-290")</f>
        <v>638-290</v>
      </c>
      <c r="D4626" s="32" t="s">
        <v>86</v>
      </c>
      <c r="E4626" s="32">
        <v>38</v>
      </c>
      <c r="F4626" s="32">
        <v>2906381070015</v>
      </c>
      <c r="G4626" s="32">
        <v>37</v>
      </c>
      <c r="H4626" s="34">
        <v>781.0424999999999</v>
      </c>
      <c r="I4626" s="3"/>
      <c r="J4626" s="26">
        <f t="shared" si="335"/>
        <v>0</v>
      </c>
    </row>
    <row r="4627" spans="1:10" ht="41.25" customHeight="1" x14ac:dyDescent="0.25">
      <c r="A4627" s="36"/>
      <c r="B4627" s="32" t="s">
        <v>84</v>
      </c>
      <c r="C4627" s="32" t="str">
        <f>HYPERLINK("http://warehouse.orhideja.net//images/products/638-290-white.jpg","638-290")</f>
        <v>638-290</v>
      </c>
      <c r="D4627" s="32" t="s">
        <v>86</v>
      </c>
      <c r="E4627" s="32">
        <v>40</v>
      </c>
      <c r="F4627" s="32">
        <v>2906381080014</v>
      </c>
      <c r="G4627" s="32">
        <v>55</v>
      </c>
      <c r="H4627" s="34">
        <v>781.0424999999999</v>
      </c>
      <c r="I4627" s="3"/>
      <c r="J4627" s="26">
        <f t="shared" si="335"/>
        <v>0</v>
      </c>
    </row>
    <row r="4628" spans="1:10" ht="41.25" customHeight="1" x14ac:dyDescent="0.25">
      <c r="A4628" s="36"/>
      <c r="B4628" s="32" t="s">
        <v>84</v>
      </c>
      <c r="C4628" s="32" t="str">
        <f>HYPERLINK("http://warehouse.orhideja.net//images/products/638-290-white.jpg","638-290")</f>
        <v>638-290</v>
      </c>
      <c r="D4628" s="32" t="s">
        <v>86</v>
      </c>
      <c r="E4628" s="32">
        <v>42</v>
      </c>
      <c r="F4628" s="32">
        <v>2906381090013</v>
      </c>
      <c r="G4628" s="32">
        <v>60</v>
      </c>
      <c r="H4628" s="34">
        <v>781.0424999999999</v>
      </c>
      <c r="I4628" s="3"/>
      <c r="J4628" s="26">
        <f t="shared" si="335"/>
        <v>0</v>
      </c>
    </row>
    <row r="4629" spans="1:10" ht="41.25" customHeight="1" x14ac:dyDescent="0.25">
      <c r="A4629" s="37"/>
      <c r="B4629" s="32" t="s">
        <v>84</v>
      </c>
      <c r="C4629" s="32" t="str">
        <f>HYPERLINK("http://warehouse.orhideja.net//images/products/638-290-white.jpg","638-290")</f>
        <v>638-290</v>
      </c>
      <c r="D4629" s="32" t="s">
        <v>86</v>
      </c>
      <c r="E4629" s="32">
        <v>44</v>
      </c>
      <c r="F4629" s="32"/>
      <c r="G4629" s="32">
        <v>38</v>
      </c>
      <c r="H4629" s="34">
        <v>781.0424999999999</v>
      </c>
      <c r="I4629" s="3"/>
      <c r="J4629" s="26">
        <f t="shared" si="335"/>
        <v>0</v>
      </c>
    </row>
    <row r="4630" spans="1:10" ht="35.25" customHeight="1" x14ac:dyDescent="0.25">
      <c r="A4630" s="35"/>
      <c r="B4630" s="32" t="s">
        <v>51</v>
      </c>
      <c r="C4630" s="32" t="str">
        <f t="shared" ref="C4630:C4635" si="336">HYPERLINK("http://warehouse.orhideja.net//images/products/695-290 white.jpg","695-290")</f>
        <v>695-290</v>
      </c>
      <c r="D4630" s="32" t="s">
        <v>86</v>
      </c>
      <c r="E4630" s="32">
        <v>40</v>
      </c>
      <c r="F4630" s="32"/>
      <c r="G4630" s="32">
        <v>68</v>
      </c>
      <c r="H4630" s="34">
        <v>969.57</v>
      </c>
      <c r="I4630" s="3"/>
      <c r="J4630" s="26">
        <f t="shared" si="335"/>
        <v>0</v>
      </c>
    </row>
    <row r="4631" spans="1:10" ht="35.25" customHeight="1" x14ac:dyDescent="0.25">
      <c r="A4631" s="36"/>
      <c r="B4631" s="32" t="s">
        <v>51</v>
      </c>
      <c r="C4631" s="32" t="str">
        <f t="shared" si="336"/>
        <v>695-290</v>
      </c>
      <c r="D4631" s="32" t="s">
        <v>86</v>
      </c>
      <c r="E4631" s="32">
        <v>42</v>
      </c>
      <c r="F4631" s="32"/>
      <c r="G4631" s="32">
        <v>61</v>
      </c>
      <c r="H4631" s="34">
        <v>969.57</v>
      </c>
      <c r="I4631" s="3"/>
      <c r="J4631" s="26">
        <f t="shared" si="335"/>
        <v>0</v>
      </c>
    </row>
    <row r="4632" spans="1:10" ht="35.25" customHeight="1" x14ac:dyDescent="0.25">
      <c r="A4632" s="36"/>
      <c r="B4632" s="32" t="s">
        <v>51</v>
      </c>
      <c r="C4632" s="32" t="str">
        <f t="shared" si="336"/>
        <v>695-290</v>
      </c>
      <c r="D4632" s="32" t="s">
        <v>86</v>
      </c>
      <c r="E4632" s="32">
        <v>44</v>
      </c>
      <c r="F4632" s="32"/>
      <c r="G4632" s="32">
        <v>82</v>
      </c>
      <c r="H4632" s="34">
        <v>969.57</v>
      </c>
      <c r="I4632" s="3"/>
      <c r="J4632" s="26">
        <f t="shared" si="335"/>
        <v>0</v>
      </c>
    </row>
    <row r="4633" spans="1:10" ht="35.25" customHeight="1" x14ac:dyDescent="0.25">
      <c r="A4633" s="36"/>
      <c r="B4633" s="32" t="s">
        <v>51</v>
      </c>
      <c r="C4633" s="32" t="str">
        <f t="shared" si="336"/>
        <v>695-290</v>
      </c>
      <c r="D4633" s="32" t="s">
        <v>86</v>
      </c>
      <c r="E4633" s="32">
        <v>46</v>
      </c>
      <c r="F4633" s="32"/>
      <c r="G4633" s="32">
        <v>68</v>
      </c>
      <c r="H4633" s="34">
        <v>969.57</v>
      </c>
      <c r="I4633" s="3"/>
      <c r="J4633" s="26">
        <f t="shared" si="335"/>
        <v>0</v>
      </c>
    </row>
    <row r="4634" spans="1:10" ht="35.25" customHeight="1" x14ac:dyDescent="0.25">
      <c r="A4634" s="36"/>
      <c r="B4634" s="32" t="s">
        <v>51</v>
      </c>
      <c r="C4634" s="32" t="str">
        <f t="shared" si="336"/>
        <v>695-290</v>
      </c>
      <c r="D4634" s="32" t="s">
        <v>86</v>
      </c>
      <c r="E4634" s="32">
        <v>48</v>
      </c>
      <c r="F4634" s="32"/>
      <c r="G4634" s="32">
        <v>51</v>
      </c>
      <c r="H4634" s="34">
        <v>969.57</v>
      </c>
      <c r="I4634" s="3"/>
      <c r="J4634" s="26">
        <f t="shared" si="335"/>
        <v>0</v>
      </c>
    </row>
    <row r="4635" spans="1:10" ht="35.25" customHeight="1" x14ac:dyDescent="0.25">
      <c r="A4635" s="37"/>
      <c r="B4635" s="32" t="s">
        <v>51</v>
      </c>
      <c r="C4635" s="32" t="str">
        <f t="shared" si="336"/>
        <v>695-290</v>
      </c>
      <c r="D4635" s="32" t="s">
        <v>86</v>
      </c>
      <c r="E4635" s="32">
        <v>50</v>
      </c>
      <c r="F4635" s="32"/>
      <c r="G4635" s="32">
        <v>16</v>
      </c>
      <c r="H4635" s="34">
        <v>969.57</v>
      </c>
      <c r="I4635" s="3"/>
      <c r="J4635" s="26">
        <f t="shared" si="335"/>
        <v>0</v>
      </c>
    </row>
    <row r="4636" spans="1:10" x14ac:dyDescent="0.25">
      <c r="A4636" s="35"/>
      <c r="B4636" s="32" t="s">
        <v>72</v>
      </c>
      <c r="C4636" s="32" t="str">
        <f t="shared" ref="C4636:C4673" si="337">HYPERLINK("http://warehouse.orhideja.net//images/products/1_10.jpg","118-290")</f>
        <v>118-290</v>
      </c>
      <c r="D4636" s="32" t="s">
        <v>110</v>
      </c>
      <c r="E4636" s="32" t="s">
        <v>70</v>
      </c>
      <c r="F4636" s="32">
        <v>2901180110047</v>
      </c>
      <c r="G4636" s="32">
        <v>2</v>
      </c>
      <c r="H4636" s="34">
        <v>1930.1625000000001</v>
      </c>
      <c r="I4636" s="3"/>
      <c r="J4636" s="26">
        <f t="shared" si="335"/>
        <v>0</v>
      </c>
    </row>
    <row r="4637" spans="1:10" x14ac:dyDescent="0.25">
      <c r="A4637" s="36"/>
      <c r="B4637" s="32" t="s">
        <v>72</v>
      </c>
      <c r="C4637" s="32" t="str">
        <f t="shared" si="337"/>
        <v>118-290</v>
      </c>
      <c r="D4637" s="32" t="s">
        <v>110</v>
      </c>
      <c r="E4637" s="32" t="s">
        <v>7</v>
      </c>
      <c r="F4637" s="32">
        <v>2901180120046</v>
      </c>
      <c r="G4637" s="32">
        <v>2</v>
      </c>
      <c r="H4637" s="34">
        <v>1930.1625000000001</v>
      </c>
      <c r="I4637" s="3"/>
      <c r="J4637" s="26">
        <f t="shared" si="335"/>
        <v>0</v>
      </c>
    </row>
    <row r="4638" spans="1:10" x14ac:dyDescent="0.25">
      <c r="A4638" s="36"/>
      <c r="B4638" s="32" t="s">
        <v>72</v>
      </c>
      <c r="C4638" s="32" t="str">
        <f t="shared" si="337"/>
        <v>118-290</v>
      </c>
      <c r="D4638" s="32" t="s">
        <v>110</v>
      </c>
      <c r="E4638" s="32" t="s">
        <v>8</v>
      </c>
      <c r="F4638" s="32">
        <v>2901180120046</v>
      </c>
      <c r="G4638" s="32">
        <v>2</v>
      </c>
      <c r="H4638" s="34">
        <v>1930.1625000000001</v>
      </c>
      <c r="I4638" s="3"/>
      <c r="J4638" s="26">
        <f t="shared" si="335"/>
        <v>0</v>
      </c>
    </row>
    <row r="4639" spans="1:10" x14ac:dyDescent="0.25">
      <c r="A4639" s="36"/>
      <c r="B4639" s="32" t="s">
        <v>72</v>
      </c>
      <c r="C4639" s="32" t="str">
        <f t="shared" si="337"/>
        <v>118-290</v>
      </c>
      <c r="D4639" s="32" t="s">
        <v>110</v>
      </c>
      <c r="E4639" s="32" t="s">
        <v>54</v>
      </c>
      <c r="F4639" s="32">
        <v>2901180140044</v>
      </c>
      <c r="G4639" s="32">
        <v>2</v>
      </c>
      <c r="H4639" s="34">
        <v>1930.1625000000001</v>
      </c>
      <c r="I4639" s="3"/>
      <c r="J4639" s="26">
        <f t="shared" si="335"/>
        <v>0</v>
      </c>
    </row>
    <row r="4640" spans="1:10" x14ac:dyDescent="0.25">
      <c r="A4640" s="36"/>
      <c r="B4640" s="32" t="s">
        <v>72</v>
      </c>
      <c r="C4640" s="32" t="str">
        <f t="shared" si="337"/>
        <v>118-290</v>
      </c>
      <c r="D4640" s="32" t="s">
        <v>110</v>
      </c>
      <c r="E4640" s="32" t="s">
        <v>24</v>
      </c>
      <c r="F4640" s="32">
        <v>2901180150043</v>
      </c>
      <c r="G4640" s="32">
        <v>2</v>
      </c>
      <c r="H4640" s="34">
        <v>1930.1625000000001</v>
      </c>
      <c r="I4640" s="3"/>
      <c r="J4640" s="26">
        <f t="shared" si="335"/>
        <v>0</v>
      </c>
    </row>
    <row r="4641" spans="1:10" x14ac:dyDescent="0.25">
      <c r="A4641" s="36"/>
      <c r="B4641" s="32" t="s">
        <v>72</v>
      </c>
      <c r="C4641" s="32" t="str">
        <f t="shared" si="337"/>
        <v>118-290</v>
      </c>
      <c r="D4641" s="32" t="s">
        <v>110</v>
      </c>
      <c r="E4641" s="32" t="s">
        <v>9</v>
      </c>
      <c r="F4641" s="32">
        <v>2901180180040</v>
      </c>
      <c r="G4641" s="32">
        <v>5</v>
      </c>
      <c r="H4641" s="34">
        <v>1930.1625000000001</v>
      </c>
      <c r="I4641" s="3"/>
      <c r="J4641" s="26">
        <f t="shared" si="335"/>
        <v>0</v>
      </c>
    </row>
    <row r="4642" spans="1:10" x14ac:dyDescent="0.25">
      <c r="A4642" s="36"/>
      <c r="B4642" s="32" t="s">
        <v>72</v>
      </c>
      <c r="C4642" s="32" t="str">
        <f t="shared" si="337"/>
        <v>118-290</v>
      </c>
      <c r="D4642" s="32" t="s">
        <v>110</v>
      </c>
      <c r="E4642" s="32" t="s">
        <v>10</v>
      </c>
      <c r="F4642" s="32">
        <v>2901180190049</v>
      </c>
      <c r="G4642" s="32">
        <v>5</v>
      </c>
      <c r="H4642" s="34">
        <v>1930.1625000000001</v>
      </c>
      <c r="I4642" s="3"/>
      <c r="J4642" s="26">
        <f t="shared" si="335"/>
        <v>0</v>
      </c>
    </row>
    <row r="4643" spans="1:10" x14ac:dyDescent="0.25">
      <c r="A4643" s="36"/>
      <c r="B4643" s="32" t="s">
        <v>72</v>
      </c>
      <c r="C4643" s="32" t="str">
        <f t="shared" si="337"/>
        <v>118-290</v>
      </c>
      <c r="D4643" s="32" t="s">
        <v>110</v>
      </c>
      <c r="E4643" s="32" t="s">
        <v>11</v>
      </c>
      <c r="F4643" s="32">
        <v>2901180200045</v>
      </c>
      <c r="G4643" s="32">
        <v>5</v>
      </c>
      <c r="H4643" s="34">
        <v>1930.1625000000001</v>
      </c>
      <c r="I4643" s="3"/>
      <c r="J4643" s="26">
        <f t="shared" si="335"/>
        <v>0</v>
      </c>
    </row>
    <row r="4644" spans="1:10" x14ac:dyDescent="0.25">
      <c r="A4644" s="36"/>
      <c r="B4644" s="32" t="s">
        <v>72</v>
      </c>
      <c r="C4644" s="32" t="str">
        <f t="shared" si="337"/>
        <v>118-290</v>
      </c>
      <c r="D4644" s="32" t="s">
        <v>110</v>
      </c>
      <c r="E4644" s="32" t="s">
        <v>25</v>
      </c>
      <c r="F4644" s="32">
        <v>2901180210044</v>
      </c>
      <c r="G4644" s="32">
        <v>5</v>
      </c>
      <c r="H4644" s="34">
        <v>1930.1625000000001</v>
      </c>
      <c r="I4644" s="3"/>
      <c r="J4644" s="26">
        <f t="shared" si="335"/>
        <v>0</v>
      </c>
    </row>
    <row r="4645" spans="1:10" x14ac:dyDescent="0.25">
      <c r="A4645" s="36"/>
      <c r="B4645" s="32" t="s">
        <v>72</v>
      </c>
      <c r="C4645" s="32" t="str">
        <f t="shared" si="337"/>
        <v>118-290</v>
      </c>
      <c r="D4645" s="32" t="s">
        <v>110</v>
      </c>
      <c r="E4645" s="32" t="s">
        <v>12</v>
      </c>
      <c r="F4645" s="32">
        <v>2901180220043</v>
      </c>
      <c r="G4645" s="32">
        <v>2</v>
      </c>
      <c r="H4645" s="34">
        <v>1930.1625000000001</v>
      </c>
      <c r="I4645" s="3"/>
      <c r="J4645" s="26">
        <f t="shared" si="335"/>
        <v>0</v>
      </c>
    </row>
    <row r="4646" spans="1:10" x14ac:dyDescent="0.25">
      <c r="A4646" s="36"/>
      <c r="B4646" s="32" t="s">
        <v>72</v>
      </c>
      <c r="C4646" s="32" t="str">
        <f t="shared" si="337"/>
        <v>118-290</v>
      </c>
      <c r="D4646" s="32" t="s">
        <v>110</v>
      </c>
      <c r="E4646" s="32" t="s">
        <v>13</v>
      </c>
      <c r="F4646" s="32">
        <v>2901180230042</v>
      </c>
      <c r="G4646" s="32">
        <v>2</v>
      </c>
      <c r="H4646" s="34">
        <v>1930.1625000000001</v>
      </c>
      <c r="I4646" s="3"/>
      <c r="J4646" s="26">
        <f t="shared" si="335"/>
        <v>0</v>
      </c>
    </row>
    <row r="4647" spans="1:10" x14ac:dyDescent="0.25">
      <c r="A4647" s="36"/>
      <c r="B4647" s="32" t="s">
        <v>72</v>
      </c>
      <c r="C4647" s="32" t="str">
        <f t="shared" si="337"/>
        <v>118-290</v>
      </c>
      <c r="D4647" s="32" t="s">
        <v>110</v>
      </c>
      <c r="E4647" s="32" t="s">
        <v>14</v>
      </c>
      <c r="F4647" s="32">
        <v>2901180260049</v>
      </c>
      <c r="G4647" s="32">
        <v>5</v>
      </c>
      <c r="H4647" s="34">
        <v>1930.1625000000001</v>
      </c>
      <c r="I4647" s="3"/>
      <c r="J4647" s="26">
        <f t="shared" si="335"/>
        <v>0</v>
      </c>
    </row>
    <row r="4648" spans="1:10" x14ac:dyDescent="0.25">
      <c r="A4648" s="36"/>
      <c r="B4648" s="32" t="s">
        <v>72</v>
      </c>
      <c r="C4648" s="32" t="str">
        <f t="shared" si="337"/>
        <v>118-290</v>
      </c>
      <c r="D4648" s="32" t="s">
        <v>110</v>
      </c>
      <c r="E4648" s="32" t="s">
        <v>15</v>
      </c>
      <c r="F4648" s="32">
        <v>2901180270048</v>
      </c>
      <c r="G4648" s="32">
        <v>5</v>
      </c>
      <c r="H4648" s="34">
        <v>1930.1625000000001</v>
      </c>
      <c r="I4648" s="3"/>
      <c r="J4648" s="26">
        <f t="shared" si="335"/>
        <v>0</v>
      </c>
    </row>
    <row r="4649" spans="1:10" x14ac:dyDescent="0.25">
      <c r="A4649" s="36"/>
      <c r="B4649" s="32" t="s">
        <v>72</v>
      </c>
      <c r="C4649" s="32" t="str">
        <f t="shared" si="337"/>
        <v>118-290</v>
      </c>
      <c r="D4649" s="32" t="s">
        <v>110</v>
      </c>
      <c r="E4649" s="32" t="s">
        <v>16</v>
      </c>
      <c r="F4649" s="32">
        <v>2901180280047</v>
      </c>
      <c r="G4649" s="32">
        <v>5</v>
      </c>
      <c r="H4649" s="34">
        <v>1930.1625000000001</v>
      </c>
      <c r="I4649" s="3"/>
      <c r="J4649" s="26">
        <f t="shared" si="335"/>
        <v>0</v>
      </c>
    </row>
    <row r="4650" spans="1:10" x14ac:dyDescent="0.25">
      <c r="A4650" s="36"/>
      <c r="B4650" s="32" t="s">
        <v>72</v>
      </c>
      <c r="C4650" s="32" t="str">
        <f t="shared" si="337"/>
        <v>118-290</v>
      </c>
      <c r="D4650" s="32" t="s">
        <v>110</v>
      </c>
      <c r="E4650" s="32" t="s">
        <v>17</v>
      </c>
      <c r="F4650" s="32">
        <v>2901180290046</v>
      </c>
      <c r="G4650" s="32">
        <v>5</v>
      </c>
      <c r="H4650" s="34">
        <v>1930.1625000000001</v>
      </c>
      <c r="I4650" s="3"/>
      <c r="J4650" s="26">
        <f t="shared" si="335"/>
        <v>0</v>
      </c>
    </row>
    <row r="4651" spans="1:10" x14ac:dyDescent="0.25">
      <c r="A4651" s="36"/>
      <c r="B4651" s="32" t="s">
        <v>72</v>
      </c>
      <c r="C4651" s="32" t="str">
        <f t="shared" si="337"/>
        <v>118-290</v>
      </c>
      <c r="D4651" s="32" t="s">
        <v>110</v>
      </c>
      <c r="E4651" s="32" t="s">
        <v>18</v>
      </c>
      <c r="F4651" s="32">
        <v>2901180300042</v>
      </c>
      <c r="G4651" s="32">
        <v>2</v>
      </c>
      <c r="H4651" s="34">
        <v>1930.1625000000001</v>
      </c>
      <c r="I4651" s="3"/>
      <c r="J4651" s="26">
        <f t="shared" si="335"/>
        <v>0</v>
      </c>
    </row>
    <row r="4652" spans="1:10" x14ac:dyDescent="0.25">
      <c r="A4652" s="36"/>
      <c r="B4652" s="32" t="s">
        <v>72</v>
      </c>
      <c r="C4652" s="32" t="str">
        <f t="shared" si="337"/>
        <v>118-290</v>
      </c>
      <c r="D4652" s="32" t="s">
        <v>110</v>
      </c>
      <c r="E4652" s="32" t="s">
        <v>26</v>
      </c>
      <c r="F4652" s="32">
        <v>2901180310041</v>
      </c>
      <c r="G4652" s="32">
        <v>2</v>
      </c>
      <c r="H4652" s="34">
        <v>1930.1625000000001</v>
      </c>
      <c r="I4652" s="3"/>
      <c r="J4652" s="26">
        <f t="shared" si="335"/>
        <v>0</v>
      </c>
    </row>
    <row r="4653" spans="1:10" x14ac:dyDescent="0.25">
      <c r="A4653" s="36"/>
      <c r="B4653" s="32" t="s">
        <v>72</v>
      </c>
      <c r="C4653" s="32" t="str">
        <f t="shared" si="337"/>
        <v>118-290</v>
      </c>
      <c r="D4653" s="32" t="s">
        <v>110</v>
      </c>
      <c r="E4653" s="32" t="s">
        <v>19</v>
      </c>
      <c r="F4653" s="32">
        <v>2901180340048</v>
      </c>
      <c r="G4653" s="32">
        <v>5</v>
      </c>
      <c r="H4653" s="34">
        <v>1930.1625000000001</v>
      </c>
      <c r="I4653" s="3"/>
      <c r="J4653" s="26">
        <f t="shared" si="335"/>
        <v>0</v>
      </c>
    </row>
    <row r="4654" spans="1:10" x14ac:dyDescent="0.25">
      <c r="A4654" s="36"/>
      <c r="B4654" s="32" t="s">
        <v>72</v>
      </c>
      <c r="C4654" s="32" t="str">
        <f t="shared" si="337"/>
        <v>118-290</v>
      </c>
      <c r="D4654" s="32" t="s">
        <v>110</v>
      </c>
      <c r="E4654" s="32" t="s">
        <v>20</v>
      </c>
      <c r="F4654" s="32">
        <v>2901180350047</v>
      </c>
      <c r="G4654" s="32">
        <v>5</v>
      </c>
      <c r="H4654" s="34">
        <v>1930.1625000000001</v>
      </c>
      <c r="I4654" s="3"/>
      <c r="J4654" s="26">
        <f t="shared" si="335"/>
        <v>0</v>
      </c>
    </row>
    <row r="4655" spans="1:10" x14ac:dyDescent="0.25">
      <c r="A4655" s="36"/>
      <c r="B4655" s="32" t="s">
        <v>72</v>
      </c>
      <c r="C4655" s="32" t="str">
        <f t="shared" si="337"/>
        <v>118-290</v>
      </c>
      <c r="D4655" s="32" t="s">
        <v>110</v>
      </c>
      <c r="E4655" s="32" t="s">
        <v>21</v>
      </c>
      <c r="F4655" s="32">
        <v>2901180360046</v>
      </c>
      <c r="G4655" s="32">
        <v>5</v>
      </c>
      <c r="H4655" s="34">
        <v>1930.1625000000001</v>
      </c>
      <c r="I4655" s="3"/>
      <c r="J4655" s="26">
        <f t="shared" si="335"/>
        <v>0</v>
      </c>
    </row>
    <row r="4656" spans="1:10" x14ac:dyDescent="0.25">
      <c r="A4656" s="36"/>
      <c r="B4656" s="32" t="s">
        <v>72</v>
      </c>
      <c r="C4656" s="32" t="str">
        <f t="shared" si="337"/>
        <v>118-290</v>
      </c>
      <c r="D4656" s="32" t="s">
        <v>110</v>
      </c>
      <c r="E4656" s="32" t="s">
        <v>22</v>
      </c>
      <c r="F4656" s="32">
        <v>2901180370045</v>
      </c>
      <c r="G4656" s="32">
        <v>4</v>
      </c>
      <c r="H4656" s="34">
        <v>1930.1625000000001</v>
      </c>
      <c r="I4656" s="3"/>
      <c r="J4656" s="26">
        <f t="shared" si="335"/>
        <v>0</v>
      </c>
    </row>
    <row r="4657" spans="1:10" x14ac:dyDescent="0.25">
      <c r="A4657" s="36"/>
      <c r="B4657" s="32" t="s">
        <v>72</v>
      </c>
      <c r="C4657" s="32" t="str">
        <f t="shared" si="337"/>
        <v>118-290</v>
      </c>
      <c r="D4657" s="32" t="s">
        <v>110</v>
      </c>
      <c r="E4657" s="32" t="s">
        <v>23</v>
      </c>
      <c r="F4657" s="32">
        <v>2901180380044</v>
      </c>
      <c r="G4657" s="32">
        <v>2</v>
      </c>
      <c r="H4657" s="34">
        <v>1930.1625000000001</v>
      </c>
      <c r="I4657" s="3"/>
      <c r="J4657" s="26">
        <f t="shared" si="335"/>
        <v>0</v>
      </c>
    </row>
    <row r="4658" spans="1:10" x14ac:dyDescent="0.25">
      <c r="A4658" s="36"/>
      <c r="B4658" s="32" t="s">
        <v>72</v>
      </c>
      <c r="C4658" s="32" t="str">
        <f t="shared" si="337"/>
        <v>118-290</v>
      </c>
      <c r="D4658" s="32" t="s">
        <v>110</v>
      </c>
      <c r="E4658" s="32" t="s">
        <v>27</v>
      </c>
      <c r="F4658" s="32">
        <v>2901180390043</v>
      </c>
      <c r="G4658" s="32">
        <v>2</v>
      </c>
      <c r="H4658" s="34">
        <v>1930.1625000000001</v>
      </c>
      <c r="I4658" s="3"/>
      <c r="J4658" s="26">
        <f t="shared" si="335"/>
        <v>0</v>
      </c>
    </row>
    <row r="4659" spans="1:10" x14ac:dyDescent="0.25">
      <c r="A4659" s="36"/>
      <c r="B4659" s="32" t="s">
        <v>72</v>
      </c>
      <c r="C4659" s="32" t="str">
        <f t="shared" si="337"/>
        <v>118-290</v>
      </c>
      <c r="D4659" s="32" t="s">
        <v>110</v>
      </c>
      <c r="E4659" s="32" t="s">
        <v>73</v>
      </c>
      <c r="F4659" s="32">
        <v>2901180420047</v>
      </c>
      <c r="G4659" s="32">
        <v>5</v>
      </c>
      <c r="H4659" s="34">
        <v>1930.1625000000001</v>
      </c>
      <c r="I4659" s="3"/>
      <c r="J4659" s="26">
        <f t="shared" si="335"/>
        <v>0</v>
      </c>
    </row>
    <row r="4660" spans="1:10" x14ac:dyDescent="0.25">
      <c r="A4660" s="36"/>
      <c r="B4660" s="32" t="s">
        <v>72</v>
      </c>
      <c r="C4660" s="32" t="str">
        <f t="shared" si="337"/>
        <v>118-290</v>
      </c>
      <c r="D4660" s="32" t="s">
        <v>110</v>
      </c>
      <c r="E4660" s="32" t="s">
        <v>28</v>
      </c>
      <c r="F4660" s="32">
        <v>2901180430046</v>
      </c>
      <c r="G4660" s="32">
        <v>5</v>
      </c>
      <c r="H4660" s="34">
        <v>1930.1625000000001</v>
      </c>
      <c r="I4660" s="3"/>
      <c r="J4660" s="26">
        <f t="shared" si="335"/>
        <v>0</v>
      </c>
    </row>
    <row r="4661" spans="1:10" x14ac:dyDescent="0.25">
      <c r="A4661" s="36"/>
      <c r="B4661" s="32" t="s">
        <v>72</v>
      </c>
      <c r="C4661" s="32" t="str">
        <f t="shared" si="337"/>
        <v>118-290</v>
      </c>
      <c r="D4661" s="32" t="s">
        <v>110</v>
      </c>
      <c r="E4661" s="32" t="s">
        <v>29</v>
      </c>
      <c r="F4661" s="32">
        <v>2901180440045</v>
      </c>
      <c r="G4661" s="32">
        <v>4</v>
      </c>
      <c r="H4661" s="34">
        <v>1930.1625000000001</v>
      </c>
      <c r="I4661" s="3"/>
      <c r="J4661" s="26">
        <f t="shared" si="335"/>
        <v>0</v>
      </c>
    </row>
    <row r="4662" spans="1:10" x14ac:dyDescent="0.25">
      <c r="A4662" s="36"/>
      <c r="B4662" s="32" t="s">
        <v>72</v>
      </c>
      <c r="C4662" s="32" t="str">
        <f t="shared" si="337"/>
        <v>118-290</v>
      </c>
      <c r="D4662" s="32" t="s">
        <v>110</v>
      </c>
      <c r="E4662" s="32" t="s">
        <v>30</v>
      </c>
      <c r="F4662" s="32">
        <v>2901180450044</v>
      </c>
      <c r="G4662" s="32">
        <v>4</v>
      </c>
      <c r="H4662" s="34">
        <v>1930.1625000000001</v>
      </c>
      <c r="I4662" s="3"/>
      <c r="J4662" s="26">
        <f t="shared" si="335"/>
        <v>0</v>
      </c>
    </row>
    <row r="4663" spans="1:10" x14ac:dyDescent="0.25">
      <c r="A4663" s="36"/>
      <c r="B4663" s="32" t="s">
        <v>72</v>
      </c>
      <c r="C4663" s="32" t="str">
        <f t="shared" si="337"/>
        <v>118-290</v>
      </c>
      <c r="D4663" s="32" t="s">
        <v>110</v>
      </c>
      <c r="E4663" s="32" t="s">
        <v>48</v>
      </c>
      <c r="F4663" s="32">
        <v>2901180460043</v>
      </c>
      <c r="G4663" s="32">
        <v>2</v>
      </c>
      <c r="H4663" s="34">
        <v>1930.1625000000001</v>
      </c>
      <c r="I4663" s="3"/>
      <c r="J4663" s="26">
        <f t="shared" si="335"/>
        <v>0</v>
      </c>
    </row>
    <row r="4664" spans="1:10" x14ac:dyDescent="0.25">
      <c r="A4664" s="36"/>
      <c r="B4664" s="32" t="s">
        <v>72</v>
      </c>
      <c r="C4664" s="32" t="str">
        <f t="shared" si="337"/>
        <v>118-290</v>
      </c>
      <c r="D4664" s="32" t="s">
        <v>110</v>
      </c>
      <c r="E4664" s="32" t="s">
        <v>35</v>
      </c>
      <c r="F4664" s="32">
        <v>2901180470042</v>
      </c>
      <c r="G4664" s="32">
        <v>2</v>
      </c>
      <c r="H4664" s="34">
        <v>1930.1625000000001</v>
      </c>
      <c r="I4664" s="3"/>
      <c r="J4664" s="26">
        <f t="shared" si="335"/>
        <v>0</v>
      </c>
    </row>
    <row r="4665" spans="1:10" x14ac:dyDescent="0.25">
      <c r="A4665" s="36"/>
      <c r="B4665" s="32" t="s">
        <v>72</v>
      </c>
      <c r="C4665" s="32" t="str">
        <f t="shared" si="337"/>
        <v>118-290</v>
      </c>
      <c r="D4665" s="32" t="s">
        <v>110</v>
      </c>
      <c r="E4665" s="32" t="s">
        <v>74</v>
      </c>
      <c r="F4665" s="32">
        <v>2901180500046</v>
      </c>
      <c r="G4665" s="32">
        <v>3</v>
      </c>
      <c r="H4665" s="34">
        <v>1930.1625000000001</v>
      </c>
      <c r="I4665" s="3"/>
      <c r="J4665" s="26">
        <f t="shared" si="335"/>
        <v>0</v>
      </c>
    </row>
    <row r="4666" spans="1:10" x14ac:dyDescent="0.25">
      <c r="A4666" s="36"/>
      <c r="B4666" s="32" t="s">
        <v>72</v>
      </c>
      <c r="C4666" s="32" t="str">
        <f t="shared" si="337"/>
        <v>118-290</v>
      </c>
      <c r="D4666" s="32" t="s">
        <v>110</v>
      </c>
      <c r="E4666" s="32" t="s">
        <v>36</v>
      </c>
      <c r="F4666" s="32">
        <v>2901180510045</v>
      </c>
      <c r="G4666" s="32">
        <v>3</v>
      </c>
      <c r="H4666" s="34">
        <v>1930.1625000000001</v>
      </c>
      <c r="I4666" s="3"/>
      <c r="J4666" s="26">
        <f t="shared" si="335"/>
        <v>0</v>
      </c>
    </row>
    <row r="4667" spans="1:10" x14ac:dyDescent="0.25">
      <c r="A4667" s="36"/>
      <c r="B4667" s="32" t="s">
        <v>72</v>
      </c>
      <c r="C4667" s="32" t="str">
        <f t="shared" si="337"/>
        <v>118-290</v>
      </c>
      <c r="D4667" s="32" t="s">
        <v>110</v>
      </c>
      <c r="E4667" s="32" t="s">
        <v>37</v>
      </c>
      <c r="F4667" s="32">
        <v>2901180520044</v>
      </c>
      <c r="G4667" s="32">
        <v>3</v>
      </c>
      <c r="H4667" s="34">
        <v>1930.1625000000001</v>
      </c>
      <c r="I4667" s="3"/>
      <c r="J4667" s="26">
        <f t="shared" si="335"/>
        <v>0</v>
      </c>
    </row>
    <row r="4668" spans="1:10" x14ac:dyDescent="0.25">
      <c r="A4668" s="36"/>
      <c r="B4668" s="32" t="s">
        <v>72</v>
      </c>
      <c r="C4668" s="32" t="str">
        <f t="shared" si="337"/>
        <v>118-290</v>
      </c>
      <c r="D4668" s="32" t="s">
        <v>110</v>
      </c>
      <c r="E4668" s="32" t="s">
        <v>38</v>
      </c>
      <c r="F4668" s="32">
        <v>2901180530043</v>
      </c>
      <c r="G4668" s="32">
        <v>5</v>
      </c>
      <c r="H4668" s="34">
        <v>1930.1625000000001</v>
      </c>
      <c r="I4668" s="3"/>
      <c r="J4668" s="26">
        <f t="shared" si="335"/>
        <v>0</v>
      </c>
    </row>
    <row r="4669" spans="1:10" x14ac:dyDescent="0.25">
      <c r="A4669" s="36"/>
      <c r="B4669" s="32" t="s">
        <v>72</v>
      </c>
      <c r="C4669" s="32" t="str">
        <f t="shared" si="337"/>
        <v>118-290</v>
      </c>
      <c r="D4669" s="32" t="s">
        <v>110</v>
      </c>
      <c r="E4669" s="32" t="s">
        <v>49</v>
      </c>
      <c r="F4669" s="32">
        <v>2901180540042</v>
      </c>
      <c r="G4669" s="32">
        <v>2</v>
      </c>
      <c r="H4669" s="34">
        <v>1930.1625000000001</v>
      </c>
      <c r="I4669" s="3"/>
      <c r="J4669" s="26">
        <f t="shared" si="335"/>
        <v>0</v>
      </c>
    </row>
    <row r="4670" spans="1:10" x14ac:dyDescent="0.25">
      <c r="A4670" s="36"/>
      <c r="B4670" s="32" t="s">
        <v>72</v>
      </c>
      <c r="C4670" s="32" t="str">
        <f t="shared" si="337"/>
        <v>118-290</v>
      </c>
      <c r="D4670" s="32" t="s">
        <v>110</v>
      </c>
      <c r="E4670" s="32" t="s">
        <v>85</v>
      </c>
      <c r="F4670" s="32">
        <v>2901180580048</v>
      </c>
      <c r="G4670" s="32">
        <v>1</v>
      </c>
      <c r="H4670" s="34">
        <v>1930.1625000000001</v>
      </c>
      <c r="I4670" s="3"/>
      <c r="J4670" s="26">
        <f t="shared" si="335"/>
        <v>0</v>
      </c>
    </row>
    <row r="4671" spans="1:10" x14ac:dyDescent="0.25">
      <c r="A4671" s="36"/>
      <c r="B4671" s="32" t="s">
        <v>72</v>
      </c>
      <c r="C4671" s="32" t="str">
        <f t="shared" si="337"/>
        <v>118-290</v>
      </c>
      <c r="D4671" s="32" t="s">
        <v>110</v>
      </c>
      <c r="E4671" s="32" t="s">
        <v>39</v>
      </c>
      <c r="F4671" s="32">
        <v>2901180590047</v>
      </c>
      <c r="G4671" s="32">
        <v>1</v>
      </c>
      <c r="H4671" s="34">
        <v>1930.1625000000001</v>
      </c>
      <c r="I4671" s="3"/>
      <c r="J4671" s="26">
        <f t="shared" si="335"/>
        <v>0</v>
      </c>
    </row>
    <row r="4672" spans="1:10" x14ac:dyDescent="0.25">
      <c r="A4672" s="36"/>
      <c r="B4672" s="32" t="s">
        <v>72</v>
      </c>
      <c r="C4672" s="32" t="str">
        <f t="shared" si="337"/>
        <v>118-290</v>
      </c>
      <c r="D4672" s="32" t="s">
        <v>110</v>
      </c>
      <c r="E4672" s="32" t="s">
        <v>40</v>
      </c>
      <c r="F4672" s="32">
        <v>2901180600043</v>
      </c>
      <c r="G4672" s="32">
        <v>1</v>
      </c>
      <c r="H4672" s="34">
        <v>1930.1625000000001</v>
      </c>
      <c r="I4672" s="3"/>
      <c r="J4672" s="26">
        <f t="shared" si="335"/>
        <v>0</v>
      </c>
    </row>
    <row r="4673" spans="1:10" x14ac:dyDescent="0.25">
      <c r="A4673" s="37"/>
      <c r="B4673" s="32" t="s">
        <v>72</v>
      </c>
      <c r="C4673" s="32" t="str">
        <f t="shared" si="337"/>
        <v>118-290</v>
      </c>
      <c r="D4673" s="32" t="s">
        <v>110</v>
      </c>
      <c r="E4673" s="32" t="s">
        <v>41</v>
      </c>
      <c r="F4673" s="32">
        <v>2901180610042</v>
      </c>
      <c r="G4673" s="32">
        <v>1</v>
      </c>
      <c r="H4673" s="34">
        <v>1930.1625000000001</v>
      </c>
      <c r="I4673" s="3"/>
      <c r="J4673" s="26">
        <f t="shared" si="335"/>
        <v>0</v>
      </c>
    </row>
    <row r="4674" spans="1:10" ht="84" customHeight="1" x14ac:dyDescent="0.25">
      <c r="A4674" s="35"/>
      <c r="B4674" s="32" t="s">
        <v>32</v>
      </c>
      <c r="C4674" s="32" t="str">
        <f>HYPERLINK("http://warehouse.orhideja.net//images/products/635-290-moloko_.jpg","635-290")</f>
        <v>635-290</v>
      </c>
      <c r="D4674" s="32" t="s">
        <v>110</v>
      </c>
      <c r="E4674" s="32">
        <v>42</v>
      </c>
      <c r="F4674" s="32">
        <v>2906351090043</v>
      </c>
      <c r="G4674" s="32">
        <v>20</v>
      </c>
      <c r="H4674" s="34">
        <v>888.77249999999992</v>
      </c>
      <c r="I4674" s="3"/>
      <c r="J4674" s="26">
        <f t="shared" si="335"/>
        <v>0</v>
      </c>
    </row>
    <row r="4675" spans="1:10" ht="84" customHeight="1" x14ac:dyDescent="0.25">
      <c r="A4675" s="37"/>
      <c r="B4675" s="32" t="s">
        <v>32</v>
      </c>
      <c r="C4675" s="32" t="str">
        <f>HYPERLINK("http://warehouse.orhideja.net//images/products/635-290-moloko_.jpg","635-290")</f>
        <v>635-290</v>
      </c>
      <c r="D4675" s="32" t="s">
        <v>110</v>
      </c>
      <c r="E4675" s="32">
        <v>44</v>
      </c>
      <c r="F4675" s="32">
        <v>2906351100049</v>
      </c>
      <c r="G4675" s="32">
        <v>20</v>
      </c>
      <c r="H4675" s="34">
        <v>888.77249999999992</v>
      </c>
      <c r="I4675" s="3"/>
      <c r="J4675" s="26">
        <f t="shared" si="335"/>
        <v>0</v>
      </c>
    </row>
    <row r="4676" spans="1:10" ht="54" customHeight="1" x14ac:dyDescent="0.25">
      <c r="A4676" s="35"/>
      <c r="B4676" s="32" t="s">
        <v>32</v>
      </c>
      <c r="C4676" s="32" t="str">
        <f>HYPERLINK("http://warehouse.orhideja.net//images/products/703-290-moloko_2.jpg","703-290")</f>
        <v>703-290</v>
      </c>
      <c r="D4676" s="32" t="s">
        <v>110</v>
      </c>
      <c r="E4676" s="32">
        <v>40</v>
      </c>
      <c r="F4676" s="32">
        <v>2907031080040</v>
      </c>
      <c r="G4676" s="32">
        <v>7</v>
      </c>
      <c r="H4676" s="34">
        <v>790.02</v>
      </c>
      <c r="I4676" s="3"/>
      <c r="J4676" s="26">
        <f t="shared" si="335"/>
        <v>0</v>
      </c>
    </row>
    <row r="4677" spans="1:10" ht="54" customHeight="1" x14ac:dyDescent="0.25">
      <c r="A4677" s="36"/>
      <c r="B4677" s="32" t="s">
        <v>32</v>
      </c>
      <c r="C4677" s="32" t="str">
        <f>HYPERLINK("http://warehouse.orhideja.net//images/products/703-290-moloko_2.jpg","703-290")</f>
        <v>703-290</v>
      </c>
      <c r="D4677" s="32" t="s">
        <v>110</v>
      </c>
      <c r="E4677" s="32">
        <v>42</v>
      </c>
      <c r="F4677" s="32">
        <v>2907031090049</v>
      </c>
      <c r="G4677" s="32">
        <v>17</v>
      </c>
      <c r="H4677" s="34">
        <v>790.02</v>
      </c>
      <c r="I4677" s="3"/>
      <c r="J4677" s="26">
        <f t="shared" si="335"/>
        <v>0</v>
      </c>
    </row>
    <row r="4678" spans="1:10" ht="54" customHeight="1" x14ac:dyDescent="0.25">
      <c r="A4678" s="37"/>
      <c r="B4678" s="32" t="s">
        <v>32</v>
      </c>
      <c r="C4678" s="32" t="str">
        <f>HYPERLINK("http://warehouse.orhideja.net//images/products/703-290-moloko_2.jpg","703-290")</f>
        <v>703-290</v>
      </c>
      <c r="D4678" s="32" t="s">
        <v>110</v>
      </c>
      <c r="E4678" s="32">
        <v>44</v>
      </c>
      <c r="F4678" s="32">
        <v>2907031100045</v>
      </c>
      <c r="G4678" s="32">
        <v>12</v>
      </c>
      <c r="H4678" s="34">
        <v>790.02</v>
      </c>
      <c r="I4678" s="3"/>
      <c r="J4678" s="26">
        <f t="shared" si="335"/>
        <v>0</v>
      </c>
    </row>
    <row r="4679" spans="1:10" ht="32.25" customHeight="1" x14ac:dyDescent="0.25">
      <c r="A4679" s="35"/>
      <c r="B4679" s="32" t="s">
        <v>68</v>
      </c>
      <c r="C4679" s="32" t="str">
        <f t="shared" ref="C4679:C4685" si="338">HYPERLINK("http://warehouse.orhideja.net//images/products/531-290_2.jpg","531-290")</f>
        <v>531-290</v>
      </c>
      <c r="D4679" s="32" t="s">
        <v>83</v>
      </c>
      <c r="E4679" s="32" t="s">
        <v>77</v>
      </c>
      <c r="F4679" s="32">
        <v>2905310109123</v>
      </c>
      <c r="G4679" s="32">
        <v>5</v>
      </c>
      <c r="H4679" s="34">
        <v>1427.4224999999999</v>
      </c>
      <c r="I4679" s="3"/>
      <c r="J4679" s="26">
        <f t="shared" si="335"/>
        <v>0</v>
      </c>
    </row>
    <row r="4680" spans="1:10" ht="32.25" customHeight="1" x14ac:dyDescent="0.25">
      <c r="A4680" s="36"/>
      <c r="B4680" s="32" t="s">
        <v>68</v>
      </c>
      <c r="C4680" s="32" t="str">
        <f t="shared" si="338"/>
        <v>531-290</v>
      </c>
      <c r="D4680" s="32" t="s">
        <v>83</v>
      </c>
      <c r="E4680" s="32" t="s">
        <v>70</v>
      </c>
      <c r="F4680" s="32">
        <v>2905310119122</v>
      </c>
      <c r="G4680" s="32">
        <v>5</v>
      </c>
      <c r="H4680" s="34">
        <v>1427.4224999999999</v>
      </c>
      <c r="I4680" s="3"/>
      <c r="J4680" s="26">
        <f t="shared" ref="J4680:J4743" si="339">H4680*I4680</f>
        <v>0</v>
      </c>
    </row>
    <row r="4681" spans="1:10" ht="32.25" customHeight="1" x14ac:dyDescent="0.25">
      <c r="A4681" s="36"/>
      <c r="B4681" s="32" t="s">
        <v>68</v>
      </c>
      <c r="C4681" s="32" t="str">
        <f t="shared" si="338"/>
        <v>531-290</v>
      </c>
      <c r="D4681" s="32" t="s">
        <v>83</v>
      </c>
      <c r="E4681" s="32" t="s">
        <v>9</v>
      </c>
      <c r="F4681" s="32">
        <v>2905310189125</v>
      </c>
      <c r="G4681" s="32">
        <v>3</v>
      </c>
      <c r="H4681" s="34">
        <v>1427.4224999999999</v>
      </c>
      <c r="I4681" s="3"/>
      <c r="J4681" s="26">
        <f t="shared" si="339"/>
        <v>0</v>
      </c>
    </row>
    <row r="4682" spans="1:10" ht="32.25" customHeight="1" x14ac:dyDescent="0.25">
      <c r="A4682" s="36"/>
      <c r="B4682" s="32" t="s">
        <v>68</v>
      </c>
      <c r="C4682" s="32" t="str">
        <f t="shared" si="338"/>
        <v>531-290</v>
      </c>
      <c r="D4682" s="32" t="s">
        <v>83</v>
      </c>
      <c r="E4682" s="32" t="s">
        <v>10</v>
      </c>
      <c r="F4682" s="32">
        <v>2905310199124</v>
      </c>
      <c r="G4682" s="32">
        <v>5</v>
      </c>
      <c r="H4682" s="34">
        <v>1427.4224999999999</v>
      </c>
      <c r="I4682" s="3"/>
      <c r="J4682" s="26">
        <f t="shared" si="339"/>
        <v>0</v>
      </c>
    </row>
    <row r="4683" spans="1:10" ht="32.25" customHeight="1" x14ac:dyDescent="0.25">
      <c r="A4683" s="36"/>
      <c r="B4683" s="32" t="s">
        <v>68</v>
      </c>
      <c r="C4683" s="32" t="str">
        <f t="shared" si="338"/>
        <v>531-290</v>
      </c>
      <c r="D4683" s="32" t="s">
        <v>83</v>
      </c>
      <c r="E4683" s="32" t="s">
        <v>11</v>
      </c>
      <c r="F4683" s="32">
        <v>2905310209120</v>
      </c>
      <c r="G4683" s="32">
        <v>5</v>
      </c>
      <c r="H4683" s="34">
        <v>1427.4224999999999</v>
      </c>
      <c r="I4683" s="3"/>
      <c r="J4683" s="26">
        <f t="shared" si="339"/>
        <v>0</v>
      </c>
    </row>
    <row r="4684" spans="1:10" ht="32.25" customHeight="1" x14ac:dyDescent="0.25">
      <c r="A4684" s="36"/>
      <c r="B4684" s="32" t="s">
        <v>68</v>
      </c>
      <c r="C4684" s="32" t="str">
        <f t="shared" si="338"/>
        <v>531-290</v>
      </c>
      <c r="D4684" s="32" t="s">
        <v>83</v>
      </c>
      <c r="E4684" s="32" t="s">
        <v>14</v>
      </c>
      <c r="F4684" s="32">
        <v>2905310269124</v>
      </c>
      <c r="G4684" s="32">
        <v>4</v>
      </c>
      <c r="H4684" s="34">
        <v>1427.4224999999999</v>
      </c>
      <c r="I4684" s="3"/>
      <c r="J4684" s="26">
        <f t="shared" si="339"/>
        <v>0</v>
      </c>
    </row>
    <row r="4685" spans="1:10" ht="32.25" customHeight="1" x14ac:dyDescent="0.25">
      <c r="A4685" s="37"/>
      <c r="B4685" s="32" t="s">
        <v>68</v>
      </c>
      <c r="C4685" s="32" t="str">
        <f t="shared" si="338"/>
        <v>531-290</v>
      </c>
      <c r="D4685" s="32" t="s">
        <v>83</v>
      </c>
      <c r="E4685" s="32" t="s">
        <v>15</v>
      </c>
      <c r="F4685" s="32">
        <v>2905310279123</v>
      </c>
      <c r="G4685" s="32">
        <v>3</v>
      </c>
      <c r="H4685" s="34">
        <v>1427.4224999999999</v>
      </c>
      <c r="I4685" s="3"/>
      <c r="J4685" s="26">
        <f t="shared" si="339"/>
        <v>0</v>
      </c>
    </row>
    <row r="4686" spans="1:10" ht="17.25" customHeight="1" x14ac:dyDescent="0.25">
      <c r="A4686" s="35"/>
      <c r="B4686" s="32" t="s">
        <v>72</v>
      </c>
      <c r="C4686" s="32" t="str">
        <f t="shared" ref="C4686:C4700" si="340">HYPERLINK("http://warehouse.orhideja.net//images/products/553-290-black-pion.jpg","553-290")</f>
        <v>553-290</v>
      </c>
      <c r="D4686" s="32" t="s">
        <v>83</v>
      </c>
      <c r="E4686" s="32" t="s">
        <v>11</v>
      </c>
      <c r="F4686" s="32">
        <v>2905530209122</v>
      </c>
      <c r="G4686" s="32">
        <v>3</v>
      </c>
      <c r="H4686" s="34">
        <v>1517.1974999999998</v>
      </c>
      <c r="I4686" s="3"/>
      <c r="J4686" s="26">
        <f t="shared" si="339"/>
        <v>0</v>
      </c>
    </row>
    <row r="4687" spans="1:10" ht="17.25" customHeight="1" x14ac:dyDescent="0.25">
      <c r="A4687" s="36"/>
      <c r="B4687" s="32" t="s">
        <v>72</v>
      </c>
      <c r="C4687" s="32" t="str">
        <f t="shared" si="340"/>
        <v>553-290</v>
      </c>
      <c r="D4687" s="32" t="s">
        <v>83</v>
      </c>
      <c r="E4687" s="32" t="s">
        <v>25</v>
      </c>
      <c r="F4687" s="32">
        <v>2905530219121</v>
      </c>
      <c r="G4687" s="32">
        <v>5</v>
      </c>
      <c r="H4687" s="34">
        <v>1517.1974999999998</v>
      </c>
      <c r="I4687" s="3"/>
      <c r="J4687" s="26">
        <f t="shared" si="339"/>
        <v>0</v>
      </c>
    </row>
    <row r="4688" spans="1:10" ht="17.25" customHeight="1" x14ac:dyDescent="0.25">
      <c r="A4688" s="36"/>
      <c r="B4688" s="32" t="s">
        <v>72</v>
      </c>
      <c r="C4688" s="32" t="str">
        <f t="shared" si="340"/>
        <v>553-290</v>
      </c>
      <c r="D4688" s="32" t="s">
        <v>83</v>
      </c>
      <c r="E4688" s="32" t="s">
        <v>12</v>
      </c>
      <c r="F4688" s="32">
        <v>2905530229120</v>
      </c>
      <c r="G4688" s="32">
        <v>5</v>
      </c>
      <c r="H4688" s="34">
        <v>1517.1974999999998</v>
      </c>
      <c r="I4688" s="3"/>
      <c r="J4688" s="26">
        <f t="shared" si="339"/>
        <v>0</v>
      </c>
    </row>
    <row r="4689" spans="1:10" ht="17.25" customHeight="1" x14ac:dyDescent="0.25">
      <c r="A4689" s="36"/>
      <c r="B4689" s="32" t="s">
        <v>72</v>
      </c>
      <c r="C4689" s="32" t="str">
        <f t="shared" si="340"/>
        <v>553-290</v>
      </c>
      <c r="D4689" s="32" t="s">
        <v>83</v>
      </c>
      <c r="E4689" s="32" t="s">
        <v>13</v>
      </c>
      <c r="F4689" s="32">
        <v>2905530239129</v>
      </c>
      <c r="G4689" s="32">
        <v>5</v>
      </c>
      <c r="H4689" s="34">
        <v>1517.1974999999998</v>
      </c>
      <c r="I4689" s="3"/>
      <c r="J4689" s="26">
        <f t="shared" si="339"/>
        <v>0</v>
      </c>
    </row>
    <row r="4690" spans="1:10" ht="17.25" customHeight="1" x14ac:dyDescent="0.25">
      <c r="A4690" s="36"/>
      <c r="B4690" s="32" t="s">
        <v>72</v>
      </c>
      <c r="C4690" s="32" t="str">
        <f t="shared" si="340"/>
        <v>553-290</v>
      </c>
      <c r="D4690" s="32" t="s">
        <v>83</v>
      </c>
      <c r="E4690" s="32" t="s">
        <v>14</v>
      </c>
      <c r="F4690" s="32">
        <v>2905530269126</v>
      </c>
      <c r="G4690" s="32">
        <v>2</v>
      </c>
      <c r="H4690" s="34">
        <v>1517.1974999999998</v>
      </c>
      <c r="I4690" s="3"/>
      <c r="J4690" s="26">
        <f t="shared" si="339"/>
        <v>0</v>
      </c>
    </row>
    <row r="4691" spans="1:10" ht="17.25" customHeight="1" x14ac:dyDescent="0.25">
      <c r="A4691" s="36"/>
      <c r="B4691" s="32" t="s">
        <v>72</v>
      </c>
      <c r="C4691" s="32" t="str">
        <f t="shared" si="340"/>
        <v>553-290</v>
      </c>
      <c r="D4691" s="32" t="s">
        <v>83</v>
      </c>
      <c r="E4691" s="32" t="s">
        <v>15</v>
      </c>
      <c r="F4691" s="32">
        <v>2905530279125</v>
      </c>
      <c r="G4691" s="32">
        <v>6</v>
      </c>
      <c r="H4691" s="34">
        <v>1517.1974999999998</v>
      </c>
      <c r="I4691" s="3"/>
      <c r="J4691" s="26">
        <f t="shared" si="339"/>
        <v>0</v>
      </c>
    </row>
    <row r="4692" spans="1:10" ht="17.25" customHeight="1" x14ac:dyDescent="0.25">
      <c r="A4692" s="36"/>
      <c r="B4692" s="32" t="s">
        <v>72</v>
      </c>
      <c r="C4692" s="32" t="str">
        <f t="shared" si="340"/>
        <v>553-290</v>
      </c>
      <c r="D4692" s="32" t="s">
        <v>83</v>
      </c>
      <c r="E4692" s="32" t="s">
        <v>16</v>
      </c>
      <c r="F4692" s="32">
        <v>2905530289124</v>
      </c>
      <c r="G4692" s="32">
        <v>4</v>
      </c>
      <c r="H4692" s="34">
        <v>1517.1974999999998</v>
      </c>
      <c r="I4692" s="3"/>
      <c r="J4692" s="26">
        <f t="shared" si="339"/>
        <v>0</v>
      </c>
    </row>
    <row r="4693" spans="1:10" ht="17.25" customHeight="1" x14ac:dyDescent="0.25">
      <c r="A4693" s="36"/>
      <c r="B4693" s="32" t="s">
        <v>72</v>
      </c>
      <c r="C4693" s="32" t="str">
        <f t="shared" si="340"/>
        <v>553-290</v>
      </c>
      <c r="D4693" s="32" t="s">
        <v>83</v>
      </c>
      <c r="E4693" s="32" t="s">
        <v>17</v>
      </c>
      <c r="F4693" s="32">
        <v>2905530299123</v>
      </c>
      <c r="G4693" s="32">
        <v>4</v>
      </c>
      <c r="H4693" s="34">
        <v>1517.1974999999998</v>
      </c>
      <c r="I4693" s="3"/>
      <c r="J4693" s="26">
        <f t="shared" si="339"/>
        <v>0</v>
      </c>
    </row>
    <row r="4694" spans="1:10" ht="17.25" customHeight="1" x14ac:dyDescent="0.25">
      <c r="A4694" s="36"/>
      <c r="B4694" s="32" t="s">
        <v>72</v>
      </c>
      <c r="C4694" s="32" t="str">
        <f t="shared" si="340"/>
        <v>553-290</v>
      </c>
      <c r="D4694" s="32" t="s">
        <v>83</v>
      </c>
      <c r="E4694" s="32" t="s">
        <v>18</v>
      </c>
      <c r="F4694" s="32">
        <v>2905530309129</v>
      </c>
      <c r="G4694" s="32">
        <v>5</v>
      </c>
      <c r="H4694" s="34">
        <v>1517.1974999999998</v>
      </c>
      <c r="I4694" s="3"/>
      <c r="J4694" s="26">
        <f t="shared" si="339"/>
        <v>0</v>
      </c>
    </row>
    <row r="4695" spans="1:10" ht="17.25" customHeight="1" x14ac:dyDescent="0.25">
      <c r="A4695" s="36"/>
      <c r="B4695" s="32" t="s">
        <v>72</v>
      </c>
      <c r="C4695" s="32" t="str">
        <f t="shared" si="340"/>
        <v>553-290</v>
      </c>
      <c r="D4695" s="32" t="s">
        <v>83</v>
      </c>
      <c r="E4695" s="32" t="s">
        <v>19</v>
      </c>
      <c r="F4695" s="32">
        <v>2905530349125</v>
      </c>
      <c r="G4695" s="32">
        <v>7</v>
      </c>
      <c r="H4695" s="34">
        <v>1517.1974999999998</v>
      </c>
      <c r="I4695" s="3"/>
      <c r="J4695" s="26">
        <f t="shared" si="339"/>
        <v>0</v>
      </c>
    </row>
    <row r="4696" spans="1:10" ht="17.25" customHeight="1" x14ac:dyDescent="0.25">
      <c r="A4696" s="36"/>
      <c r="B4696" s="32" t="s">
        <v>72</v>
      </c>
      <c r="C4696" s="32" t="str">
        <f t="shared" si="340"/>
        <v>553-290</v>
      </c>
      <c r="D4696" s="32" t="s">
        <v>83</v>
      </c>
      <c r="E4696" s="32" t="s">
        <v>20</v>
      </c>
      <c r="F4696" s="32">
        <v>2905530359124</v>
      </c>
      <c r="G4696" s="32">
        <v>4</v>
      </c>
      <c r="H4696" s="34">
        <v>1517.1974999999998</v>
      </c>
      <c r="I4696" s="3"/>
      <c r="J4696" s="26">
        <f t="shared" si="339"/>
        <v>0</v>
      </c>
    </row>
    <row r="4697" spans="1:10" ht="17.25" customHeight="1" x14ac:dyDescent="0.25">
      <c r="A4697" s="36"/>
      <c r="B4697" s="32" t="s">
        <v>72</v>
      </c>
      <c r="C4697" s="32" t="str">
        <f t="shared" si="340"/>
        <v>553-290</v>
      </c>
      <c r="D4697" s="32" t="s">
        <v>83</v>
      </c>
      <c r="E4697" s="32" t="s">
        <v>21</v>
      </c>
      <c r="F4697" s="32">
        <v>2905530369123</v>
      </c>
      <c r="G4697" s="32">
        <v>4</v>
      </c>
      <c r="H4697" s="34">
        <v>1517.1974999999998</v>
      </c>
      <c r="I4697" s="3"/>
      <c r="J4697" s="26">
        <f t="shared" si="339"/>
        <v>0</v>
      </c>
    </row>
    <row r="4698" spans="1:10" ht="17.25" customHeight="1" x14ac:dyDescent="0.25">
      <c r="A4698" s="36"/>
      <c r="B4698" s="32" t="s">
        <v>72</v>
      </c>
      <c r="C4698" s="32" t="str">
        <f t="shared" si="340"/>
        <v>553-290</v>
      </c>
      <c r="D4698" s="32" t="s">
        <v>83</v>
      </c>
      <c r="E4698" s="32" t="s">
        <v>22</v>
      </c>
      <c r="F4698" s="32">
        <v>2905530379122</v>
      </c>
      <c r="G4698" s="32">
        <v>5</v>
      </c>
      <c r="H4698" s="34">
        <v>1517.1974999999998</v>
      </c>
      <c r="I4698" s="3"/>
      <c r="J4698" s="26">
        <f t="shared" si="339"/>
        <v>0</v>
      </c>
    </row>
    <row r="4699" spans="1:10" ht="17.25" customHeight="1" x14ac:dyDescent="0.25">
      <c r="A4699" s="36"/>
      <c r="B4699" s="32" t="s">
        <v>72</v>
      </c>
      <c r="C4699" s="32" t="str">
        <f t="shared" si="340"/>
        <v>553-290</v>
      </c>
      <c r="D4699" s="32" t="s">
        <v>83</v>
      </c>
      <c r="E4699" s="32" t="s">
        <v>28</v>
      </c>
      <c r="F4699" s="32">
        <v>2905530439123</v>
      </c>
      <c r="G4699" s="32">
        <v>1</v>
      </c>
      <c r="H4699" s="34">
        <v>1517.1974999999998</v>
      </c>
      <c r="I4699" s="3"/>
      <c r="J4699" s="26">
        <f t="shared" si="339"/>
        <v>0</v>
      </c>
    </row>
    <row r="4700" spans="1:10" ht="17.25" customHeight="1" x14ac:dyDescent="0.25">
      <c r="A4700" s="37"/>
      <c r="B4700" s="32" t="s">
        <v>72</v>
      </c>
      <c r="C4700" s="32" t="str">
        <f t="shared" si="340"/>
        <v>553-290</v>
      </c>
      <c r="D4700" s="32" t="s">
        <v>83</v>
      </c>
      <c r="E4700" s="32" t="s">
        <v>29</v>
      </c>
      <c r="F4700" s="32">
        <v>2905530449122</v>
      </c>
      <c r="G4700" s="32">
        <v>3</v>
      </c>
      <c r="H4700" s="34">
        <v>1517.1974999999998</v>
      </c>
      <c r="I4700" s="3"/>
      <c r="J4700" s="26">
        <f t="shared" si="339"/>
        <v>0</v>
      </c>
    </row>
    <row r="4701" spans="1:10" ht="54.75" customHeight="1" x14ac:dyDescent="0.25">
      <c r="A4701" s="35"/>
      <c r="B4701" s="32" t="s">
        <v>32</v>
      </c>
      <c r="C4701" s="32" t="str">
        <f>HYPERLINK("http://warehouse.orhideja.net//images/products/635-290-black_3.jpg","635-290")</f>
        <v>635-290</v>
      </c>
      <c r="D4701" s="32" t="s">
        <v>83</v>
      </c>
      <c r="E4701" s="32">
        <v>38</v>
      </c>
      <c r="F4701" s="32">
        <v>2906351079123</v>
      </c>
      <c r="G4701" s="32">
        <v>6</v>
      </c>
      <c r="H4701" s="34">
        <v>888.77249999999992</v>
      </c>
      <c r="I4701" s="3"/>
      <c r="J4701" s="26">
        <f t="shared" si="339"/>
        <v>0</v>
      </c>
    </row>
    <row r="4702" spans="1:10" ht="54.75" customHeight="1" x14ac:dyDescent="0.25">
      <c r="A4702" s="36"/>
      <c r="B4702" s="32" t="s">
        <v>32</v>
      </c>
      <c r="C4702" s="32" t="str">
        <f>HYPERLINK("http://warehouse.orhideja.net//images/products/635-290-black_3.jpg","635-290")</f>
        <v>635-290</v>
      </c>
      <c r="D4702" s="32" t="s">
        <v>83</v>
      </c>
      <c r="E4702" s="32">
        <v>42</v>
      </c>
      <c r="F4702" s="32">
        <v>2906351099121</v>
      </c>
      <c r="G4702" s="32">
        <v>2</v>
      </c>
      <c r="H4702" s="34">
        <v>888.77249999999992</v>
      </c>
      <c r="I4702" s="3"/>
      <c r="J4702" s="26">
        <f t="shared" si="339"/>
        <v>0</v>
      </c>
    </row>
    <row r="4703" spans="1:10" ht="54.75" customHeight="1" x14ac:dyDescent="0.25">
      <c r="A4703" s="37"/>
      <c r="B4703" s="32" t="s">
        <v>32</v>
      </c>
      <c r="C4703" s="32" t="str">
        <f>HYPERLINK("http://warehouse.orhideja.net//images/products/635-290-black_3.jpg","635-290")</f>
        <v>635-290</v>
      </c>
      <c r="D4703" s="32" t="s">
        <v>83</v>
      </c>
      <c r="E4703" s="32">
        <v>46</v>
      </c>
      <c r="F4703" s="32">
        <v>2906351119126</v>
      </c>
      <c r="G4703" s="32">
        <v>1</v>
      </c>
      <c r="H4703" s="34">
        <v>888.77249999999992</v>
      </c>
      <c r="I4703" s="3"/>
      <c r="J4703" s="26">
        <f t="shared" si="339"/>
        <v>0</v>
      </c>
    </row>
    <row r="4704" spans="1:10" ht="40.5" customHeight="1" x14ac:dyDescent="0.25">
      <c r="A4704" s="35"/>
      <c r="B4704" s="32" t="s">
        <v>68</v>
      </c>
      <c r="C4704" s="32" t="str">
        <f>HYPERLINK("http://warehouse.orhideja.net//images/products/531-290.jpg","531-290")</f>
        <v>531-290</v>
      </c>
      <c r="D4704" s="32" t="s">
        <v>196</v>
      </c>
      <c r="E4704" s="32" t="s">
        <v>8</v>
      </c>
      <c r="F4704" s="32">
        <v>2905310131704</v>
      </c>
      <c r="G4704" s="32">
        <v>1</v>
      </c>
      <c r="H4704" s="34">
        <v>1427.4224999999999</v>
      </c>
      <c r="I4704" s="3"/>
      <c r="J4704" s="26">
        <f t="shared" si="339"/>
        <v>0</v>
      </c>
    </row>
    <row r="4705" spans="1:10" ht="40.5" customHeight="1" x14ac:dyDescent="0.25">
      <c r="A4705" s="36"/>
      <c r="B4705" s="32" t="s">
        <v>68</v>
      </c>
      <c r="C4705" s="32" t="str">
        <f>HYPERLINK("http://warehouse.orhideja.net//images/products/531-290.jpg","531-290")</f>
        <v>531-290</v>
      </c>
      <c r="D4705" s="32" t="s">
        <v>196</v>
      </c>
      <c r="E4705" s="32" t="s">
        <v>10</v>
      </c>
      <c r="F4705" s="32">
        <v>2905310191708</v>
      </c>
      <c r="G4705" s="32">
        <v>13</v>
      </c>
      <c r="H4705" s="34">
        <v>1427.4224999999999</v>
      </c>
      <c r="I4705" s="3"/>
      <c r="J4705" s="26">
        <f t="shared" si="339"/>
        <v>0</v>
      </c>
    </row>
    <row r="4706" spans="1:10" ht="40.5" customHeight="1" x14ac:dyDescent="0.25">
      <c r="A4706" s="36"/>
      <c r="B4706" s="32" t="s">
        <v>68</v>
      </c>
      <c r="C4706" s="32" t="str">
        <f>HYPERLINK("http://warehouse.orhideja.net//images/products/531-290.jpg","531-290")</f>
        <v>531-290</v>
      </c>
      <c r="D4706" s="32" t="s">
        <v>196</v>
      </c>
      <c r="E4706" s="32" t="s">
        <v>11</v>
      </c>
      <c r="F4706" s="32">
        <v>2905310201704</v>
      </c>
      <c r="G4706" s="32">
        <v>12</v>
      </c>
      <c r="H4706" s="34">
        <v>1427.4224999999999</v>
      </c>
      <c r="I4706" s="3"/>
      <c r="J4706" s="26">
        <f t="shared" si="339"/>
        <v>0</v>
      </c>
    </row>
    <row r="4707" spans="1:10" ht="40.5" customHeight="1" x14ac:dyDescent="0.25">
      <c r="A4707" s="36"/>
      <c r="B4707" s="32" t="s">
        <v>68</v>
      </c>
      <c r="C4707" s="32" t="str">
        <f>HYPERLINK("http://warehouse.orhideja.net//images/products/531-290.jpg","531-290")</f>
        <v>531-290</v>
      </c>
      <c r="D4707" s="32" t="s">
        <v>196</v>
      </c>
      <c r="E4707" s="32" t="s">
        <v>15</v>
      </c>
      <c r="F4707" s="32">
        <v>2905310271707</v>
      </c>
      <c r="G4707" s="32">
        <v>10</v>
      </c>
      <c r="H4707" s="34">
        <v>1427.4224999999999</v>
      </c>
      <c r="I4707" s="3"/>
      <c r="J4707" s="26">
        <f t="shared" si="339"/>
        <v>0</v>
      </c>
    </row>
    <row r="4708" spans="1:10" ht="40.5" customHeight="1" x14ac:dyDescent="0.25">
      <c r="A4708" s="37"/>
      <c r="B4708" s="32" t="s">
        <v>68</v>
      </c>
      <c r="C4708" s="32" t="str">
        <f>HYPERLINK("http://warehouse.orhideja.net//images/products/531-290.jpg","531-290")</f>
        <v>531-290</v>
      </c>
      <c r="D4708" s="32" t="s">
        <v>196</v>
      </c>
      <c r="E4708" s="32" t="s">
        <v>16</v>
      </c>
      <c r="F4708" s="32">
        <v>2905310281706</v>
      </c>
      <c r="G4708" s="32">
        <v>1</v>
      </c>
      <c r="H4708" s="34">
        <v>1427.4224999999999</v>
      </c>
      <c r="I4708" s="3"/>
      <c r="J4708" s="26">
        <f t="shared" si="339"/>
        <v>0</v>
      </c>
    </row>
    <row r="4709" spans="1:10" ht="24" customHeight="1" x14ac:dyDescent="0.25">
      <c r="A4709" s="35"/>
      <c r="B4709" s="32" t="s">
        <v>72</v>
      </c>
      <c r="C4709" s="32" t="str">
        <f t="shared" ref="C4709:C4719" si="341">HYPERLINK("http://warehouse.orhideja.net//images/products/553-290-beige.jpg","553-290")</f>
        <v>553-290</v>
      </c>
      <c r="D4709" s="32" t="s">
        <v>196</v>
      </c>
      <c r="E4709" s="32" t="s">
        <v>10</v>
      </c>
      <c r="F4709" s="32">
        <v>2905530191700</v>
      </c>
      <c r="G4709" s="32">
        <v>2</v>
      </c>
      <c r="H4709" s="34">
        <v>1517.1974999999998</v>
      </c>
      <c r="I4709" s="3"/>
      <c r="J4709" s="26">
        <f t="shared" si="339"/>
        <v>0</v>
      </c>
    </row>
    <row r="4710" spans="1:10" ht="24" customHeight="1" x14ac:dyDescent="0.25">
      <c r="A4710" s="36"/>
      <c r="B4710" s="32" t="s">
        <v>72</v>
      </c>
      <c r="C4710" s="32" t="str">
        <f t="shared" si="341"/>
        <v>553-290</v>
      </c>
      <c r="D4710" s="32" t="s">
        <v>196</v>
      </c>
      <c r="E4710" s="32" t="s">
        <v>11</v>
      </c>
      <c r="F4710" s="32">
        <v>2905530201706</v>
      </c>
      <c r="G4710" s="32">
        <v>3</v>
      </c>
      <c r="H4710" s="34">
        <v>1517.1974999999998</v>
      </c>
      <c r="I4710" s="3"/>
      <c r="J4710" s="26">
        <f t="shared" si="339"/>
        <v>0</v>
      </c>
    </row>
    <row r="4711" spans="1:10" ht="24" customHeight="1" x14ac:dyDescent="0.25">
      <c r="A4711" s="36"/>
      <c r="B4711" s="32" t="s">
        <v>72</v>
      </c>
      <c r="C4711" s="32" t="str">
        <f t="shared" si="341"/>
        <v>553-290</v>
      </c>
      <c r="D4711" s="32" t="s">
        <v>196</v>
      </c>
      <c r="E4711" s="32" t="s">
        <v>25</v>
      </c>
      <c r="F4711" s="32">
        <v>2905530211705</v>
      </c>
      <c r="G4711" s="32">
        <v>4</v>
      </c>
      <c r="H4711" s="34">
        <v>1517.1974999999998</v>
      </c>
      <c r="I4711" s="3"/>
      <c r="J4711" s="26">
        <f t="shared" si="339"/>
        <v>0</v>
      </c>
    </row>
    <row r="4712" spans="1:10" ht="24" customHeight="1" x14ac:dyDescent="0.25">
      <c r="A4712" s="36"/>
      <c r="B4712" s="32" t="s">
        <v>72</v>
      </c>
      <c r="C4712" s="32" t="str">
        <f t="shared" si="341"/>
        <v>553-290</v>
      </c>
      <c r="D4712" s="32" t="s">
        <v>196</v>
      </c>
      <c r="E4712" s="32" t="s">
        <v>12</v>
      </c>
      <c r="F4712" s="32">
        <v>2905530221704</v>
      </c>
      <c r="G4712" s="32">
        <v>1</v>
      </c>
      <c r="H4712" s="34">
        <v>1517.1974999999998</v>
      </c>
      <c r="I4712" s="3"/>
      <c r="J4712" s="26">
        <f t="shared" si="339"/>
        <v>0</v>
      </c>
    </row>
    <row r="4713" spans="1:10" ht="24" customHeight="1" x14ac:dyDescent="0.25">
      <c r="A4713" s="36"/>
      <c r="B4713" s="32" t="s">
        <v>72</v>
      </c>
      <c r="C4713" s="32" t="str">
        <f t="shared" si="341"/>
        <v>553-290</v>
      </c>
      <c r="D4713" s="32" t="s">
        <v>196</v>
      </c>
      <c r="E4713" s="32" t="s">
        <v>13</v>
      </c>
      <c r="F4713" s="32">
        <v>2905530231703</v>
      </c>
      <c r="G4713" s="32">
        <v>4</v>
      </c>
      <c r="H4713" s="34">
        <v>1517.1974999999998</v>
      </c>
      <c r="I4713" s="3"/>
      <c r="J4713" s="26">
        <f t="shared" si="339"/>
        <v>0</v>
      </c>
    </row>
    <row r="4714" spans="1:10" ht="24" customHeight="1" x14ac:dyDescent="0.25">
      <c r="A4714" s="36"/>
      <c r="B4714" s="32" t="s">
        <v>72</v>
      </c>
      <c r="C4714" s="32" t="str">
        <f t="shared" si="341"/>
        <v>553-290</v>
      </c>
      <c r="D4714" s="32" t="s">
        <v>196</v>
      </c>
      <c r="E4714" s="32" t="s">
        <v>15</v>
      </c>
      <c r="F4714" s="32">
        <v>2905530271709</v>
      </c>
      <c r="G4714" s="32">
        <v>13</v>
      </c>
      <c r="H4714" s="34">
        <v>1517.1974999999998</v>
      </c>
      <c r="I4714" s="3"/>
      <c r="J4714" s="26">
        <f t="shared" si="339"/>
        <v>0</v>
      </c>
    </row>
    <row r="4715" spans="1:10" ht="24" customHeight="1" x14ac:dyDescent="0.25">
      <c r="A4715" s="36"/>
      <c r="B4715" s="32" t="s">
        <v>72</v>
      </c>
      <c r="C4715" s="32" t="str">
        <f t="shared" si="341"/>
        <v>553-290</v>
      </c>
      <c r="D4715" s="32" t="s">
        <v>196</v>
      </c>
      <c r="E4715" s="32" t="s">
        <v>17</v>
      </c>
      <c r="F4715" s="32">
        <v>2905530291707</v>
      </c>
      <c r="G4715" s="32">
        <v>1</v>
      </c>
      <c r="H4715" s="34">
        <v>1517.1974999999998</v>
      </c>
      <c r="I4715" s="3"/>
      <c r="J4715" s="26">
        <f t="shared" si="339"/>
        <v>0</v>
      </c>
    </row>
    <row r="4716" spans="1:10" ht="24" customHeight="1" x14ac:dyDescent="0.25">
      <c r="A4716" s="36"/>
      <c r="B4716" s="32" t="s">
        <v>72</v>
      </c>
      <c r="C4716" s="32" t="str">
        <f t="shared" si="341"/>
        <v>553-290</v>
      </c>
      <c r="D4716" s="32" t="s">
        <v>196</v>
      </c>
      <c r="E4716" s="32" t="s">
        <v>79</v>
      </c>
      <c r="F4716" s="32">
        <v>2905530331700</v>
      </c>
      <c r="G4716" s="32">
        <v>3</v>
      </c>
      <c r="H4716" s="34">
        <v>1517.1974999999998</v>
      </c>
      <c r="I4716" s="3"/>
      <c r="J4716" s="26">
        <f t="shared" si="339"/>
        <v>0</v>
      </c>
    </row>
    <row r="4717" spans="1:10" ht="24" customHeight="1" x14ac:dyDescent="0.25">
      <c r="A4717" s="36"/>
      <c r="B4717" s="32" t="s">
        <v>72</v>
      </c>
      <c r="C4717" s="32" t="str">
        <f t="shared" si="341"/>
        <v>553-290</v>
      </c>
      <c r="D4717" s="32" t="s">
        <v>196</v>
      </c>
      <c r="E4717" s="32" t="s">
        <v>20</v>
      </c>
      <c r="F4717" s="32">
        <v>2905530351708</v>
      </c>
      <c r="G4717" s="32">
        <v>1</v>
      </c>
      <c r="H4717" s="34">
        <v>1517.1974999999998</v>
      </c>
      <c r="I4717" s="3"/>
      <c r="J4717" s="26">
        <f t="shared" si="339"/>
        <v>0</v>
      </c>
    </row>
    <row r="4718" spans="1:10" ht="24" customHeight="1" x14ac:dyDescent="0.25">
      <c r="A4718" s="36"/>
      <c r="B4718" s="32" t="s">
        <v>72</v>
      </c>
      <c r="C4718" s="32" t="str">
        <f t="shared" si="341"/>
        <v>553-290</v>
      </c>
      <c r="D4718" s="32" t="s">
        <v>196</v>
      </c>
      <c r="E4718" s="32" t="s">
        <v>22</v>
      </c>
      <c r="F4718" s="32">
        <v>2905530371706</v>
      </c>
      <c r="G4718" s="32">
        <v>5</v>
      </c>
      <c r="H4718" s="34">
        <v>1517.1974999999998</v>
      </c>
      <c r="I4718" s="3"/>
      <c r="J4718" s="26">
        <f t="shared" si="339"/>
        <v>0</v>
      </c>
    </row>
    <row r="4719" spans="1:10" ht="24" customHeight="1" x14ac:dyDescent="0.25">
      <c r="A4719" s="37"/>
      <c r="B4719" s="32" t="s">
        <v>72</v>
      </c>
      <c r="C4719" s="32" t="str">
        <f t="shared" si="341"/>
        <v>553-290</v>
      </c>
      <c r="D4719" s="32" t="s">
        <v>196</v>
      </c>
      <c r="E4719" s="32" t="s">
        <v>29</v>
      </c>
      <c r="F4719" s="32">
        <v>2905530441706</v>
      </c>
      <c r="G4719" s="32">
        <v>3</v>
      </c>
      <c r="H4719" s="34">
        <v>1517.1974999999998</v>
      </c>
      <c r="I4719" s="3"/>
      <c r="J4719" s="26">
        <f t="shared" si="339"/>
        <v>0</v>
      </c>
    </row>
    <row r="4720" spans="1:10" ht="30" customHeight="1" x14ac:dyDescent="0.25">
      <c r="A4720" s="35"/>
      <c r="B4720" s="32" t="s">
        <v>32</v>
      </c>
      <c r="C4720" s="32" t="str">
        <f t="shared" ref="C4720:C4725" si="342">HYPERLINK("http://warehouse.orhideja.net//images/products/635-290.jpg","635-290")</f>
        <v>635-290</v>
      </c>
      <c r="D4720" s="32" t="s">
        <v>196</v>
      </c>
      <c r="E4720" s="32">
        <v>38</v>
      </c>
      <c r="F4720" s="32">
        <v>2906351071707</v>
      </c>
      <c r="G4720" s="32">
        <v>2</v>
      </c>
      <c r="H4720" s="34">
        <v>888.77249999999992</v>
      </c>
      <c r="I4720" s="3"/>
      <c r="J4720" s="26">
        <f t="shared" si="339"/>
        <v>0</v>
      </c>
    </row>
    <row r="4721" spans="1:10" ht="30" customHeight="1" x14ac:dyDescent="0.25">
      <c r="A4721" s="36"/>
      <c r="B4721" s="32" t="s">
        <v>32</v>
      </c>
      <c r="C4721" s="32" t="str">
        <f t="shared" si="342"/>
        <v>635-290</v>
      </c>
      <c r="D4721" s="32" t="s">
        <v>196</v>
      </c>
      <c r="E4721" s="32">
        <v>40</v>
      </c>
      <c r="F4721" s="32">
        <v>2906351081706</v>
      </c>
      <c r="G4721" s="32">
        <v>6</v>
      </c>
      <c r="H4721" s="34">
        <v>888.77249999999992</v>
      </c>
      <c r="I4721" s="3"/>
      <c r="J4721" s="26">
        <f t="shared" si="339"/>
        <v>0</v>
      </c>
    </row>
    <row r="4722" spans="1:10" ht="30" customHeight="1" x14ac:dyDescent="0.25">
      <c r="A4722" s="36"/>
      <c r="B4722" s="32" t="s">
        <v>32</v>
      </c>
      <c r="C4722" s="32" t="str">
        <f t="shared" si="342"/>
        <v>635-290</v>
      </c>
      <c r="D4722" s="32" t="s">
        <v>196</v>
      </c>
      <c r="E4722" s="32">
        <v>42</v>
      </c>
      <c r="F4722" s="32">
        <v>2906351091705</v>
      </c>
      <c r="G4722" s="32">
        <v>12</v>
      </c>
      <c r="H4722" s="34">
        <v>888.77249999999992</v>
      </c>
      <c r="I4722" s="3"/>
      <c r="J4722" s="26">
        <f t="shared" si="339"/>
        <v>0</v>
      </c>
    </row>
    <row r="4723" spans="1:10" ht="30" customHeight="1" x14ac:dyDescent="0.25">
      <c r="A4723" s="36"/>
      <c r="B4723" s="32" t="s">
        <v>32</v>
      </c>
      <c r="C4723" s="32" t="str">
        <f t="shared" si="342"/>
        <v>635-290</v>
      </c>
      <c r="D4723" s="32" t="s">
        <v>196</v>
      </c>
      <c r="E4723" s="32">
        <v>44</v>
      </c>
      <c r="F4723" s="32">
        <v>2906351101701</v>
      </c>
      <c r="G4723" s="32">
        <v>19</v>
      </c>
      <c r="H4723" s="34">
        <v>888.77249999999992</v>
      </c>
      <c r="I4723" s="3"/>
      <c r="J4723" s="26">
        <f t="shared" si="339"/>
        <v>0</v>
      </c>
    </row>
    <row r="4724" spans="1:10" ht="30" customHeight="1" x14ac:dyDescent="0.25">
      <c r="A4724" s="36"/>
      <c r="B4724" s="32" t="s">
        <v>32</v>
      </c>
      <c r="C4724" s="32" t="str">
        <f t="shared" si="342"/>
        <v>635-290</v>
      </c>
      <c r="D4724" s="32" t="s">
        <v>196</v>
      </c>
      <c r="E4724" s="32">
        <v>46</v>
      </c>
      <c r="F4724" s="32">
        <v>2906351111700</v>
      </c>
      <c r="G4724" s="32">
        <v>27</v>
      </c>
      <c r="H4724" s="34">
        <v>888.77249999999992</v>
      </c>
      <c r="I4724" s="3"/>
      <c r="J4724" s="26">
        <f t="shared" si="339"/>
        <v>0</v>
      </c>
    </row>
    <row r="4725" spans="1:10" ht="30" customHeight="1" x14ac:dyDescent="0.25">
      <c r="A4725" s="37"/>
      <c r="B4725" s="32" t="s">
        <v>32</v>
      </c>
      <c r="C4725" s="32" t="str">
        <f t="shared" si="342"/>
        <v>635-290</v>
      </c>
      <c r="D4725" s="32" t="s">
        <v>196</v>
      </c>
      <c r="E4725" s="32">
        <v>48</v>
      </c>
      <c r="F4725" s="32">
        <v>2906351121709</v>
      </c>
      <c r="G4725" s="32">
        <v>16</v>
      </c>
      <c r="H4725" s="34">
        <v>888.77249999999992</v>
      </c>
      <c r="I4725" s="3"/>
      <c r="J4725" s="26">
        <f t="shared" si="339"/>
        <v>0</v>
      </c>
    </row>
    <row r="4726" spans="1:10" ht="32.25" customHeight="1" x14ac:dyDescent="0.25">
      <c r="A4726" s="35"/>
      <c r="B4726" s="32" t="s">
        <v>72</v>
      </c>
      <c r="C4726" s="32" t="str">
        <f t="shared" ref="C4726:C4735" si="343">HYPERLINK("http://warehouse.orhideja.net//images/products/553-290 Á•‡≠Î©.jpg","553-290")</f>
        <v>553-290</v>
      </c>
      <c r="D4726" s="32" t="s">
        <v>67</v>
      </c>
      <c r="E4726" s="32" t="s">
        <v>9</v>
      </c>
      <c r="F4726" s="32">
        <v>2905530181701</v>
      </c>
      <c r="G4726" s="32">
        <v>4</v>
      </c>
      <c r="H4726" s="34">
        <v>1517.1974999999998</v>
      </c>
      <c r="I4726" s="3"/>
      <c r="J4726" s="26">
        <f t="shared" si="339"/>
        <v>0</v>
      </c>
    </row>
    <row r="4727" spans="1:10" ht="32.25" customHeight="1" x14ac:dyDescent="0.25">
      <c r="A4727" s="36"/>
      <c r="B4727" s="32" t="s">
        <v>72</v>
      </c>
      <c r="C4727" s="32" t="str">
        <f t="shared" si="343"/>
        <v>553-290</v>
      </c>
      <c r="D4727" s="32" t="s">
        <v>67</v>
      </c>
      <c r="E4727" s="32" t="s">
        <v>25</v>
      </c>
      <c r="F4727" s="32">
        <v>2905530211705</v>
      </c>
      <c r="G4727" s="32">
        <v>1</v>
      </c>
      <c r="H4727" s="34">
        <v>1517.1974999999998</v>
      </c>
      <c r="I4727" s="3"/>
      <c r="J4727" s="26">
        <f t="shared" si="339"/>
        <v>0</v>
      </c>
    </row>
    <row r="4728" spans="1:10" ht="32.25" customHeight="1" x14ac:dyDescent="0.25">
      <c r="A4728" s="36"/>
      <c r="B4728" s="32" t="s">
        <v>72</v>
      </c>
      <c r="C4728" s="32" t="str">
        <f t="shared" si="343"/>
        <v>553-290</v>
      </c>
      <c r="D4728" s="32" t="s">
        <v>67</v>
      </c>
      <c r="E4728" s="32" t="s">
        <v>12</v>
      </c>
      <c r="F4728" s="32">
        <v>2905530221704</v>
      </c>
      <c r="G4728" s="32">
        <v>1</v>
      </c>
      <c r="H4728" s="34">
        <v>1517.1974999999998</v>
      </c>
      <c r="I4728" s="3"/>
      <c r="J4728" s="26">
        <f t="shared" si="339"/>
        <v>0</v>
      </c>
    </row>
    <row r="4729" spans="1:10" ht="32.25" customHeight="1" x14ac:dyDescent="0.25">
      <c r="A4729" s="36"/>
      <c r="B4729" s="32" t="s">
        <v>72</v>
      </c>
      <c r="C4729" s="32" t="str">
        <f t="shared" si="343"/>
        <v>553-290</v>
      </c>
      <c r="D4729" s="32" t="s">
        <v>67</v>
      </c>
      <c r="E4729" s="32" t="s">
        <v>13</v>
      </c>
      <c r="F4729" s="32">
        <v>2905530231703</v>
      </c>
      <c r="G4729" s="32">
        <v>3</v>
      </c>
      <c r="H4729" s="34">
        <v>1517.1974999999998</v>
      </c>
      <c r="I4729" s="3"/>
      <c r="J4729" s="26">
        <f t="shared" si="339"/>
        <v>0</v>
      </c>
    </row>
    <row r="4730" spans="1:10" ht="32.25" customHeight="1" x14ac:dyDescent="0.25">
      <c r="A4730" s="36"/>
      <c r="B4730" s="32" t="s">
        <v>72</v>
      </c>
      <c r="C4730" s="32" t="str">
        <f t="shared" si="343"/>
        <v>553-290</v>
      </c>
      <c r="D4730" s="32" t="s">
        <v>67</v>
      </c>
      <c r="E4730" s="32" t="s">
        <v>17</v>
      </c>
      <c r="F4730" s="32">
        <v>2905530291707</v>
      </c>
      <c r="G4730" s="32">
        <v>1</v>
      </c>
      <c r="H4730" s="34">
        <v>1517.1974999999998</v>
      </c>
      <c r="I4730" s="3"/>
      <c r="J4730" s="26">
        <f t="shared" si="339"/>
        <v>0</v>
      </c>
    </row>
    <row r="4731" spans="1:10" ht="32.25" customHeight="1" x14ac:dyDescent="0.25">
      <c r="A4731" s="36"/>
      <c r="B4731" s="32" t="s">
        <v>72</v>
      </c>
      <c r="C4731" s="32" t="str">
        <f t="shared" si="343"/>
        <v>553-290</v>
      </c>
      <c r="D4731" s="32" t="s">
        <v>67</v>
      </c>
      <c r="E4731" s="32" t="s">
        <v>19</v>
      </c>
      <c r="F4731" s="32">
        <v>2905530341709</v>
      </c>
      <c r="G4731" s="32">
        <v>2</v>
      </c>
      <c r="H4731" s="34">
        <v>1517.1974999999998</v>
      </c>
      <c r="I4731" s="3"/>
      <c r="J4731" s="26">
        <f t="shared" si="339"/>
        <v>0</v>
      </c>
    </row>
    <row r="4732" spans="1:10" ht="32.25" customHeight="1" x14ac:dyDescent="0.25">
      <c r="A4732" s="36"/>
      <c r="B4732" s="32" t="s">
        <v>72</v>
      </c>
      <c r="C4732" s="32" t="str">
        <f t="shared" si="343"/>
        <v>553-290</v>
      </c>
      <c r="D4732" s="32" t="s">
        <v>67</v>
      </c>
      <c r="E4732" s="32" t="s">
        <v>22</v>
      </c>
      <c r="F4732" s="32">
        <v>2905530371706</v>
      </c>
      <c r="G4732" s="32">
        <v>1</v>
      </c>
      <c r="H4732" s="34">
        <v>1517.1974999999998</v>
      </c>
      <c r="I4732" s="3"/>
      <c r="J4732" s="26">
        <f t="shared" si="339"/>
        <v>0</v>
      </c>
    </row>
    <row r="4733" spans="1:10" ht="32.25" customHeight="1" x14ac:dyDescent="0.25">
      <c r="A4733" s="36"/>
      <c r="B4733" s="32" t="s">
        <v>72</v>
      </c>
      <c r="C4733" s="32" t="str">
        <f t="shared" si="343"/>
        <v>553-290</v>
      </c>
      <c r="D4733" s="32" t="s">
        <v>67</v>
      </c>
      <c r="E4733" s="32" t="s">
        <v>28</v>
      </c>
      <c r="F4733" s="32">
        <v>2905530431707</v>
      </c>
      <c r="G4733" s="32">
        <v>2</v>
      </c>
      <c r="H4733" s="34">
        <v>1517.1974999999998</v>
      </c>
      <c r="I4733" s="3"/>
      <c r="J4733" s="26">
        <f t="shared" si="339"/>
        <v>0</v>
      </c>
    </row>
    <row r="4734" spans="1:10" ht="32.25" customHeight="1" x14ac:dyDescent="0.25">
      <c r="A4734" s="36"/>
      <c r="B4734" s="32" t="s">
        <v>72</v>
      </c>
      <c r="C4734" s="32" t="str">
        <f t="shared" si="343"/>
        <v>553-290</v>
      </c>
      <c r="D4734" s="32" t="s">
        <v>67</v>
      </c>
      <c r="E4734" s="32" t="s">
        <v>29</v>
      </c>
      <c r="F4734" s="32">
        <v>2905530441706</v>
      </c>
      <c r="G4734" s="32">
        <v>1</v>
      </c>
      <c r="H4734" s="34">
        <v>1517.1974999999998</v>
      </c>
      <c r="I4734" s="3"/>
      <c r="J4734" s="26">
        <f t="shared" si="339"/>
        <v>0</v>
      </c>
    </row>
    <row r="4735" spans="1:10" ht="32.25" customHeight="1" x14ac:dyDescent="0.25">
      <c r="A4735" s="37"/>
      <c r="B4735" s="32" t="s">
        <v>72</v>
      </c>
      <c r="C4735" s="32" t="str">
        <f t="shared" si="343"/>
        <v>553-290</v>
      </c>
      <c r="D4735" s="32" t="s">
        <v>67</v>
      </c>
      <c r="E4735" s="32" t="s">
        <v>36</v>
      </c>
      <c r="F4735" s="32">
        <v>2905530511706</v>
      </c>
      <c r="G4735" s="32">
        <v>2</v>
      </c>
      <c r="H4735" s="34">
        <v>1517.1974999999998</v>
      </c>
      <c r="I4735" s="3"/>
      <c r="J4735" s="26">
        <f t="shared" si="339"/>
        <v>0</v>
      </c>
    </row>
    <row r="4736" spans="1:10" ht="74.25" customHeight="1" x14ac:dyDescent="0.25">
      <c r="A4736" s="35"/>
      <c r="B4736" s="32" t="s">
        <v>32</v>
      </c>
      <c r="C4736" s="32" t="str">
        <f>HYPERLINK("http://warehouse.orhideja.net//images/products/635-290 Á•‡≠Î©.jpg","635-290")</f>
        <v>635-290</v>
      </c>
      <c r="D4736" s="32" t="s">
        <v>67</v>
      </c>
      <c r="E4736" s="32">
        <v>42</v>
      </c>
      <c r="F4736" s="32">
        <v>2906351091705</v>
      </c>
      <c r="G4736" s="32">
        <v>3</v>
      </c>
      <c r="H4736" s="34">
        <v>888.77249999999992</v>
      </c>
      <c r="I4736" s="3"/>
      <c r="J4736" s="26">
        <f t="shared" si="339"/>
        <v>0</v>
      </c>
    </row>
    <row r="4737" spans="1:10" ht="74.25" customHeight="1" x14ac:dyDescent="0.25">
      <c r="A4737" s="36"/>
      <c r="B4737" s="32" t="s">
        <v>32</v>
      </c>
      <c r="C4737" s="32" t="str">
        <f>HYPERLINK("http://warehouse.orhideja.net//images/products/635-290 Á•‡≠Î©.jpg","635-290")</f>
        <v>635-290</v>
      </c>
      <c r="D4737" s="32" t="s">
        <v>67</v>
      </c>
      <c r="E4737" s="32">
        <v>44</v>
      </c>
      <c r="F4737" s="32">
        <v>2906351101701</v>
      </c>
      <c r="G4737" s="32">
        <v>1</v>
      </c>
      <c r="H4737" s="34">
        <v>888.77249999999992</v>
      </c>
      <c r="I4737" s="3"/>
      <c r="J4737" s="26">
        <f t="shared" si="339"/>
        <v>0</v>
      </c>
    </row>
    <row r="4738" spans="1:10" ht="74.25" customHeight="1" x14ac:dyDescent="0.25">
      <c r="A4738" s="37"/>
      <c r="B4738" s="32" t="s">
        <v>32</v>
      </c>
      <c r="C4738" s="32" t="str">
        <f>HYPERLINK("http://warehouse.orhideja.net//images/products/635-290 Á•‡≠Î©.jpg","635-290")</f>
        <v>635-290</v>
      </c>
      <c r="D4738" s="32" t="s">
        <v>67</v>
      </c>
      <c r="E4738" s="32">
        <v>46</v>
      </c>
      <c r="F4738" s="32">
        <v>2906351111700</v>
      </c>
      <c r="G4738" s="32">
        <v>2</v>
      </c>
      <c r="H4738" s="34">
        <v>888.77249999999992</v>
      </c>
      <c r="I4738" s="3"/>
      <c r="J4738" s="26">
        <f t="shared" si="339"/>
        <v>0</v>
      </c>
    </row>
    <row r="4739" spans="1:10" ht="61.5" customHeight="1" x14ac:dyDescent="0.25">
      <c r="A4739" s="35"/>
      <c r="B4739" s="32" t="s">
        <v>32</v>
      </c>
      <c r="C4739" s="32" t="str">
        <f>HYPERLINK("http://warehouse.orhideja.net//images/products/703-290 _4.jpg","703-290")</f>
        <v>703-290</v>
      </c>
      <c r="D4739" s="32" t="s">
        <v>67</v>
      </c>
      <c r="E4739" s="32">
        <v>36</v>
      </c>
      <c r="F4739" s="32">
        <v>2907031061704</v>
      </c>
      <c r="G4739" s="32">
        <v>6</v>
      </c>
      <c r="H4739" s="34">
        <v>790.02</v>
      </c>
      <c r="I4739" s="3"/>
      <c r="J4739" s="26">
        <f t="shared" si="339"/>
        <v>0</v>
      </c>
    </row>
    <row r="4740" spans="1:10" ht="61.5" customHeight="1" x14ac:dyDescent="0.25">
      <c r="A4740" s="36"/>
      <c r="B4740" s="32" t="s">
        <v>32</v>
      </c>
      <c r="C4740" s="32" t="str">
        <f>HYPERLINK("http://warehouse.orhideja.net//images/products/703-290 _4.jpg","703-290")</f>
        <v>703-290</v>
      </c>
      <c r="D4740" s="32" t="s">
        <v>67</v>
      </c>
      <c r="E4740" s="32">
        <v>38</v>
      </c>
      <c r="F4740" s="32">
        <v>2907031071703</v>
      </c>
      <c r="G4740" s="32">
        <v>4</v>
      </c>
      <c r="H4740" s="34">
        <v>790.02</v>
      </c>
      <c r="I4740" s="3"/>
      <c r="J4740" s="26">
        <f t="shared" si="339"/>
        <v>0</v>
      </c>
    </row>
    <row r="4741" spans="1:10" ht="61.5" customHeight="1" x14ac:dyDescent="0.25">
      <c r="A4741" s="37"/>
      <c r="B4741" s="32" t="s">
        <v>32</v>
      </c>
      <c r="C4741" s="32" t="str">
        <f>HYPERLINK("http://warehouse.orhideja.net//images/products/703-290 _4.jpg","703-290")</f>
        <v>703-290</v>
      </c>
      <c r="D4741" s="32" t="s">
        <v>67</v>
      </c>
      <c r="E4741" s="32">
        <v>40</v>
      </c>
      <c r="F4741" s="32">
        <v>2907031081702</v>
      </c>
      <c r="G4741" s="32">
        <v>7</v>
      </c>
      <c r="H4741" s="34">
        <v>790.02</v>
      </c>
      <c r="I4741" s="3"/>
      <c r="J4741" s="26">
        <f t="shared" si="339"/>
        <v>0</v>
      </c>
    </row>
    <row r="4742" spans="1:10" ht="37.5" customHeight="1" x14ac:dyDescent="0.25">
      <c r="A4742" s="35"/>
      <c r="B4742" s="32" t="s">
        <v>84</v>
      </c>
      <c r="C4742" s="32" t="str">
        <f>HYPERLINK("http://warehouse.orhideja.net//images/products/638-290.jpg","638-290")</f>
        <v>638-290</v>
      </c>
      <c r="D4742" s="32" t="s">
        <v>67</v>
      </c>
      <c r="E4742" s="32">
        <v>36</v>
      </c>
      <c r="F4742" s="32">
        <v>2906381061686</v>
      </c>
      <c r="G4742" s="32">
        <v>8</v>
      </c>
      <c r="H4742" s="34">
        <v>781.0424999999999</v>
      </c>
      <c r="I4742" s="3"/>
      <c r="J4742" s="26">
        <f t="shared" si="339"/>
        <v>0</v>
      </c>
    </row>
    <row r="4743" spans="1:10" ht="37.5" customHeight="1" x14ac:dyDescent="0.25">
      <c r="A4743" s="36"/>
      <c r="B4743" s="32" t="s">
        <v>84</v>
      </c>
      <c r="C4743" s="32" t="str">
        <f>HYPERLINK("http://warehouse.orhideja.net//images/products/638-290.jpg","638-290")</f>
        <v>638-290</v>
      </c>
      <c r="D4743" s="32" t="s">
        <v>67</v>
      </c>
      <c r="E4743" s="32">
        <v>38</v>
      </c>
      <c r="F4743" s="32">
        <v>2906381071708</v>
      </c>
      <c r="G4743" s="32">
        <v>19</v>
      </c>
      <c r="H4743" s="34">
        <v>781.0424999999999</v>
      </c>
      <c r="I4743" s="3"/>
      <c r="J4743" s="26">
        <f t="shared" si="339"/>
        <v>0</v>
      </c>
    </row>
    <row r="4744" spans="1:10" ht="37.5" customHeight="1" x14ac:dyDescent="0.25">
      <c r="A4744" s="36"/>
      <c r="B4744" s="32" t="s">
        <v>84</v>
      </c>
      <c r="C4744" s="32" t="str">
        <f>HYPERLINK("http://warehouse.orhideja.net//images/products/638-290.jpg","638-290")</f>
        <v>638-290</v>
      </c>
      <c r="D4744" s="32" t="s">
        <v>67</v>
      </c>
      <c r="E4744" s="32">
        <v>40</v>
      </c>
      <c r="F4744" s="32">
        <v>2906381081707</v>
      </c>
      <c r="G4744" s="32">
        <v>18</v>
      </c>
      <c r="H4744" s="34">
        <v>781.0424999999999</v>
      </c>
      <c r="I4744" s="3"/>
      <c r="J4744" s="26">
        <f t="shared" ref="J4744:J4807" si="344">H4744*I4744</f>
        <v>0</v>
      </c>
    </row>
    <row r="4745" spans="1:10" ht="37.5" customHeight="1" x14ac:dyDescent="0.25">
      <c r="A4745" s="36"/>
      <c r="B4745" s="32" t="s">
        <v>84</v>
      </c>
      <c r="C4745" s="32" t="str">
        <f>HYPERLINK("http://warehouse.orhideja.net//images/products/638-290.jpg","638-290")</f>
        <v>638-290</v>
      </c>
      <c r="D4745" s="32" t="s">
        <v>67</v>
      </c>
      <c r="E4745" s="32">
        <v>42</v>
      </c>
      <c r="F4745" s="32">
        <v>2906381091706</v>
      </c>
      <c r="G4745" s="32">
        <v>15</v>
      </c>
      <c r="H4745" s="34">
        <v>781.0424999999999</v>
      </c>
      <c r="I4745" s="3"/>
      <c r="J4745" s="26">
        <f t="shared" si="344"/>
        <v>0</v>
      </c>
    </row>
    <row r="4746" spans="1:10" ht="37.5" customHeight="1" x14ac:dyDescent="0.25">
      <c r="A4746" s="37"/>
      <c r="B4746" s="32" t="s">
        <v>84</v>
      </c>
      <c r="C4746" s="32" t="str">
        <f>HYPERLINK("http://warehouse.orhideja.net//images/products/638-290.jpg","638-290")</f>
        <v>638-290</v>
      </c>
      <c r="D4746" s="32" t="s">
        <v>67</v>
      </c>
      <c r="E4746" s="32">
        <v>44</v>
      </c>
      <c r="F4746" s="32">
        <v>2906381101702</v>
      </c>
      <c r="G4746" s="32">
        <v>14</v>
      </c>
      <c r="H4746" s="34">
        <v>781.0424999999999</v>
      </c>
      <c r="I4746" s="3"/>
      <c r="J4746" s="26">
        <f t="shared" si="344"/>
        <v>0</v>
      </c>
    </row>
    <row r="4747" spans="1:10" ht="54.75" customHeight="1" x14ac:dyDescent="0.25">
      <c r="A4747" s="35"/>
      <c r="B4747" s="32" t="s">
        <v>68</v>
      </c>
      <c r="C4747" s="32" t="str">
        <f>HYPERLINK("http://warehouse.orhideja.net//images/products/531-290, 703-290 pion.jpg","531-290")</f>
        <v>531-290</v>
      </c>
      <c r="D4747" s="32" t="s">
        <v>69</v>
      </c>
      <c r="E4747" s="32" t="s">
        <v>70</v>
      </c>
      <c r="F4747" s="32">
        <v>2905310111683</v>
      </c>
      <c r="G4747" s="32">
        <v>3</v>
      </c>
      <c r="H4747" s="34">
        <v>1427.4224999999999</v>
      </c>
      <c r="I4747" s="3"/>
      <c r="J4747" s="26">
        <f t="shared" si="344"/>
        <v>0</v>
      </c>
    </row>
    <row r="4748" spans="1:10" ht="54.75" customHeight="1" x14ac:dyDescent="0.25">
      <c r="A4748" s="36"/>
      <c r="B4748" s="32" t="s">
        <v>68</v>
      </c>
      <c r="C4748" s="32" t="str">
        <f>HYPERLINK("http://warehouse.orhideja.net//images/products/531-290, 703-290 pion.jpg","531-290")</f>
        <v>531-290</v>
      </c>
      <c r="D4748" s="32" t="s">
        <v>69</v>
      </c>
      <c r="E4748" s="32" t="s">
        <v>10</v>
      </c>
      <c r="F4748" s="32">
        <v>2905310191685</v>
      </c>
      <c r="G4748" s="32">
        <v>2</v>
      </c>
      <c r="H4748" s="34">
        <v>1427.4224999999999</v>
      </c>
      <c r="I4748" s="3"/>
      <c r="J4748" s="26">
        <f t="shared" si="344"/>
        <v>0</v>
      </c>
    </row>
    <row r="4749" spans="1:10" ht="54.75" customHeight="1" x14ac:dyDescent="0.25">
      <c r="A4749" s="36"/>
      <c r="B4749" s="32" t="s">
        <v>68</v>
      </c>
      <c r="C4749" s="32" t="str">
        <f>HYPERLINK("http://warehouse.orhideja.net//images/products/531-290, 703-290 pion.jpg","531-290")</f>
        <v>531-290</v>
      </c>
      <c r="D4749" s="32" t="s">
        <v>69</v>
      </c>
      <c r="E4749" s="32" t="s">
        <v>11</v>
      </c>
      <c r="F4749" s="32">
        <v>2905310201681</v>
      </c>
      <c r="G4749" s="32">
        <v>6</v>
      </c>
      <c r="H4749" s="34">
        <v>1427.4224999999999</v>
      </c>
      <c r="I4749" s="3"/>
      <c r="J4749" s="26">
        <f t="shared" si="344"/>
        <v>0</v>
      </c>
    </row>
    <row r="4750" spans="1:10" ht="54.75" customHeight="1" x14ac:dyDescent="0.25">
      <c r="A4750" s="37"/>
      <c r="B4750" s="32" t="s">
        <v>68</v>
      </c>
      <c r="C4750" s="32" t="str">
        <f>HYPERLINK("http://warehouse.orhideja.net//images/products/531-290, 703-290 pion.jpg","531-290")</f>
        <v>531-290</v>
      </c>
      <c r="D4750" s="32" t="s">
        <v>69</v>
      </c>
      <c r="E4750" s="32" t="s">
        <v>25</v>
      </c>
      <c r="F4750" s="32">
        <v>2905310211680</v>
      </c>
      <c r="G4750" s="32">
        <v>2</v>
      </c>
      <c r="H4750" s="34">
        <v>1427.4224999999999</v>
      </c>
      <c r="I4750" s="3"/>
      <c r="J4750" s="26">
        <f t="shared" si="344"/>
        <v>0</v>
      </c>
    </row>
    <row r="4751" spans="1:10" ht="31.5" customHeight="1" x14ac:dyDescent="0.25">
      <c r="A4751" s="35"/>
      <c r="B4751" s="32" t="s">
        <v>72</v>
      </c>
      <c r="C4751" s="32" t="str">
        <f t="shared" ref="C4751:C4758" si="345">HYPERLINK("http://warehouse.orhideja.net//images/products/553-290:168.jpg","553-290")</f>
        <v>553-290</v>
      </c>
      <c r="D4751" s="32" t="s">
        <v>69</v>
      </c>
      <c r="E4751" s="32" t="s">
        <v>11</v>
      </c>
      <c r="F4751" s="32">
        <v>2905530201683</v>
      </c>
      <c r="G4751" s="32">
        <v>2</v>
      </c>
      <c r="H4751" s="34">
        <v>1517.1974999999998</v>
      </c>
      <c r="I4751" s="3"/>
      <c r="J4751" s="26">
        <f t="shared" si="344"/>
        <v>0</v>
      </c>
    </row>
    <row r="4752" spans="1:10" ht="31.5" customHeight="1" x14ac:dyDescent="0.25">
      <c r="A4752" s="36"/>
      <c r="B4752" s="32" t="s">
        <v>72</v>
      </c>
      <c r="C4752" s="32" t="str">
        <f t="shared" si="345"/>
        <v>553-290</v>
      </c>
      <c r="D4752" s="32" t="s">
        <v>69</v>
      </c>
      <c r="E4752" s="32" t="s">
        <v>13</v>
      </c>
      <c r="F4752" s="32">
        <v>2905530231680</v>
      </c>
      <c r="G4752" s="32">
        <v>7</v>
      </c>
      <c r="H4752" s="34">
        <v>1517.1974999999998</v>
      </c>
      <c r="I4752" s="3"/>
      <c r="J4752" s="26">
        <f t="shared" si="344"/>
        <v>0</v>
      </c>
    </row>
    <row r="4753" spans="1:10" ht="31.5" customHeight="1" x14ac:dyDescent="0.25">
      <c r="A4753" s="36"/>
      <c r="B4753" s="32" t="s">
        <v>72</v>
      </c>
      <c r="C4753" s="32" t="str">
        <f t="shared" si="345"/>
        <v>553-290</v>
      </c>
      <c r="D4753" s="32" t="s">
        <v>69</v>
      </c>
      <c r="E4753" s="32" t="s">
        <v>71</v>
      </c>
      <c r="F4753" s="32">
        <v>2905530251688</v>
      </c>
      <c r="G4753" s="32">
        <v>5</v>
      </c>
      <c r="H4753" s="34">
        <v>1517.1974999999998</v>
      </c>
      <c r="I4753" s="3"/>
      <c r="J4753" s="26">
        <f t="shared" si="344"/>
        <v>0</v>
      </c>
    </row>
    <row r="4754" spans="1:10" ht="31.5" customHeight="1" x14ac:dyDescent="0.25">
      <c r="A4754" s="36"/>
      <c r="B4754" s="32" t="s">
        <v>72</v>
      </c>
      <c r="C4754" s="32" t="str">
        <f t="shared" si="345"/>
        <v>553-290</v>
      </c>
      <c r="D4754" s="32" t="s">
        <v>69</v>
      </c>
      <c r="E4754" s="32" t="s">
        <v>79</v>
      </c>
      <c r="F4754" s="32">
        <v>2905530331687</v>
      </c>
      <c r="G4754" s="32">
        <v>3</v>
      </c>
      <c r="H4754" s="34">
        <v>1517.1974999999998</v>
      </c>
      <c r="I4754" s="3"/>
      <c r="J4754" s="26">
        <f t="shared" si="344"/>
        <v>0</v>
      </c>
    </row>
    <row r="4755" spans="1:10" ht="31.5" customHeight="1" x14ac:dyDescent="0.25">
      <c r="A4755" s="36"/>
      <c r="B4755" s="32" t="s">
        <v>72</v>
      </c>
      <c r="C4755" s="32" t="str">
        <f t="shared" si="345"/>
        <v>553-290</v>
      </c>
      <c r="D4755" s="32" t="s">
        <v>69</v>
      </c>
      <c r="E4755" s="32" t="s">
        <v>81</v>
      </c>
      <c r="F4755" s="32">
        <v>2905530411686</v>
      </c>
      <c r="G4755" s="32">
        <v>3</v>
      </c>
      <c r="H4755" s="34">
        <v>1517.1974999999998</v>
      </c>
      <c r="I4755" s="3"/>
      <c r="J4755" s="26">
        <f t="shared" si="344"/>
        <v>0</v>
      </c>
    </row>
    <row r="4756" spans="1:10" ht="31.5" customHeight="1" x14ac:dyDescent="0.25">
      <c r="A4756" s="36"/>
      <c r="B4756" s="32" t="s">
        <v>72</v>
      </c>
      <c r="C4756" s="32" t="str">
        <f t="shared" si="345"/>
        <v>553-290</v>
      </c>
      <c r="D4756" s="32" t="s">
        <v>69</v>
      </c>
      <c r="E4756" s="32" t="s">
        <v>73</v>
      </c>
      <c r="F4756" s="32">
        <v>2905530421685</v>
      </c>
      <c r="G4756" s="32">
        <v>2</v>
      </c>
      <c r="H4756" s="34">
        <v>1517.1974999999998</v>
      </c>
      <c r="I4756" s="3"/>
      <c r="J4756" s="26">
        <f t="shared" si="344"/>
        <v>0</v>
      </c>
    </row>
    <row r="4757" spans="1:10" ht="31.5" customHeight="1" x14ac:dyDescent="0.25">
      <c r="A4757" s="36"/>
      <c r="B4757" s="32" t="s">
        <v>72</v>
      </c>
      <c r="C4757" s="32" t="str">
        <f t="shared" si="345"/>
        <v>553-290</v>
      </c>
      <c r="D4757" s="32" t="s">
        <v>69</v>
      </c>
      <c r="E4757" s="32" t="s">
        <v>74</v>
      </c>
      <c r="F4757" s="32">
        <v>2905530501684</v>
      </c>
      <c r="G4757" s="32">
        <v>1</v>
      </c>
      <c r="H4757" s="34">
        <v>1517.1974999999998</v>
      </c>
      <c r="I4757" s="3"/>
      <c r="J4757" s="26">
        <f t="shared" si="344"/>
        <v>0</v>
      </c>
    </row>
    <row r="4758" spans="1:10" ht="31.5" customHeight="1" x14ac:dyDescent="0.25">
      <c r="A4758" s="37"/>
      <c r="B4758" s="32" t="s">
        <v>72</v>
      </c>
      <c r="C4758" s="32" t="str">
        <f t="shared" si="345"/>
        <v>553-290</v>
      </c>
      <c r="D4758" s="32" t="s">
        <v>69</v>
      </c>
      <c r="E4758" s="32" t="s">
        <v>36</v>
      </c>
      <c r="F4758" s="32">
        <v>2905530511683</v>
      </c>
      <c r="G4758" s="32">
        <v>1</v>
      </c>
      <c r="H4758" s="34">
        <v>1517.1974999999998</v>
      </c>
      <c r="I4758" s="3"/>
      <c r="J4758" s="26">
        <f t="shared" si="344"/>
        <v>0</v>
      </c>
    </row>
    <row r="4759" spans="1:10" ht="36" customHeight="1" x14ac:dyDescent="0.25">
      <c r="A4759" s="35"/>
      <c r="B4759" s="32" t="s">
        <v>32</v>
      </c>
      <c r="C4759" s="32" t="str">
        <f t="shared" ref="C4759:C4764" si="346">HYPERLINK("http://warehouse.orhideja.net//images/products/635-290_2.jpg","635-290")</f>
        <v>635-290</v>
      </c>
      <c r="D4759" s="32" t="s">
        <v>69</v>
      </c>
      <c r="E4759" s="32">
        <v>36</v>
      </c>
      <c r="F4759" s="32">
        <v>2906351061685</v>
      </c>
      <c r="G4759" s="32">
        <v>11</v>
      </c>
      <c r="H4759" s="34">
        <v>888.77249999999992</v>
      </c>
      <c r="I4759" s="3"/>
      <c r="J4759" s="26">
        <f t="shared" si="344"/>
        <v>0</v>
      </c>
    </row>
    <row r="4760" spans="1:10" ht="36" customHeight="1" x14ac:dyDescent="0.25">
      <c r="A4760" s="36"/>
      <c r="B4760" s="32" t="s">
        <v>32</v>
      </c>
      <c r="C4760" s="32" t="str">
        <f t="shared" si="346"/>
        <v>635-290</v>
      </c>
      <c r="D4760" s="32" t="s">
        <v>69</v>
      </c>
      <c r="E4760" s="32">
        <v>40</v>
      </c>
      <c r="F4760" s="32">
        <v>2906351081683</v>
      </c>
      <c r="G4760" s="32">
        <v>4</v>
      </c>
      <c r="H4760" s="34">
        <v>888.77249999999992</v>
      </c>
      <c r="I4760" s="3"/>
      <c r="J4760" s="26">
        <f t="shared" si="344"/>
        <v>0</v>
      </c>
    </row>
    <row r="4761" spans="1:10" ht="36" customHeight="1" x14ac:dyDescent="0.25">
      <c r="A4761" s="36"/>
      <c r="B4761" s="32" t="s">
        <v>32</v>
      </c>
      <c r="C4761" s="32" t="str">
        <f t="shared" si="346"/>
        <v>635-290</v>
      </c>
      <c r="D4761" s="32" t="s">
        <v>69</v>
      </c>
      <c r="E4761" s="32">
        <v>42</v>
      </c>
      <c r="F4761" s="32">
        <v>2906351091682</v>
      </c>
      <c r="G4761" s="32">
        <v>16</v>
      </c>
      <c r="H4761" s="34">
        <v>888.77249999999992</v>
      </c>
      <c r="I4761" s="3"/>
      <c r="J4761" s="26">
        <f t="shared" si="344"/>
        <v>0</v>
      </c>
    </row>
    <row r="4762" spans="1:10" ht="36" customHeight="1" x14ac:dyDescent="0.25">
      <c r="A4762" s="36"/>
      <c r="B4762" s="32" t="s">
        <v>32</v>
      </c>
      <c r="C4762" s="32" t="str">
        <f t="shared" si="346"/>
        <v>635-290</v>
      </c>
      <c r="D4762" s="32" t="s">
        <v>69</v>
      </c>
      <c r="E4762" s="32">
        <v>44</v>
      </c>
      <c r="F4762" s="32">
        <v>2906351101688</v>
      </c>
      <c r="G4762" s="32">
        <v>39</v>
      </c>
      <c r="H4762" s="34">
        <v>888.77249999999992</v>
      </c>
      <c r="I4762" s="3"/>
      <c r="J4762" s="26">
        <f t="shared" si="344"/>
        <v>0</v>
      </c>
    </row>
    <row r="4763" spans="1:10" ht="36" customHeight="1" x14ac:dyDescent="0.25">
      <c r="A4763" s="36"/>
      <c r="B4763" s="32" t="s">
        <v>32</v>
      </c>
      <c r="C4763" s="32" t="str">
        <f t="shared" si="346"/>
        <v>635-290</v>
      </c>
      <c r="D4763" s="32" t="s">
        <v>69</v>
      </c>
      <c r="E4763" s="32">
        <v>46</v>
      </c>
      <c r="F4763" s="32">
        <v>2906351111687</v>
      </c>
      <c r="G4763" s="32">
        <v>42</v>
      </c>
      <c r="H4763" s="34">
        <v>888.77249999999992</v>
      </c>
      <c r="I4763" s="3"/>
      <c r="J4763" s="26">
        <f t="shared" si="344"/>
        <v>0</v>
      </c>
    </row>
    <row r="4764" spans="1:10" ht="36" customHeight="1" x14ac:dyDescent="0.25">
      <c r="A4764" s="37"/>
      <c r="B4764" s="32" t="s">
        <v>32</v>
      </c>
      <c r="C4764" s="32" t="str">
        <f t="shared" si="346"/>
        <v>635-290</v>
      </c>
      <c r="D4764" s="32" t="s">
        <v>69</v>
      </c>
      <c r="E4764" s="32">
        <v>48</v>
      </c>
      <c r="F4764" s="32">
        <v>2906351121686</v>
      </c>
      <c r="G4764" s="32">
        <v>41</v>
      </c>
      <c r="H4764" s="34">
        <v>888.77249999999992</v>
      </c>
      <c r="I4764" s="3"/>
      <c r="J4764" s="26">
        <f t="shared" si="344"/>
        <v>0</v>
      </c>
    </row>
    <row r="4765" spans="1:10" ht="41.25" customHeight="1" x14ac:dyDescent="0.25">
      <c r="A4765" s="35"/>
      <c r="B4765" s="32" t="s">
        <v>84</v>
      </c>
      <c r="C4765" s="32" t="str">
        <f>HYPERLINK("http://warehouse.orhideja.net//images/products/531-290,-638-290.jpg","638-290")</f>
        <v>638-290</v>
      </c>
      <c r="D4765" s="32" t="s">
        <v>69</v>
      </c>
      <c r="E4765" s="32">
        <v>36</v>
      </c>
      <c r="F4765" s="32">
        <v>2906381061686</v>
      </c>
      <c r="G4765" s="32">
        <v>5</v>
      </c>
      <c r="H4765" s="34">
        <v>781.0424999999999</v>
      </c>
      <c r="I4765" s="3"/>
      <c r="J4765" s="26">
        <f t="shared" si="344"/>
        <v>0</v>
      </c>
    </row>
    <row r="4766" spans="1:10" ht="41.25" customHeight="1" x14ac:dyDescent="0.25">
      <c r="A4766" s="36"/>
      <c r="B4766" s="32" t="s">
        <v>84</v>
      </c>
      <c r="C4766" s="32" t="str">
        <f>HYPERLINK("http://warehouse.orhideja.net//images/products/531-290,-638-290.jpg","638-290")</f>
        <v>638-290</v>
      </c>
      <c r="D4766" s="32" t="s">
        <v>69</v>
      </c>
      <c r="E4766" s="32">
        <v>38</v>
      </c>
      <c r="F4766" s="32">
        <v>2906381071685</v>
      </c>
      <c r="G4766" s="32">
        <v>12</v>
      </c>
      <c r="H4766" s="34">
        <v>781.0424999999999</v>
      </c>
      <c r="I4766" s="3"/>
      <c r="J4766" s="26">
        <f t="shared" si="344"/>
        <v>0</v>
      </c>
    </row>
    <row r="4767" spans="1:10" ht="41.25" customHeight="1" x14ac:dyDescent="0.25">
      <c r="A4767" s="36"/>
      <c r="B4767" s="32" t="s">
        <v>84</v>
      </c>
      <c r="C4767" s="32" t="str">
        <f>HYPERLINK("http://warehouse.orhideja.net//images/products/531-290,-638-290.jpg","638-290")</f>
        <v>638-290</v>
      </c>
      <c r="D4767" s="32" t="s">
        <v>69</v>
      </c>
      <c r="E4767" s="32">
        <v>40</v>
      </c>
      <c r="F4767" s="32">
        <v>2906381081684</v>
      </c>
      <c r="G4767" s="32">
        <v>16</v>
      </c>
      <c r="H4767" s="34">
        <v>781.0424999999999</v>
      </c>
      <c r="I4767" s="3"/>
      <c r="J4767" s="26">
        <f t="shared" si="344"/>
        <v>0</v>
      </c>
    </row>
    <row r="4768" spans="1:10" ht="41.25" customHeight="1" x14ac:dyDescent="0.25">
      <c r="A4768" s="36"/>
      <c r="B4768" s="32" t="s">
        <v>84</v>
      </c>
      <c r="C4768" s="32" t="str">
        <f>HYPERLINK("http://warehouse.orhideja.net//images/products/531-290,-638-290.jpg","638-290")</f>
        <v>638-290</v>
      </c>
      <c r="D4768" s="32" t="s">
        <v>69</v>
      </c>
      <c r="E4768" s="32">
        <v>42</v>
      </c>
      <c r="F4768" s="32">
        <v>2906381091683</v>
      </c>
      <c r="G4768" s="32">
        <v>20</v>
      </c>
      <c r="H4768" s="34">
        <v>781.0424999999999</v>
      </c>
      <c r="I4768" s="3"/>
      <c r="J4768" s="26">
        <f t="shared" si="344"/>
        <v>0</v>
      </c>
    </row>
    <row r="4769" spans="1:10" ht="41.25" customHeight="1" x14ac:dyDescent="0.25">
      <c r="A4769" s="37"/>
      <c r="B4769" s="32" t="s">
        <v>84</v>
      </c>
      <c r="C4769" s="32" t="str">
        <f>HYPERLINK("http://warehouse.orhideja.net//images/products/531-290,-638-290.jpg","638-290")</f>
        <v>638-290</v>
      </c>
      <c r="D4769" s="32" t="s">
        <v>69</v>
      </c>
      <c r="E4769" s="32">
        <v>44</v>
      </c>
      <c r="F4769" s="32">
        <v>2906381101689</v>
      </c>
      <c r="G4769" s="32">
        <v>6</v>
      </c>
      <c r="H4769" s="34">
        <v>781.0424999999999</v>
      </c>
      <c r="I4769" s="3"/>
      <c r="J4769" s="26">
        <f t="shared" si="344"/>
        <v>0</v>
      </c>
    </row>
    <row r="4770" spans="1:10" ht="51.75" customHeight="1" x14ac:dyDescent="0.25">
      <c r="A4770" s="35"/>
      <c r="B4770" s="32" t="s">
        <v>32</v>
      </c>
      <c r="C4770" s="32" t="str">
        <f>HYPERLINK("http://warehouse.orhideja.net//images/products/703-290_2.jpg","703-290")</f>
        <v>703-290</v>
      </c>
      <c r="D4770" s="32" t="s">
        <v>69</v>
      </c>
      <c r="E4770" s="32">
        <v>36</v>
      </c>
      <c r="F4770" s="32">
        <v>2907031061681</v>
      </c>
      <c r="G4770" s="32">
        <v>4</v>
      </c>
      <c r="H4770" s="34">
        <v>790.02</v>
      </c>
      <c r="I4770" s="3"/>
      <c r="J4770" s="26">
        <f t="shared" si="344"/>
        <v>0</v>
      </c>
    </row>
    <row r="4771" spans="1:10" ht="51.75" customHeight="1" x14ac:dyDescent="0.25">
      <c r="A4771" s="36"/>
      <c r="B4771" s="32" t="s">
        <v>32</v>
      </c>
      <c r="C4771" s="32" t="str">
        <f>HYPERLINK("http://warehouse.orhideja.net//images/products/703-290_2.jpg","703-290")</f>
        <v>703-290</v>
      </c>
      <c r="D4771" s="32" t="s">
        <v>69</v>
      </c>
      <c r="E4771" s="32">
        <v>38</v>
      </c>
      <c r="F4771" s="32">
        <v>2907031071680</v>
      </c>
      <c r="G4771" s="32">
        <v>20</v>
      </c>
      <c r="H4771" s="34">
        <v>790.02</v>
      </c>
      <c r="I4771" s="3"/>
      <c r="J4771" s="26">
        <f t="shared" si="344"/>
        <v>0</v>
      </c>
    </row>
    <row r="4772" spans="1:10" ht="51.75" customHeight="1" x14ac:dyDescent="0.25">
      <c r="A4772" s="36"/>
      <c r="B4772" s="32" t="s">
        <v>32</v>
      </c>
      <c r="C4772" s="32" t="str">
        <f>HYPERLINK("http://warehouse.orhideja.net//images/products/703-290_2.jpg","703-290")</f>
        <v>703-290</v>
      </c>
      <c r="D4772" s="32" t="s">
        <v>69</v>
      </c>
      <c r="E4772" s="32">
        <v>40</v>
      </c>
      <c r="F4772" s="32">
        <v>2907031081689</v>
      </c>
      <c r="G4772" s="32">
        <v>15</v>
      </c>
      <c r="H4772" s="34">
        <v>790.02</v>
      </c>
      <c r="I4772" s="3"/>
      <c r="J4772" s="26">
        <f t="shared" si="344"/>
        <v>0</v>
      </c>
    </row>
    <row r="4773" spans="1:10" ht="51.75" customHeight="1" x14ac:dyDescent="0.25">
      <c r="A4773" s="37"/>
      <c r="B4773" s="32" t="s">
        <v>32</v>
      </c>
      <c r="C4773" s="32" t="str">
        <f>HYPERLINK("http://warehouse.orhideja.net//images/products/703-290_2.jpg","703-290")</f>
        <v>703-290</v>
      </c>
      <c r="D4773" s="32" t="s">
        <v>69</v>
      </c>
      <c r="E4773" s="32">
        <v>44</v>
      </c>
      <c r="F4773" s="32">
        <v>2907031101684</v>
      </c>
      <c r="G4773" s="32">
        <v>3</v>
      </c>
      <c r="H4773" s="34">
        <v>790.02</v>
      </c>
      <c r="I4773" s="3"/>
      <c r="J4773" s="26">
        <f t="shared" si="344"/>
        <v>0</v>
      </c>
    </row>
    <row r="4774" spans="1:10" ht="20.25" customHeight="1" x14ac:dyDescent="0.25">
      <c r="A4774" s="35"/>
      <c r="B4774" s="32" t="s">
        <v>5</v>
      </c>
      <c r="C4774" s="32" t="str">
        <f t="shared" ref="C4774:C4787" si="347">HYPERLINK("http://warehouse.orhideja.net//images/products/101-269.jpg","101-269")</f>
        <v>101-269</v>
      </c>
      <c r="D4774" s="32" t="s">
        <v>67</v>
      </c>
      <c r="E4774" s="32" t="s">
        <v>9</v>
      </c>
      <c r="F4774" s="32"/>
      <c r="G4774" s="32">
        <v>11</v>
      </c>
      <c r="H4774" s="34">
        <v>1606.9724999999999</v>
      </c>
      <c r="I4774" s="3"/>
      <c r="J4774" s="26">
        <f t="shared" si="344"/>
        <v>0</v>
      </c>
    </row>
    <row r="4775" spans="1:10" ht="20.25" customHeight="1" x14ac:dyDescent="0.25">
      <c r="A4775" s="36"/>
      <c r="B4775" s="32" t="s">
        <v>5</v>
      </c>
      <c r="C4775" s="32" t="str">
        <f t="shared" si="347"/>
        <v>101-269</v>
      </c>
      <c r="D4775" s="32" t="s">
        <v>67</v>
      </c>
      <c r="E4775" s="32" t="s">
        <v>10</v>
      </c>
      <c r="F4775" s="32"/>
      <c r="G4775" s="32">
        <v>20</v>
      </c>
      <c r="H4775" s="34">
        <v>1606.9724999999999</v>
      </c>
      <c r="I4775" s="3"/>
      <c r="J4775" s="26">
        <f t="shared" si="344"/>
        <v>0</v>
      </c>
    </row>
    <row r="4776" spans="1:10" ht="20.25" customHeight="1" x14ac:dyDescent="0.25">
      <c r="A4776" s="36"/>
      <c r="B4776" s="32" t="s">
        <v>5</v>
      </c>
      <c r="C4776" s="32" t="str">
        <f t="shared" si="347"/>
        <v>101-269</v>
      </c>
      <c r="D4776" s="32" t="s">
        <v>67</v>
      </c>
      <c r="E4776" s="32" t="s">
        <v>11</v>
      </c>
      <c r="F4776" s="32"/>
      <c r="G4776" s="32">
        <v>20</v>
      </c>
      <c r="H4776" s="34">
        <v>1606.9724999999999</v>
      </c>
      <c r="I4776" s="3"/>
      <c r="J4776" s="26">
        <f t="shared" si="344"/>
        <v>0</v>
      </c>
    </row>
    <row r="4777" spans="1:10" ht="20.25" customHeight="1" x14ac:dyDescent="0.25">
      <c r="A4777" s="36"/>
      <c r="B4777" s="32" t="s">
        <v>5</v>
      </c>
      <c r="C4777" s="32" t="str">
        <f t="shared" si="347"/>
        <v>101-269</v>
      </c>
      <c r="D4777" s="32" t="s">
        <v>67</v>
      </c>
      <c r="E4777" s="32" t="s">
        <v>25</v>
      </c>
      <c r="F4777" s="32"/>
      <c r="G4777" s="32">
        <v>14</v>
      </c>
      <c r="H4777" s="34">
        <v>1606.9724999999999</v>
      </c>
      <c r="I4777" s="3"/>
      <c r="J4777" s="26">
        <f t="shared" si="344"/>
        <v>0</v>
      </c>
    </row>
    <row r="4778" spans="1:10" ht="20.25" customHeight="1" x14ac:dyDescent="0.25">
      <c r="A4778" s="36"/>
      <c r="B4778" s="32" t="s">
        <v>5</v>
      </c>
      <c r="C4778" s="32" t="str">
        <f t="shared" si="347"/>
        <v>101-269</v>
      </c>
      <c r="D4778" s="32" t="s">
        <v>67</v>
      </c>
      <c r="E4778" s="32" t="s">
        <v>14</v>
      </c>
      <c r="F4778" s="32"/>
      <c r="G4778" s="32">
        <v>11</v>
      </c>
      <c r="H4778" s="34">
        <v>1606.9724999999999</v>
      </c>
      <c r="I4778" s="3"/>
      <c r="J4778" s="26">
        <f t="shared" si="344"/>
        <v>0</v>
      </c>
    </row>
    <row r="4779" spans="1:10" ht="20.25" customHeight="1" x14ac:dyDescent="0.25">
      <c r="A4779" s="36"/>
      <c r="B4779" s="32" t="s">
        <v>5</v>
      </c>
      <c r="C4779" s="32" t="str">
        <f t="shared" si="347"/>
        <v>101-269</v>
      </c>
      <c r="D4779" s="32" t="s">
        <v>67</v>
      </c>
      <c r="E4779" s="32" t="s">
        <v>15</v>
      </c>
      <c r="F4779" s="32"/>
      <c r="G4779" s="32">
        <v>20</v>
      </c>
      <c r="H4779" s="34">
        <v>1606.9724999999999</v>
      </c>
      <c r="I4779" s="3"/>
      <c r="J4779" s="26">
        <f t="shared" si="344"/>
        <v>0</v>
      </c>
    </row>
    <row r="4780" spans="1:10" ht="20.25" customHeight="1" x14ac:dyDescent="0.25">
      <c r="A4780" s="36"/>
      <c r="B4780" s="32" t="s">
        <v>5</v>
      </c>
      <c r="C4780" s="32" t="str">
        <f t="shared" si="347"/>
        <v>101-269</v>
      </c>
      <c r="D4780" s="32" t="s">
        <v>67</v>
      </c>
      <c r="E4780" s="32" t="s">
        <v>16</v>
      </c>
      <c r="F4780" s="32"/>
      <c r="G4780" s="32">
        <v>19</v>
      </c>
      <c r="H4780" s="34">
        <v>1606.9724999999999</v>
      </c>
      <c r="I4780" s="3"/>
      <c r="J4780" s="26">
        <f t="shared" si="344"/>
        <v>0</v>
      </c>
    </row>
    <row r="4781" spans="1:10" ht="20.25" customHeight="1" x14ac:dyDescent="0.25">
      <c r="A4781" s="36"/>
      <c r="B4781" s="32" t="s">
        <v>5</v>
      </c>
      <c r="C4781" s="32" t="str">
        <f t="shared" si="347"/>
        <v>101-269</v>
      </c>
      <c r="D4781" s="32" t="s">
        <v>67</v>
      </c>
      <c r="E4781" s="32" t="s">
        <v>17</v>
      </c>
      <c r="F4781" s="32"/>
      <c r="G4781" s="32">
        <v>14</v>
      </c>
      <c r="H4781" s="34">
        <v>1606.9724999999999</v>
      </c>
      <c r="I4781" s="3"/>
      <c r="J4781" s="26">
        <f t="shared" si="344"/>
        <v>0</v>
      </c>
    </row>
    <row r="4782" spans="1:10" ht="20.25" customHeight="1" x14ac:dyDescent="0.25">
      <c r="A4782" s="36"/>
      <c r="B4782" s="32" t="s">
        <v>5</v>
      </c>
      <c r="C4782" s="32" t="str">
        <f t="shared" si="347"/>
        <v>101-269</v>
      </c>
      <c r="D4782" s="32" t="s">
        <v>67</v>
      </c>
      <c r="E4782" s="32" t="s">
        <v>19</v>
      </c>
      <c r="F4782" s="32"/>
      <c r="G4782" s="32">
        <v>9</v>
      </c>
      <c r="H4782" s="34">
        <v>1606.9724999999999</v>
      </c>
      <c r="I4782" s="3"/>
      <c r="J4782" s="26">
        <f t="shared" si="344"/>
        <v>0</v>
      </c>
    </row>
    <row r="4783" spans="1:10" ht="20.25" customHeight="1" x14ac:dyDescent="0.25">
      <c r="A4783" s="36"/>
      <c r="B4783" s="32" t="s">
        <v>5</v>
      </c>
      <c r="C4783" s="32" t="str">
        <f t="shared" si="347"/>
        <v>101-269</v>
      </c>
      <c r="D4783" s="32" t="s">
        <v>67</v>
      </c>
      <c r="E4783" s="32" t="s">
        <v>20</v>
      </c>
      <c r="F4783" s="32"/>
      <c r="G4783" s="32">
        <v>23</v>
      </c>
      <c r="H4783" s="34">
        <v>1606.9724999999999</v>
      </c>
      <c r="I4783" s="3"/>
      <c r="J4783" s="26">
        <f t="shared" si="344"/>
        <v>0</v>
      </c>
    </row>
    <row r="4784" spans="1:10" ht="20.25" customHeight="1" x14ac:dyDescent="0.25">
      <c r="A4784" s="36"/>
      <c r="B4784" s="32" t="s">
        <v>5</v>
      </c>
      <c r="C4784" s="32" t="str">
        <f t="shared" si="347"/>
        <v>101-269</v>
      </c>
      <c r="D4784" s="32" t="s">
        <v>67</v>
      </c>
      <c r="E4784" s="32" t="s">
        <v>21</v>
      </c>
      <c r="F4784" s="32"/>
      <c r="G4784" s="32">
        <v>19</v>
      </c>
      <c r="H4784" s="34">
        <v>1606.9724999999999</v>
      </c>
      <c r="I4784" s="3"/>
      <c r="J4784" s="26">
        <f t="shared" si="344"/>
        <v>0</v>
      </c>
    </row>
    <row r="4785" spans="1:10" ht="20.25" customHeight="1" x14ac:dyDescent="0.25">
      <c r="A4785" s="36"/>
      <c r="B4785" s="32" t="s">
        <v>5</v>
      </c>
      <c r="C4785" s="32" t="str">
        <f t="shared" si="347"/>
        <v>101-269</v>
      </c>
      <c r="D4785" s="32" t="s">
        <v>67</v>
      </c>
      <c r="E4785" s="32" t="s">
        <v>22</v>
      </c>
      <c r="F4785" s="32"/>
      <c r="G4785" s="32">
        <v>14</v>
      </c>
      <c r="H4785" s="34">
        <v>1606.9724999999999</v>
      </c>
      <c r="I4785" s="3"/>
      <c r="J4785" s="26">
        <f t="shared" si="344"/>
        <v>0</v>
      </c>
    </row>
    <row r="4786" spans="1:10" ht="20.25" customHeight="1" x14ac:dyDescent="0.25">
      <c r="A4786" s="36"/>
      <c r="B4786" s="32" t="s">
        <v>5</v>
      </c>
      <c r="C4786" s="32" t="str">
        <f t="shared" si="347"/>
        <v>101-269</v>
      </c>
      <c r="D4786" s="32" t="s">
        <v>67</v>
      </c>
      <c r="E4786" s="32" t="s">
        <v>73</v>
      </c>
      <c r="F4786" s="32"/>
      <c r="G4786" s="32">
        <v>3</v>
      </c>
      <c r="H4786" s="34">
        <v>1606.9724999999999</v>
      </c>
      <c r="I4786" s="3"/>
      <c r="J4786" s="26">
        <f t="shared" si="344"/>
        <v>0</v>
      </c>
    </row>
    <row r="4787" spans="1:10" ht="20.25" customHeight="1" x14ac:dyDescent="0.25">
      <c r="A4787" s="37"/>
      <c r="B4787" s="32" t="s">
        <v>5</v>
      </c>
      <c r="C4787" s="32" t="str">
        <f t="shared" si="347"/>
        <v>101-269</v>
      </c>
      <c r="D4787" s="32" t="s">
        <v>67</v>
      </c>
      <c r="E4787" s="32" t="s">
        <v>28</v>
      </c>
      <c r="F4787" s="32"/>
      <c r="G4787" s="32">
        <v>3</v>
      </c>
      <c r="H4787" s="34">
        <v>1606.9724999999999</v>
      </c>
      <c r="I4787" s="3"/>
      <c r="J4787" s="26">
        <f t="shared" si="344"/>
        <v>0</v>
      </c>
    </row>
    <row r="4788" spans="1:10" ht="66" customHeight="1" x14ac:dyDescent="0.25">
      <c r="A4788" s="35"/>
      <c r="B4788" s="32" t="s">
        <v>80</v>
      </c>
      <c r="C4788" s="32" t="str">
        <f>HYPERLINK("http://warehouse.orhideja.net//images/products/150-000.jpg","150-000")</f>
        <v>150-000</v>
      </c>
      <c r="D4788" s="32" t="s">
        <v>67</v>
      </c>
      <c r="E4788" s="32" t="s">
        <v>70</v>
      </c>
      <c r="F4788" s="32" t="s">
        <v>199</v>
      </c>
      <c r="G4788" s="32">
        <v>1</v>
      </c>
      <c r="H4788" s="34">
        <v>1409.4675</v>
      </c>
      <c r="I4788" s="3"/>
      <c r="J4788" s="26">
        <f t="shared" si="344"/>
        <v>0</v>
      </c>
    </row>
    <row r="4789" spans="1:10" ht="66" customHeight="1" x14ac:dyDescent="0.25">
      <c r="A4789" s="36"/>
      <c r="B4789" s="32" t="s">
        <v>80</v>
      </c>
      <c r="C4789" s="32" t="str">
        <f>HYPERLINK("http://warehouse.orhideja.net//images/products/150-000.jpg","150-000")</f>
        <v>150-000</v>
      </c>
      <c r="D4789" s="32" t="s">
        <v>67</v>
      </c>
      <c r="E4789" s="32" t="s">
        <v>10</v>
      </c>
      <c r="F4789" s="32" t="s">
        <v>200</v>
      </c>
      <c r="G4789" s="32">
        <v>3</v>
      </c>
      <c r="H4789" s="34">
        <v>1409.4675</v>
      </c>
      <c r="I4789" s="3"/>
      <c r="J4789" s="26">
        <f t="shared" si="344"/>
        <v>0</v>
      </c>
    </row>
    <row r="4790" spans="1:10" ht="66" customHeight="1" x14ac:dyDescent="0.25">
      <c r="A4790" s="37"/>
      <c r="B4790" s="32" t="s">
        <v>80</v>
      </c>
      <c r="C4790" s="32" t="str">
        <f>HYPERLINK("http://warehouse.orhideja.net//images/products/150-000.jpg","150-000")</f>
        <v>150-000</v>
      </c>
      <c r="D4790" s="32" t="s">
        <v>67</v>
      </c>
      <c r="E4790" s="32" t="s">
        <v>11</v>
      </c>
      <c r="F4790" s="32" t="s">
        <v>201</v>
      </c>
      <c r="G4790" s="32">
        <v>2</v>
      </c>
      <c r="H4790" s="34">
        <v>1409.4675</v>
      </c>
      <c r="I4790" s="3"/>
      <c r="J4790" s="26">
        <f t="shared" si="344"/>
        <v>0</v>
      </c>
    </row>
    <row r="4791" spans="1:10" ht="24.75" customHeight="1" x14ac:dyDescent="0.25">
      <c r="A4791" s="35"/>
      <c r="B4791" s="32" t="s">
        <v>5</v>
      </c>
      <c r="C4791" s="32" t="str">
        <f t="shared" ref="C4791:C4803" si="348">HYPERLINK("http://warehouse.orhideja.net//images/products/197-518, 225-518.jpg","197-518")</f>
        <v>197-518</v>
      </c>
      <c r="D4791" s="32" t="s">
        <v>86</v>
      </c>
      <c r="E4791" s="32" t="s">
        <v>10</v>
      </c>
      <c r="F4791" s="32">
        <v>5181970190016</v>
      </c>
      <c r="G4791" s="32">
        <v>3</v>
      </c>
      <c r="H4791" s="34">
        <v>1472.31</v>
      </c>
      <c r="I4791" s="3"/>
      <c r="J4791" s="26">
        <f t="shared" si="344"/>
        <v>0</v>
      </c>
    </row>
    <row r="4792" spans="1:10" ht="24.75" customHeight="1" x14ac:dyDescent="0.25">
      <c r="A4792" s="36"/>
      <c r="B4792" s="32" t="s">
        <v>5</v>
      </c>
      <c r="C4792" s="32" t="str">
        <f t="shared" si="348"/>
        <v>197-518</v>
      </c>
      <c r="D4792" s="32" t="s">
        <v>86</v>
      </c>
      <c r="E4792" s="32" t="s">
        <v>11</v>
      </c>
      <c r="F4792" s="32">
        <v>5181970200012</v>
      </c>
      <c r="G4792" s="32">
        <v>4</v>
      </c>
      <c r="H4792" s="34">
        <v>1472.31</v>
      </c>
      <c r="I4792" s="3"/>
      <c r="J4792" s="26">
        <f t="shared" si="344"/>
        <v>0</v>
      </c>
    </row>
    <row r="4793" spans="1:10" ht="24.75" customHeight="1" x14ac:dyDescent="0.25">
      <c r="A4793" s="36"/>
      <c r="B4793" s="32" t="s">
        <v>5</v>
      </c>
      <c r="C4793" s="32" t="str">
        <f t="shared" si="348"/>
        <v>197-518</v>
      </c>
      <c r="D4793" s="32" t="s">
        <v>86</v>
      </c>
      <c r="E4793" s="32" t="s">
        <v>25</v>
      </c>
      <c r="F4793" s="32">
        <v>5181970210011</v>
      </c>
      <c r="G4793" s="32">
        <v>4</v>
      </c>
      <c r="H4793" s="34">
        <v>1472.31</v>
      </c>
      <c r="I4793" s="3"/>
      <c r="J4793" s="26">
        <f t="shared" si="344"/>
        <v>0</v>
      </c>
    </row>
    <row r="4794" spans="1:10" ht="24.75" customHeight="1" x14ac:dyDescent="0.25">
      <c r="A4794" s="36"/>
      <c r="B4794" s="32" t="s">
        <v>5</v>
      </c>
      <c r="C4794" s="32" t="str">
        <f t="shared" si="348"/>
        <v>197-518</v>
      </c>
      <c r="D4794" s="32" t="s">
        <v>86</v>
      </c>
      <c r="E4794" s="32" t="s">
        <v>12</v>
      </c>
      <c r="F4794" s="32">
        <v>5181970220010</v>
      </c>
      <c r="G4794" s="32">
        <v>4</v>
      </c>
      <c r="H4794" s="34">
        <v>1472.31</v>
      </c>
      <c r="I4794" s="3"/>
      <c r="J4794" s="26">
        <f t="shared" si="344"/>
        <v>0</v>
      </c>
    </row>
    <row r="4795" spans="1:10" ht="24.75" customHeight="1" x14ac:dyDescent="0.25">
      <c r="A4795" s="36"/>
      <c r="B4795" s="32" t="s">
        <v>5</v>
      </c>
      <c r="C4795" s="32" t="str">
        <f t="shared" si="348"/>
        <v>197-518</v>
      </c>
      <c r="D4795" s="32" t="s">
        <v>86</v>
      </c>
      <c r="E4795" s="32" t="s">
        <v>13</v>
      </c>
      <c r="F4795" s="32">
        <v>5181970230019</v>
      </c>
      <c r="G4795" s="32">
        <v>4</v>
      </c>
      <c r="H4795" s="34">
        <v>1472.31</v>
      </c>
      <c r="I4795" s="3"/>
      <c r="J4795" s="26">
        <f t="shared" si="344"/>
        <v>0</v>
      </c>
    </row>
    <row r="4796" spans="1:10" ht="24.75" customHeight="1" x14ac:dyDescent="0.25">
      <c r="A4796" s="36"/>
      <c r="B4796" s="32" t="s">
        <v>5</v>
      </c>
      <c r="C4796" s="32" t="str">
        <f t="shared" si="348"/>
        <v>197-518</v>
      </c>
      <c r="D4796" s="32" t="s">
        <v>86</v>
      </c>
      <c r="E4796" s="32" t="s">
        <v>71</v>
      </c>
      <c r="F4796" s="32">
        <v>5181970250017</v>
      </c>
      <c r="G4796" s="32">
        <v>3</v>
      </c>
      <c r="H4796" s="34">
        <v>1472.31</v>
      </c>
      <c r="I4796" s="3"/>
      <c r="J4796" s="26">
        <f t="shared" si="344"/>
        <v>0</v>
      </c>
    </row>
    <row r="4797" spans="1:10" ht="24.75" customHeight="1" x14ac:dyDescent="0.25">
      <c r="A4797" s="36"/>
      <c r="B4797" s="32" t="s">
        <v>5</v>
      </c>
      <c r="C4797" s="32" t="str">
        <f t="shared" si="348"/>
        <v>197-518</v>
      </c>
      <c r="D4797" s="32" t="s">
        <v>86</v>
      </c>
      <c r="E4797" s="32" t="s">
        <v>14</v>
      </c>
      <c r="F4797" s="32">
        <v>5181970260016</v>
      </c>
      <c r="G4797" s="32">
        <v>1</v>
      </c>
      <c r="H4797" s="34">
        <v>1472.31</v>
      </c>
      <c r="I4797" s="3"/>
      <c r="J4797" s="26">
        <f t="shared" si="344"/>
        <v>0</v>
      </c>
    </row>
    <row r="4798" spans="1:10" ht="24.75" customHeight="1" x14ac:dyDescent="0.25">
      <c r="A4798" s="36"/>
      <c r="B4798" s="32" t="s">
        <v>5</v>
      </c>
      <c r="C4798" s="32" t="str">
        <f t="shared" si="348"/>
        <v>197-518</v>
      </c>
      <c r="D4798" s="32" t="s">
        <v>86</v>
      </c>
      <c r="E4798" s="32" t="s">
        <v>15</v>
      </c>
      <c r="F4798" s="32">
        <v>5181970270015</v>
      </c>
      <c r="G4798" s="32">
        <v>3</v>
      </c>
      <c r="H4798" s="34">
        <v>1472.31</v>
      </c>
      <c r="I4798" s="3"/>
      <c r="J4798" s="26">
        <f t="shared" si="344"/>
        <v>0</v>
      </c>
    </row>
    <row r="4799" spans="1:10" ht="24.75" customHeight="1" x14ac:dyDescent="0.25">
      <c r="A4799" s="36"/>
      <c r="B4799" s="32" t="s">
        <v>5</v>
      </c>
      <c r="C4799" s="32" t="str">
        <f t="shared" si="348"/>
        <v>197-518</v>
      </c>
      <c r="D4799" s="32" t="s">
        <v>86</v>
      </c>
      <c r="E4799" s="32" t="s">
        <v>16</v>
      </c>
      <c r="F4799" s="32">
        <v>5181970280014</v>
      </c>
      <c r="G4799" s="32">
        <v>1</v>
      </c>
      <c r="H4799" s="34">
        <v>1472.31</v>
      </c>
      <c r="I4799" s="3"/>
      <c r="J4799" s="26">
        <f t="shared" si="344"/>
        <v>0</v>
      </c>
    </row>
    <row r="4800" spans="1:10" ht="24.75" customHeight="1" x14ac:dyDescent="0.25">
      <c r="A4800" s="36"/>
      <c r="B4800" s="32" t="s">
        <v>5</v>
      </c>
      <c r="C4800" s="32" t="str">
        <f t="shared" si="348"/>
        <v>197-518</v>
      </c>
      <c r="D4800" s="32" t="s">
        <v>86</v>
      </c>
      <c r="E4800" s="32" t="s">
        <v>18</v>
      </c>
      <c r="F4800" s="32">
        <v>5181970300019</v>
      </c>
      <c r="G4800" s="32">
        <v>4</v>
      </c>
      <c r="H4800" s="34">
        <v>1472.31</v>
      </c>
      <c r="I4800" s="3"/>
      <c r="J4800" s="26">
        <f t="shared" si="344"/>
        <v>0</v>
      </c>
    </row>
    <row r="4801" spans="1:10" ht="24.75" customHeight="1" x14ac:dyDescent="0.25">
      <c r="A4801" s="36"/>
      <c r="B4801" s="32" t="s">
        <v>5</v>
      </c>
      <c r="C4801" s="32" t="str">
        <f t="shared" si="348"/>
        <v>197-518</v>
      </c>
      <c r="D4801" s="32" t="s">
        <v>86</v>
      </c>
      <c r="E4801" s="32" t="s">
        <v>79</v>
      </c>
      <c r="F4801" s="32">
        <v>5181970330016</v>
      </c>
      <c r="G4801" s="32">
        <v>1</v>
      </c>
      <c r="H4801" s="34">
        <v>1472.31</v>
      </c>
      <c r="I4801" s="3"/>
      <c r="J4801" s="26">
        <f t="shared" si="344"/>
        <v>0</v>
      </c>
    </row>
    <row r="4802" spans="1:10" ht="24.75" customHeight="1" x14ac:dyDescent="0.25">
      <c r="A4802" s="36"/>
      <c r="B4802" s="32" t="s">
        <v>5</v>
      </c>
      <c r="C4802" s="32" t="str">
        <f t="shared" si="348"/>
        <v>197-518</v>
      </c>
      <c r="D4802" s="32" t="s">
        <v>86</v>
      </c>
      <c r="E4802" s="32" t="s">
        <v>81</v>
      </c>
      <c r="F4802" s="32">
        <v>5181970410015</v>
      </c>
      <c r="G4802" s="32">
        <v>2</v>
      </c>
      <c r="H4802" s="34">
        <v>1472.31</v>
      </c>
      <c r="I4802" s="3"/>
      <c r="J4802" s="26">
        <f t="shared" si="344"/>
        <v>0</v>
      </c>
    </row>
    <row r="4803" spans="1:10" ht="24.75" customHeight="1" x14ac:dyDescent="0.25">
      <c r="A4803" s="37"/>
      <c r="B4803" s="32" t="s">
        <v>5</v>
      </c>
      <c r="C4803" s="32" t="str">
        <f t="shared" si="348"/>
        <v>197-518</v>
      </c>
      <c r="D4803" s="32" t="s">
        <v>86</v>
      </c>
      <c r="E4803" s="32" t="s">
        <v>82</v>
      </c>
      <c r="F4803" s="32">
        <v>5181970490017</v>
      </c>
      <c r="G4803" s="32">
        <v>1</v>
      </c>
      <c r="H4803" s="34">
        <v>1472.31</v>
      </c>
      <c r="I4803" s="3"/>
      <c r="J4803" s="26">
        <f t="shared" si="344"/>
        <v>0</v>
      </c>
    </row>
    <row r="4804" spans="1:10" ht="19.5" customHeight="1" x14ac:dyDescent="0.25">
      <c r="A4804" s="35"/>
      <c r="B4804" s="32" t="s">
        <v>5</v>
      </c>
      <c r="C4804" s="32" t="str">
        <f t="shared" ref="C4804:C4815" si="349">HYPERLINK("http://warehouse.orhideja.net//images/products/574-518, 225-518.jpg","574-518")</f>
        <v>574-518</v>
      </c>
      <c r="D4804" s="32" t="s">
        <v>86</v>
      </c>
      <c r="E4804" s="32" t="s">
        <v>7</v>
      </c>
      <c r="F4804" s="32">
        <v>5185740120012</v>
      </c>
      <c r="G4804" s="32">
        <v>1</v>
      </c>
      <c r="H4804" s="34">
        <v>1427.4224999999999</v>
      </c>
      <c r="I4804" s="3"/>
      <c r="J4804" s="26">
        <f t="shared" si="344"/>
        <v>0</v>
      </c>
    </row>
    <row r="4805" spans="1:10" ht="19.5" customHeight="1" x14ac:dyDescent="0.25">
      <c r="A4805" s="36"/>
      <c r="B4805" s="32" t="s">
        <v>5</v>
      </c>
      <c r="C4805" s="32" t="str">
        <f t="shared" si="349"/>
        <v>574-518</v>
      </c>
      <c r="D4805" s="32" t="s">
        <v>86</v>
      </c>
      <c r="E4805" s="32" t="s">
        <v>17</v>
      </c>
      <c r="F4805" s="32">
        <v>5185740290012</v>
      </c>
      <c r="G4805" s="32">
        <v>14</v>
      </c>
      <c r="H4805" s="34">
        <v>1427.4224999999999</v>
      </c>
      <c r="I4805" s="3"/>
      <c r="J4805" s="26">
        <f t="shared" si="344"/>
        <v>0</v>
      </c>
    </row>
    <row r="4806" spans="1:10" ht="19.5" customHeight="1" x14ac:dyDescent="0.25">
      <c r="A4806" s="36"/>
      <c r="B4806" s="32" t="s">
        <v>5</v>
      </c>
      <c r="C4806" s="32" t="str">
        <f t="shared" si="349"/>
        <v>574-518</v>
      </c>
      <c r="D4806" s="32" t="s">
        <v>86</v>
      </c>
      <c r="E4806" s="32" t="s">
        <v>18</v>
      </c>
      <c r="F4806" s="32">
        <v>5185740300018</v>
      </c>
      <c r="G4806" s="32">
        <v>11</v>
      </c>
      <c r="H4806" s="34">
        <v>1427.4224999999999</v>
      </c>
      <c r="I4806" s="3"/>
      <c r="J4806" s="26">
        <f t="shared" si="344"/>
        <v>0</v>
      </c>
    </row>
    <row r="4807" spans="1:10" ht="19.5" customHeight="1" x14ac:dyDescent="0.25">
      <c r="A4807" s="36"/>
      <c r="B4807" s="32" t="s">
        <v>5</v>
      </c>
      <c r="C4807" s="32" t="str">
        <f t="shared" si="349"/>
        <v>574-518</v>
      </c>
      <c r="D4807" s="32" t="s">
        <v>86</v>
      </c>
      <c r="E4807" s="32" t="s">
        <v>26</v>
      </c>
      <c r="F4807" s="32">
        <v>5185740310017</v>
      </c>
      <c r="G4807" s="32">
        <v>12</v>
      </c>
      <c r="H4807" s="34">
        <v>1427.4224999999999</v>
      </c>
      <c r="I4807" s="3"/>
      <c r="J4807" s="26">
        <f t="shared" si="344"/>
        <v>0</v>
      </c>
    </row>
    <row r="4808" spans="1:10" ht="19.5" customHeight="1" x14ac:dyDescent="0.25">
      <c r="A4808" s="36"/>
      <c r="B4808" s="32" t="s">
        <v>5</v>
      </c>
      <c r="C4808" s="32" t="str">
        <f t="shared" si="349"/>
        <v>574-518</v>
      </c>
      <c r="D4808" s="32" t="s">
        <v>86</v>
      </c>
      <c r="E4808" s="32" t="s">
        <v>21</v>
      </c>
      <c r="F4808" s="32">
        <v>5185740360012</v>
      </c>
      <c r="G4808" s="32">
        <v>3</v>
      </c>
      <c r="H4808" s="34">
        <v>1427.4224999999999</v>
      </c>
      <c r="I4808" s="3"/>
      <c r="J4808" s="26">
        <f t="shared" ref="J4808:J4871" si="350">H4808*I4808</f>
        <v>0</v>
      </c>
    </row>
    <row r="4809" spans="1:10" ht="19.5" customHeight="1" x14ac:dyDescent="0.25">
      <c r="A4809" s="36"/>
      <c r="B4809" s="32" t="s">
        <v>5</v>
      </c>
      <c r="C4809" s="32" t="str">
        <f t="shared" si="349"/>
        <v>574-518</v>
      </c>
      <c r="D4809" s="32" t="s">
        <v>86</v>
      </c>
      <c r="E4809" s="32" t="s">
        <v>22</v>
      </c>
      <c r="F4809" s="32">
        <v>5185740370011</v>
      </c>
      <c r="G4809" s="32">
        <v>6</v>
      </c>
      <c r="H4809" s="34">
        <v>1427.4224999999999</v>
      </c>
      <c r="I4809" s="3"/>
      <c r="J4809" s="26">
        <f t="shared" si="350"/>
        <v>0</v>
      </c>
    </row>
    <row r="4810" spans="1:10" ht="19.5" customHeight="1" x14ac:dyDescent="0.25">
      <c r="A4810" s="36"/>
      <c r="B4810" s="32" t="s">
        <v>5</v>
      </c>
      <c r="C4810" s="32" t="str">
        <f t="shared" si="349"/>
        <v>574-518</v>
      </c>
      <c r="D4810" s="32" t="s">
        <v>86</v>
      </c>
      <c r="E4810" s="32" t="s">
        <v>23</v>
      </c>
      <c r="F4810" s="32">
        <v>5185740380010</v>
      </c>
      <c r="G4810" s="32">
        <v>8</v>
      </c>
      <c r="H4810" s="34">
        <v>1427.4224999999999</v>
      </c>
      <c r="I4810" s="3"/>
      <c r="J4810" s="26">
        <f t="shared" si="350"/>
        <v>0</v>
      </c>
    </row>
    <row r="4811" spans="1:10" ht="19.5" customHeight="1" x14ac:dyDescent="0.25">
      <c r="A4811" s="36"/>
      <c r="B4811" s="32" t="s">
        <v>5</v>
      </c>
      <c r="C4811" s="32" t="str">
        <f t="shared" si="349"/>
        <v>574-518</v>
      </c>
      <c r="D4811" s="32" t="s">
        <v>86</v>
      </c>
      <c r="E4811" s="32" t="s">
        <v>28</v>
      </c>
      <c r="F4811" s="32">
        <v>5185740430012</v>
      </c>
      <c r="G4811" s="32">
        <v>5</v>
      </c>
      <c r="H4811" s="34">
        <v>1427.4224999999999</v>
      </c>
      <c r="I4811" s="3"/>
      <c r="J4811" s="26">
        <f t="shared" si="350"/>
        <v>0</v>
      </c>
    </row>
    <row r="4812" spans="1:10" ht="19.5" customHeight="1" x14ac:dyDescent="0.25">
      <c r="A4812" s="36"/>
      <c r="B4812" s="32" t="s">
        <v>5</v>
      </c>
      <c r="C4812" s="32" t="str">
        <f t="shared" si="349"/>
        <v>574-518</v>
      </c>
      <c r="D4812" s="32" t="s">
        <v>86</v>
      </c>
      <c r="E4812" s="32" t="s">
        <v>29</v>
      </c>
      <c r="F4812" s="32">
        <v>5185740440011</v>
      </c>
      <c r="G4812" s="32">
        <v>6</v>
      </c>
      <c r="H4812" s="34">
        <v>1427.4224999999999</v>
      </c>
      <c r="I4812" s="3"/>
      <c r="J4812" s="26">
        <f t="shared" si="350"/>
        <v>0</v>
      </c>
    </row>
    <row r="4813" spans="1:10" ht="19.5" customHeight="1" x14ac:dyDescent="0.25">
      <c r="A4813" s="36"/>
      <c r="B4813" s="32" t="s">
        <v>5</v>
      </c>
      <c r="C4813" s="32" t="str">
        <f t="shared" si="349"/>
        <v>574-518</v>
      </c>
      <c r="D4813" s="32" t="s">
        <v>86</v>
      </c>
      <c r="E4813" s="32" t="s">
        <v>30</v>
      </c>
      <c r="F4813" s="32">
        <v>5185740450010</v>
      </c>
      <c r="G4813" s="32">
        <v>4</v>
      </c>
      <c r="H4813" s="34">
        <v>1427.4224999999999</v>
      </c>
      <c r="I4813" s="3"/>
      <c r="J4813" s="26">
        <f t="shared" si="350"/>
        <v>0</v>
      </c>
    </row>
    <row r="4814" spans="1:10" ht="19.5" customHeight="1" x14ac:dyDescent="0.25">
      <c r="A4814" s="36"/>
      <c r="B4814" s="32" t="s">
        <v>5</v>
      </c>
      <c r="C4814" s="32" t="str">
        <f t="shared" si="349"/>
        <v>574-518</v>
      </c>
      <c r="D4814" s="32" t="s">
        <v>86</v>
      </c>
      <c r="E4814" s="32" t="s">
        <v>36</v>
      </c>
      <c r="F4814" s="32">
        <v>5185740510011</v>
      </c>
      <c r="G4814" s="32">
        <v>5</v>
      </c>
      <c r="H4814" s="34">
        <v>1427.4224999999999</v>
      </c>
      <c r="I4814" s="3"/>
      <c r="J4814" s="26">
        <f t="shared" si="350"/>
        <v>0</v>
      </c>
    </row>
    <row r="4815" spans="1:10" ht="19.5" customHeight="1" x14ac:dyDescent="0.25">
      <c r="A4815" s="37"/>
      <c r="B4815" s="32" t="s">
        <v>5</v>
      </c>
      <c r="C4815" s="32" t="str">
        <f t="shared" si="349"/>
        <v>574-518</v>
      </c>
      <c r="D4815" s="32" t="s">
        <v>86</v>
      </c>
      <c r="E4815" s="32" t="s">
        <v>37</v>
      </c>
      <c r="F4815" s="32">
        <v>5185740520010</v>
      </c>
      <c r="G4815" s="32">
        <v>12</v>
      </c>
      <c r="H4815" s="34">
        <v>1427.4224999999999</v>
      </c>
      <c r="I4815" s="3"/>
      <c r="J4815" s="26">
        <f t="shared" si="350"/>
        <v>0</v>
      </c>
    </row>
    <row r="4816" spans="1:10" hidden="1" x14ac:dyDescent="0.25">
      <c r="A4816" s="35"/>
      <c r="B4816" s="32" t="s">
        <v>5</v>
      </c>
      <c r="C4816" s="32" t="str">
        <f t="shared" ref="C4816:C4826" si="351">HYPERLINK("http://warehouse.orhideja.net//images/products/536-342 Бежевый.jpg","536-342")</f>
        <v>536-342</v>
      </c>
      <c r="D4816" s="32" t="s">
        <v>143</v>
      </c>
      <c r="E4816" s="32" t="s">
        <v>7</v>
      </c>
      <c r="F4816" s="32">
        <v>3425360121269</v>
      </c>
      <c r="G4816" s="32">
        <v>10</v>
      </c>
      <c r="H4816" s="34">
        <v>1274.8050000000001</v>
      </c>
      <c r="I4816" s="3"/>
      <c r="J4816" s="26">
        <f t="shared" si="350"/>
        <v>0</v>
      </c>
    </row>
    <row r="4817" spans="1:10" ht="34.5" customHeight="1" x14ac:dyDescent="0.25">
      <c r="A4817" s="36"/>
      <c r="B4817" s="32" t="s">
        <v>5</v>
      </c>
      <c r="C4817" s="32" t="str">
        <f t="shared" si="351"/>
        <v>536-342</v>
      </c>
      <c r="D4817" s="32" t="s">
        <v>143</v>
      </c>
      <c r="E4817" s="32" t="s">
        <v>8</v>
      </c>
      <c r="F4817" s="32">
        <v>3425360131268</v>
      </c>
      <c r="G4817" s="32">
        <v>10</v>
      </c>
      <c r="H4817" s="34">
        <v>1274.8050000000001</v>
      </c>
      <c r="I4817" s="3"/>
      <c r="J4817" s="26">
        <f t="shared" si="350"/>
        <v>0</v>
      </c>
    </row>
    <row r="4818" spans="1:10" ht="34.5" customHeight="1" x14ac:dyDescent="0.25">
      <c r="A4818" s="36"/>
      <c r="B4818" s="32" t="s">
        <v>5</v>
      </c>
      <c r="C4818" s="32" t="str">
        <f t="shared" si="351"/>
        <v>536-342</v>
      </c>
      <c r="D4818" s="32" t="s">
        <v>143</v>
      </c>
      <c r="E4818" s="32" t="s">
        <v>54</v>
      </c>
      <c r="F4818" s="32">
        <v>3425360141267</v>
      </c>
      <c r="G4818" s="32">
        <v>10</v>
      </c>
      <c r="H4818" s="34">
        <v>1274.8050000000001</v>
      </c>
      <c r="I4818" s="3"/>
      <c r="J4818" s="26">
        <f t="shared" si="350"/>
        <v>0</v>
      </c>
    </row>
    <row r="4819" spans="1:10" ht="34.5" customHeight="1" x14ac:dyDescent="0.25">
      <c r="A4819" s="36"/>
      <c r="B4819" s="32" t="s">
        <v>5</v>
      </c>
      <c r="C4819" s="32" t="str">
        <f t="shared" si="351"/>
        <v>536-342</v>
      </c>
      <c r="D4819" s="32" t="s">
        <v>143</v>
      </c>
      <c r="E4819" s="32" t="s">
        <v>24</v>
      </c>
      <c r="F4819" s="32">
        <v>3425360151266</v>
      </c>
      <c r="G4819" s="32">
        <v>10</v>
      </c>
      <c r="H4819" s="34">
        <v>1274.8050000000001</v>
      </c>
      <c r="I4819" s="3"/>
      <c r="J4819" s="26">
        <f t="shared" si="350"/>
        <v>0</v>
      </c>
    </row>
    <row r="4820" spans="1:10" ht="34.5" customHeight="1" x14ac:dyDescent="0.25">
      <c r="A4820" s="36"/>
      <c r="B4820" s="32" t="s">
        <v>5</v>
      </c>
      <c r="C4820" s="32" t="str">
        <f t="shared" si="351"/>
        <v>536-342</v>
      </c>
      <c r="D4820" s="32" t="s">
        <v>143</v>
      </c>
      <c r="E4820" s="32" t="s">
        <v>55</v>
      </c>
      <c r="F4820" s="32">
        <v>3425360161265</v>
      </c>
      <c r="G4820" s="32">
        <v>8</v>
      </c>
      <c r="H4820" s="34">
        <v>1274.8050000000001</v>
      </c>
      <c r="I4820" s="3"/>
      <c r="J4820" s="26">
        <f t="shared" si="350"/>
        <v>0</v>
      </c>
    </row>
    <row r="4821" spans="1:10" ht="34.5" customHeight="1" x14ac:dyDescent="0.25">
      <c r="A4821" s="36"/>
      <c r="B4821" s="32" t="s">
        <v>5</v>
      </c>
      <c r="C4821" s="32" t="str">
        <f t="shared" si="351"/>
        <v>536-342</v>
      </c>
      <c r="D4821" s="32" t="s">
        <v>143</v>
      </c>
      <c r="E4821" s="32" t="s">
        <v>10</v>
      </c>
      <c r="F4821" s="32">
        <v>3425360191262</v>
      </c>
      <c r="G4821" s="32">
        <v>3</v>
      </c>
      <c r="H4821" s="34">
        <v>1274.8050000000001</v>
      </c>
      <c r="I4821" s="3"/>
      <c r="J4821" s="26">
        <f t="shared" si="350"/>
        <v>0</v>
      </c>
    </row>
    <row r="4822" spans="1:10" ht="34.5" customHeight="1" x14ac:dyDescent="0.25">
      <c r="A4822" s="36"/>
      <c r="B4822" s="32" t="s">
        <v>5</v>
      </c>
      <c r="C4822" s="32" t="str">
        <f t="shared" si="351"/>
        <v>536-342</v>
      </c>
      <c r="D4822" s="32" t="s">
        <v>143</v>
      </c>
      <c r="E4822" s="32" t="s">
        <v>11</v>
      </c>
      <c r="F4822" s="32">
        <v>3425360201268</v>
      </c>
      <c r="G4822" s="32">
        <v>2</v>
      </c>
      <c r="H4822" s="34">
        <v>1274.8050000000001</v>
      </c>
      <c r="I4822" s="3"/>
      <c r="J4822" s="26">
        <f t="shared" si="350"/>
        <v>0</v>
      </c>
    </row>
    <row r="4823" spans="1:10" ht="34.5" customHeight="1" x14ac:dyDescent="0.25">
      <c r="A4823" s="36"/>
      <c r="B4823" s="32" t="s">
        <v>5</v>
      </c>
      <c r="C4823" s="32" t="str">
        <f t="shared" si="351"/>
        <v>536-342</v>
      </c>
      <c r="D4823" s="32" t="s">
        <v>143</v>
      </c>
      <c r="E4823" s="32" t="s">
        <v>25</v>
      </c>
      <c r="F4823" s="32">
        <v>3425360211267</v>
      </c>
      <c r="G4823" s="32">
        <v>2</v>
      </c>
      <c r="H4823" s="34">
        <v>1274.8050000000001</v>
      </c>
      <c r="I4823" s="3"/>
      <c r="J4823" s="26">
        <f t="shared" si="350"/>
        <v>0</v>
      </c>
    </row>
    <row r="4824" spans="1:10" ht="34.5" customHeight="1" x14ac:dyDescent="0.25">
      <c r="A4824" s="36"/>
      <c r="B4824" s="32" t="s">
        <v>5</v>
      </c>
      <c r="C4824" s="32" t="str">
        <f t="shared" si="351"/>
        <v>536-342</v>
      </c>
      <c r="D4824" s="32" t="s">
        <v>143</v>
      </c>
      <c r="E4824" s="32" t="s">
        <v>12</v>
      </c>
      <c r="F4824" s="32">
        <v>3425360221266</v>
      </c>
      <c r="G4824" s="32">
        <v>2</v>
      </c>
      <c r="H4824" s="34">
        <v>1274.8050000000001</v>
      </c>
      <c r="I4824" s="3"/>
      <c r="J4824" s="26">
        <f t="shared" si="350"/>
        <v>0</v>
      </c>
    </row>
    <row r="4825" spans="1:10" ht="34.5" customHeight="1" x14ac:dyDescent="0.25">
      <c r="A4825" s="36"/>
      <c r="B4825" s="32" t="s">
        <v>5</v>
      </c>
      <c r="C4825" s="32" t="str">
        <f t="shared" si="351"/>
        <v>536-342</v>
      </c>
      <c r="D4825" s="32" t="s">
        <v>143</v>
      </c>
      <c r="E4825" s="32" t="s">
        <v>13</v>
      </c>
      <c r="F4825" s="32">
        <v>3425360231265</v>
      </c>
      <c r="G4825" s="32">
        <v>2</v>
      </c>
      <c r="H4825" s="34">
        <v>1274.8050000000001</v>
      </c>
      <c r="I4825" s="3"/>
      <c r="J4825" s="26">
        <f t="shared" si="350"/>
        <v>0</v>
      </c>
    </row>
    <row r="4826" spans="1:10" ht="34.5" customHeight="1" x14ac:dyDescent="0.25">
      <c r="A4826" s="37"/>
      <c r="B4826" s="32" t="s">
        <v>5</v>
      </c>
      <c r="C4826" s="32" t="str">
        <f t="shared" si="351"/>
        <v>536-342</v>
      </c>
      <c r="D4826" s="32" t="s">
        <v>143</v>
      </c>
      <c r="E4826" s="32" t="s">
        <v>43</v>
      </c>
      <c r="F4826" s="32">
        <v>3425360241264</v>
      </c>
      <c r="G4826" s="32">
        <v>2</v>
      </c>
      <c r="H4826" s="34">
        <v>1274.8050000000001</v>
      </c>
      <c r="I4826" s="3"/>
      <c r="J4826" s="26">
        <f t="shared" si="350"/>
        <v>0</v>
      </c>
    </row>
    <row r="4827" spans="1:10" ht="48.75" customHeight="1" x14ac:dyDescent="0.25">
      <c r="A4827" s="35"/>
      <c r="B4827" s="32" t="s">
        <v>76</v>
      </c>
      <c r="C4827" s="32" t="str">
        <f>HYPERLINK("http://warehouse.orhideja.net//images/products/181-894 Ê¢•‚ÆÁ≠Æ-‡ÆßÆ¢Î©_2.jpg","181-894")</f>
        <v>181-894</v>
      </c>
      <c r="D4827" s="32" t="s">
        <v>100</v>
      </c>
      <c r="E4827" s="32" t="s">
        <v>77</v>
      </c>
      <c r="F4827" s="32">
        <v>8941810109069</v>
      </c>
      <c r="G4827" s="32">
        <v>1</v>
      </c>
      <c r="H4827" s="34">
        <v>1481.2874999999999</v>
      </c>
      <c r="I4827" s="3"/>
      <c r="J4827" s="26">
        <f t="shared" si="350"/>
        <v>0</v>
      </c>
    </row>
    <row r="4828" spans="1:10" ht="48.75" customHeight="1" x14ac:dyDescent="0.25">
      <c r="A4828" s="36"/>
      <c r="B4828" s="32" t="s">
        <v>76</v>
      </c>
      <c r="C4828" s="32" t="str">
        <f>HYPERLINK("http://warehouse.orhideja.net//images/products/181-894 Ê¢•‚ÆÁ≠Æ-‡ÆßÆ¢Î©_2.jpg","181-894")</f>
        <v>181-894</v>
      </c>
      <c r="D4828" s="32" t="s">
        <v>100</v>
      </c>
      <c r="E4828" s="32" t="s">
        <v>70</v>
      </c>
      <c r="F4828" s="32">
        <v>8941810119068</v>
      </c>
      <c r="G4828" s="32">
        <v>6</v>
      </c>
      <c r="H4828" s="34">
        <v>1481.2874999999999</v>
      </c>
      <c r="I4828" s="3"/>
      <c r="J4828" s="26">
        <f t="shared" si="350"/>
        <v>0</v>
      </c>
    </row>
    <row r="4829" spans="1:10" ht="48.75" customHeight="1" x14ac:dyDescent="0.25">
      <c r="A4829" s="36"/>
      <c r="B4829" s="32" t="s">
        <v>76</v>
      </c>
      <c r="C4829" s="32" t="str">
        <f>HYPERLINK("http://warehouse.orhideja.net//images/products/181-894 Ê¢•‚ÆÁ≠Æ-‡ÆßÆ¢Î©_2.jpg","181-894")</f>
        <v>181-894</v>
      </c>
      <c r="D4829" s="32" t="s">
        <v>100</v>
      </c>
      <c r="E4829" s="32" t="s">
        <v>11</v>
      </c>
      <c r="F4829" s="32">
        <v>8941810209066</v>
      </c>
      <c r="G4829" s="32">
        <v>5</v>
      </c>
      <c r="H4829" s="34">
        <v>1481.2874999999999</v>
      </c>
      <c r="I4829" s="3"/>
      <c r="J4829" s="26">
        <f t="shared" si="350"/>
        <v>0</v>
      </c>
    </row>
    <row r="4830" spans="1:10" ht="48.75" customHeight="1" x14ac:dyDescent="0.25">
      <c r="A4830" s="36"/>
      <c r="B4830" s="32" t="s">
        <v>76</v>
      </c>
      <c r="C4830" s="32" t="str">
        <f>HYPERLINK("http://warehouse.orhideja.net//images/products/181-894 Ê¢•‚ÆÁ≠Æ-‡ÆßÆ¢Î©_2.jpg","181-894")</f>
        <v>181-894</v>
      </c>
      <c r="D4830" s="32" t="s">
        <v>100</v>
      </c>
      <c r="E4830" s="32" t="s">
        <v>25</v>
      </c>
      <c r="F4830" s="32">
        <v>8941810219065</v>
      </c>
      <c r="G4830" s="32">
        <v>2</v>
      </c>
      <c r="H4830" s="34">
        <v>1481.2874999999999</v>
      </c>
      <c r="I4830" s="3"/>
      <c r="J4830" s="26">
        <f t="shared" si="350"/>
        <v>0</v>
      </c>
    </row>
    <row r="4831" spans="1:10" ht="48.75" customHeight="1" x14ac:dyDescent="0.25">
      <c r="A4831" s="37"/>
      <c r="B4831" s="32" t="s">
        <v>76</v>
      </c>
      <c r="C4831" s="32" t="str">
        <f>HYPERLINK("http://warehouse.orhideja.net//images/products/181-894 Ê¢•‚ÆÁ≠Æ-‡ÆßÆ¢Î©_2.jpg","181-894")</f>
        <v>181-894</v>
      </c>
      <c r="D4831" s="32" t="s">
        <v>100</v>
      </c>
      <c r="E4831" s="32" t="s">
        <v>16</v>
      </c>
      <c r="F4831" s="32">
        <v>8941810289068</v>
      </c>
      <c r="G4831" s="32">
        <v>2</v>
      </c>
      <c r="H4831" s="34">
        <v>1481.2874999999999</v>
      </c>
      <c r="I4831" s="3"/>
      <c r="J4831" s="26">
        <f t="shared" si="350"/>
        <v>0</v>
      </c>
    </row>
    <row r="4832" spans="1:10" ht="99.75" customHeight="1" x14ac:dyDescent="0.25">
      <c r="A4832" s="35"/>
      <c r="B4832" s="32" t="s">
        <v>50</v>
      </c>
      <c r="C4832" s="32" t="str">
        <f>HYPERLINK("http://warehouse.orhideja.net//images/products/217-894 _3.jpg","217-894")</f>
        <v>217-894</v>
      </c>
      <c r="D4832" s="32" t="s">
        <v>100</v>
      </c>
      <c r="E4832" s="32">
        <v>36</v>
      </c>
      <c r="F4832" s="32">
        <v>8942171069061</v>
      </c>
      <c r="G4832" s="32">
        <v>6</v>
      </c>
      <c r="H4832" s="34">
        <v>745.13250000000005</v>
      </c>
      <c r="I4832" s="3"/>
      <c r="J4832" s="26">
        <f t="shared" si="350"/>
        <v>0</v>
      </c>
    </row>
    <row r="4833" spans="1:10" ht="99.75" customHeight="1" x14ac:dyDescent="0.25">
      <c r="A4833" s="37"/>
      <c r="B4833" s="32" t="s">
        <v>50</v>
      </c>
      <c r="C4833" s="32" t="str">
        <f>HYPERLINK("http://warehouse.orhideja.net//images/products/217-894 _3.jpg","217-894")</f>
        <v>217-894</v>
      </c>
      <c r="D4833" s="32" t="s">
        <v>100</v>
      </c>
      <c r="E4833" s="32">
        <v>38</v>
      </c>
      <c r="F4833" s="32">
        <v>8942171079060</v>
      </c>
      <c r="G4833" s="32">
        <v>2</v>
      </c>
      <c r="H4833" s="34">
        <v>745.13250000000005</v>
      </c>
      <c r="I4833" s="3"/>
      <c r="J4833" s="26">
        <f t="shared" si="350"/>
        <v>0</v>
      </c>
    </row>
    <row r="4834" spans="1:10" ht="28.5" customHeight="1" x14ac:dyDescent="0.25">
      <c r="A4834" s="35"/>
      <c r="B4834" s="32" t="s">
        <v>72</v>
      </c>
      <c r="C4834" s="32" t="str">
        <f t="shared" ref="C4834:C4842" si="352">HYPERLINK("http://warehouse.orhideja.net//images/products/136-894_4.jpg","136-894")</f>
        <v>136-894</v>
      </c>
      <c r="D4834" s="32" t="s">
        <v>86</v>
      </c>
      <c r="E4834" s="32" t="s">
        <v>70</v>
      </c>
      <c r="F4834" s="32">
        <v>8941360110010</v>
      </c>
      <c r="G4834" s="32">
        <v>5</v>
      </c>
      <c r="H4834" s="34">
        <v>1427.4224999999999</v>
      </c>
      <c r="I4834" s="3"/>
      <c r="J4834" s="26">
        <f t="shared" si="350"/>
        <v>0</v>
      </c>
    </row>
    <row r="4835" spans="1:10" ht="28.5" customHeight="1" x14ac:dyDescent="0.25">
      <c r="A4835" s="36"/>
      <c r="B4835" s="32" t="s">
        <v>72</v>
      </c>
      <c r="C4835" s="32" t="str">
        <f t="shared" si="352"/>
        <v>136-894</v>
      </c>
      <c r="D4835" s="32" t="s">
        <v>86</v>
      </c>
      <c r="E4835" s="32" t="s">
        <v>9</v>
      </c>
      <c r="F4835" s="32">
        <v>8941360180013</v>
      </c>
      <c r="G4835" s="32">
        <v>2</v>
      </c>
      <c r="H4835" s="34">
        <v>1427.4224999999999</v>
      </c>
      <c r="I4835" s="3"/>
      <c r="J4835" s="26">
        <f t="shared" si="350"/>
        <v>0</v>
      </c>
    </row>
    <row r="4836" spans="1:10" ht="28.5" customHeight="1" x14ac:dyDescent="0.25">
      <c r="A4836" s="36"/>
      <c r="B4836" s="32" t="s">
        <v>72</v>
      </c>
      <c r="C4836" s="32" t="str">
        <f t="shared" si="352"/>
        <v>136-894</v>
      </c>
      <c r="D4836" s="32" t="s">
        <v>86</v>
      </c>
      <c r="E4836" s="32" t="s">
        <v>10</v>
      </c>
      <c r="F4836" s="32">
        <v>8941360190012</v>
      </c>
      <c r="G4836" s="32">
        <v>3</v>
      </c>
      <c r="H4836" s="34">
        <v>1427.4224999999999</v>
      </c>
      <c r="I4836" s="3"/>
      <c r="J4836" s="26">
        <f t="shared" si="350"/>
        <v>0</v>
      </c>
    </row>
    <row r="4837" spans="1:10" ht="28.5" customHeight="1" x14ac:dyDescent="0.25">
      <c r="A4837" s="36"/>
      <c r="B4837" s="32" t="s">
        <v>72</v>
      </c>
      <c r="C4837" s="32" t="str">
        <f t="shared" si="352"/>
        <v>136-894</v>
      </c>
      <c r="D4837" s="32" t="s">
        <v>86</v>
      </c>
      <c r="E4837" s="32" t="s">
        <v>71</v>
      </c>
      <c r="F4837" s="32">
        <v>8941360250013</v>
      </c>
      <c r="G4837" s="32">
        <v>4</v>
      </c>
      <c r="H4837" s="34">
        <v>1427.4224999999999</v>
      </c>
      <c r="I4837" s="3"/>
      <c r="J4837" s="26">
        <f t="shared" si="350"/>
        <v>0</v>
      </c>
    </row>
    <row r="4838" spans="1:10" ht="28.5" customHeight="1" x14ac:dyDescent="0.25">
      <c r="A4838" s="36"/>
      <c r="B4838" s="32" t="s">
        <v>72</v>
      </c>
      <c r="C4838" s="32" t="str">
        <f t="shared" si="352"/>
        <v>136-894</v>
      </c>
      <c r="D4838" s="32" t="s">
        <v>86</v>
      </c>
      <c r="E4838" s="32" t="s">
        <v>16</v>
      </c>
      <c r="F4838" s="32">
        <v>8941360280010</v>
      </c>
      <c r="G4838" s="32">
        <v>4</v>
      </c>
      <c r="H4838" s="34">
        <v>1427.4224999999999</v>
      </c>
      <c r="I4838" s="3"/>
      <c r="J4838" s="26">
        <f t="shared" si="350"/>
        <v>0</v>
      </c>
    </row>
    <row r="4839" spans="1:10" ht="28.5" customHeight="1" x14ac:dyDescent="0.25">
      <c r="A4839" s="36"/>
      <c r="B4839" s="32" t="s">
        <v>72</v>
      </c>
      <c r="C4839" s="32" t="str">
        <f t="shared" si="352"/>
        <v>136-894</v>
      </c>
      <c r="D4839" s="32" t="s">
        <v>86</v>
      </c>
      <c r="E4839" s="32" t="s">
        <v>17</v>
      </c>
      <c r="F4839" s="32">
        <v>8941360290019</v>
      </c>
      <c r="G4839" s="32">
        <v>3</v>
      </c>
      <c r="H4839" s="34">
        <v>1427.4224999999999</v>
      </c>
      <c r="I4839" s="3"/>
      <c r="J4839" s="26">
        <f t="shared" si="350"/>
        <v>0</v>
      </c>
    </row>
    <row r="4840" spans="1:10" ht="28.5" customHeight="1" x14ac:dyDescent="0.25">
      <c r="A4840" s="36"/>
      <c r="B4840" s="32" t="s">
        <v>72</v>
      </c>
      <c r="C4840" s="32" t="str">
        <f t="shared" si="352"/>
        <v>136-894</v>
      </c>
      <c r="D4840" s="32" t="s">
        <v>86</v>
      </c>
      <c r="E4840" s="32" t="s">
        <v>20</v>
      </c>
      <c r="F4840" s="32">
        <v>8941360350010</v>
      </c>
      <c r="G4840" s="32">
        <v>3</v>
      </c>
      <c r="H4840" s="34">
        <v>1427.4224999999999</v>
      </c>
      <c r="I4840" s="3"/>
      <c r="J4840" s="26">
        <f t="shared" si="350"/>
        <v>0</v>
      </c>
    </row>
    <row r="4841" spans="1:10" ht="28.5" customHeight="1" x14ac:dyDescent="0.25">
      <c r="A4841" s="36"/>
      <c r="B4841" s="32" t="s">
        <v>72</v>
      </c>
      <c r="C4841" s="32" t="str">
        <f t="shared" si="352"/>
        <v>136-894</v>
      </c>
      <c r="D4841" s="32" t="s">
        <v>86</v>
      </c>
      <c r="E4841" s="32" t="s">
        <v>21</v>
      </c>
      <c r="F4841" s="32">
        <v>8941360360019</v>
      </c>
      <c r="G4841" s="32">
        <v>4</v>
      </c>
      <c r="H4841" s="34">
        <v>1427.4224999999999</v>
      </c>
      <c r="I4841" s="3"/>
      <c r="J4841" s="26">
        <f t="shared" si="350"/>
        <v>0</v>
      </c>
    </row>
    <row r="4842" spans="1:10" ht="28.5" customHeight="1" x14ac:dyDescent="0.25">
      <c r="A4842" s="37"/>
      <c r="B4842" s="32" t="s">
        <v>72</v>
      </c>
      <c r="C4842" s="32" t="str">
        <f t="shared" si="352"/>
        <v>136-894</v>
      </c>
      <c r="D4842" s="32" t="s">
        <v>86</v>
      </c>
      <c r="E4842" s="32" t="s">
        <v>28</v>
      </c>
      <c r="F4842" s="32">
        <v>8941360430019</v>
      </c>
      <c r="G4842" s="32">
        <v>2</v>
      </c>
      <c r="H4842" s="34">
        <v>1427.4224999999999</v>
      </c>
      <c r="I4842" s="3"/>
      <c r="J4842" s="26">
        <f t="shared" si="350"/>
        <v>0</v>
      </c>
    </row>
    <row r="4843" spans="1:10" x14ac:dyDescent="0.25">
      <c r="A4843" s="35"/>
      <c r="B4843" s="32" t="s">
        <v>76</v>
      </c>
      <c r="C4843" s="32" t="str">
        <f t="shared" ref="C4843:C4873" si="353">HYPERLINK("http://warehouse.orhideja.net//images/products/180-000,-638-007-moloko_1_2.jpg","180-000")</f>
        <v>180-000</v>
      </c>
      <c r="D4843" s="32" t="s">
        <v>86</v>
      </c>
      <c r="E4843" s="32" t="s">
        <v>70</v>
      </c>
      <c r="F4843" s="32">
        <v>7427259397867</v>
      </c>
      <c r="G4843" s="32">
        <v>1</v>
      </c>
      <c r="H4843" s="34">
        <v>1589.0174999999999</v>
      </c>
      <c r="I4843" s="3"/>
      <c r="J4843" s="26">
        <f t="shared" si="350"/>
        <v>0</v>
      </c>
    </row>
    <row r="4844" spans="1:10" x14ac:dyDescent="0.25">
      <c r="A4844" s="36"/>
      <c r="B4844" s="32" t="s">
        <v>76</v>
      </c>
      <c r="C4844" s="32" t="str">
        <f t="shared" si="353"/>
        <v>180-000</v>
      </c>
      <c r="D4844" s="32" t="s">
        <v>86</v>
      </c>
      <c r="E4844" s="32" t="s">
        <v>7</v>
      </c>
      <c r="F4844" s="32">
        <v>7427259397874</v>
      </c>
      <c r="G4844" s="32">
        <v>2</v>
      </c>
      <c r="H4844" s="34">
        <v>1589.0174999999999</v>
      </c>
      <c r="I4844" s="3"/>
      <c r="J4844" s="26">
        <f t="shared" si="350"/>
        <v>0</v>
      </c>
    </row>
    <row r="4845" spans="1:10" x14ac:dyDescent="0.25">
      <c r="A4845" s="36"/>
      <c r="B4845" s="32" t="s">
        <v>76</v>
      </c>
      <c r="C4845" s="32" t="str">
        <f t="shared" si="353"/>
        <v>180-000</v>
      </c>
      <c r="D4845" s="32" t="s">
        <v>86</v>
      </c>
      <c r="E4845" s="32" t="s">
        <v>8</v>
      </c>
      <c r="F4845" s="32">
        <v>7427259397881</v>
      </c>
      <c r="G4845" s="32">
        <v>2</v>
      </c>
      <c r="H4845" s="34">
        <v>1589.0174999999999</v>
      </c>
      <c r="I4845" s="3"/>
      <c r="J4845" s="26">
        <f t="shared" si="350"/>
        <v>0</v>
      </c>
    </row>
    <row r="4846" spans="1:10" x14ac:dyDescent="0.25">
      <c r="A4846" s="36"/>
      <c r="B4846" s="32" t="s">
        <v>76</v>
      </c>
      <c r="C4846" s="32" t="str">
        <f t="shared" si="353"/>
        <v>180-000</v>
      </c>
      <c r="D4846" s="32" t="s">
        <v>86</v>
      </c>
      <c r="E4846" s="32" t="s">
        <v>54</v>
      </c>
      <c r="F4846" s="32">
        <v>7427259397898</v>
      </c>
      <c r="G4846" s="32">
        <v>2</v>
      </c>
      <c r="H4846" s="34">
        <v>1589.0174999999999</v>
      </c>
      <c r="I4846" s="3"/>
      <c r="J4846" s="26">
        <f t="shared" si="350"/>
        <v>0</v>
      </c>
    </row>
    <row r="4847" spans="1:10" x14ac:dyDescent="0.25">
      <c r="A4847" s="36"/>
      <c r="B4847" s="32" t="s">
        <v>76</v>
      </c>
      <c r="C4847" s="32" t="str">
        <f t="shared" si="353"/>
        <v>180-000</v>
      </c>
      <c r="D4847" s="32" t="s">
        <v>86</v>
      </c>
      <c r="E4847" s="32" t="s">
        <v>9</v>
      </c>
      <c r="F4847" s="32">
        <v>7427259397973</v>
      </c>
      <c r="G4847" s="32">
        <v>2</v>
      </c>
      <c r="H4847" s="34">
        <v>1589.0174999999999</v>
      </c>
      <c r="I4847" s="3"/>
      <c r="J4847" s="26">
        <f t="shared" si="350"/>
        <v>0</v>
      </c>
    </row>
    <row r="4848" spans="1:10" x14ac:dyDescent="0.25">
      <c r="A4848" s="36"/>
      <c r="B4848" s="32" t="s">
        <v>76</v>
      </c>
      <c r="C4848" s="32" t="str">
        <f t="shared" si="353"/>
        <v>180-000</v>
      </c>
      <c r="D4848" s="32" t="s">
        <v>86</v>
      </c>
      <c r="E4848" s="32" t="s">
        <v>10</v>
      </c>
      <c r="F4848" s="32">
        <v>7427259397980</v>
      </c>
      <c r="G4848" s="32">
        <v>7</v>
      </c>
      <c r="H4848" s="34">
        <v>1589.0174999999999</v>
      </c>
      <c r="I4848" s="3"/>
      <c r="J4848" s="26">
        <f t="shared" si="350"/>
        <v>0</v>
      </c>
    </row>
    <row r="4849" spans="1:10" x14ac:dyDescent="0.25">
      <c r="A4849" s="36"/>
      <c r="B4849" s="32" t="s">
        <v>76</v>
      </c>
      <c r="C4849" s="32" t="str">
        <f t="shared" si="353"/>
        <v>180-000</v>
      </c>
      <c r="D4849" s="32" t="s">
        <v>86</v>
      </c>
      <c r="E4849" s="32" t="s">
        <v>11</v>
      </c>
      <c r="F4849" s="32">
        <v>7427259397997</v>
      </c>
      <c r="G4849" s="32">
        <v>9</v>
      </c>
      <c r="H4849" s="34">
        <v>1589.0174999999999</v>
      </c>
      <c r="I4849" s="3"/>
      <c r="J4849" s="26">
        <f t="shared" si="350"/>
        <v>0</v>
      </c>
    </row>
    <row r="4850" spans="1:10" x14ac:dyDescent="0.25">
      <c r="A4850" s="36"/>
      <c r="B4850" s="32" t="s">
        <v>76</v>
      </c>
      <c r="C4850" s="32" t="str">
        <f t="shared" si="353"/>
        <v>180-000</v>
      </c>
      <c r="D4850" s="32" t="s">
        <v>86</v>
      </c>
      <c r="E4850" s="32" t="s">
        <v>25</v>
      </c>
      <c r="F4850" s="32">
        <v>7427259398000</v>
      </c>
      <c r="G4850" s="32">
        <v>9</v>
      </c>
      <c r="H4850" s="34">
        <v>1589.0174999999999</v>
      </c>
      <c r="I4850" s="3"/>
      <c r="J4850" s="26">
        <f t="shared" si="350"/>
        <v>0</v>
      </c>
    </row>
    <row r="4851" spans="1:10" x14ac:dyDescent="0.25">
      <c r="A4851" s="36"/>
      <c r="B4851" s="32" t="s">
        <v>76</v>
      </c>
      <c r="C4851" s="32" t="str">
        <f t="shared" si="353"/>
        <v>180-000</v>
      </c>
      <c r="D4851" s="32" t="s">
        <v>86</v>
      </c>
      <c r="E4851" s="32" t="s">
        <v>12</v>
      </c>
      <c r="F4851" s="32">
        <v>7427259398017</v>
      </c>
      <c r="G4851" s="32">
        <v>5</v>
      </c>
      <c r="H4851" s="34">
        <v>1589.0174999999999</v>
      </c>
      <c r="I4851" s="3"/>
      <c r="J4851" s="26">
        <f t="shared" si="350"/>
        <v>0</v>
      </c>
    </row>
    <row r="4852" spans="1:10" x14ac:dyDescent="0.25">
      <c r="A4852" s="36"/>
      <c r="B4852" s="32" t="s">
        <v>76</v>
      </c>
      <c r="C4852" s="32" t="str">
        <f t="shared" si="353"/>
        <v>180-000</v>
      </c>
      <c r="D4852" s="32" t="s">
        <v>86</v>
      </c>
      <c r="E4852" s="32" t="s">
        <v>13</v>
      </c>
      <c r="F4852" s="32">
        <v>7427259398024</v>
      </c>
      <c r="G4852" s="32">
        <v>7</v>
      </c>
      <c r="H4852" s="34">
        <v>1589.0174999999999</v>
      </c>
      <c r="I4852" s="3"/>
      <c r="J4852" s="26">
        <f t="shared" si="350"/>
        <v>0</v>
      </c>
    </row>
    <row r="4853" spans="1:10" x14ac:dyDescent="0.25">
      <c r="A4853" s="36"/>
      <c r="B4853" s="32" t="s">
        <v>76</v>
      </c>
      <c r="C4853" s="32" t="str">
        <f t="shared" si="353"/>
        <v>180-000</v>
      </c>
      <c r="D4853" s="32" t="s">
        <v>86</v>
      </c>
      <c r="E4853" s="32" t="s">
        <v>14</v>
      </c>
      <c r="F4853" s="32">
        <v>7427259398093</v>
      </c>
      <c r="G4853" s="32">
        <v>2</v>
      </c>
      <c r="H4853" s="34">
        <v>1589.0174999999999</v>
      </c>
      <c r="I4853" s="3"/>
      <c r="J4853" s="26">
        <f t="shared" si="350"/>
        <v>0</v>
      </c>
    </row>
    <row r="4854" spans="1:10" x14ac:dyDescent="0.25">
      <c r="A4854" s="36"/>
      <c r="B4854" s="32" t="s">
        <v>76</v>
      </c>
      <c r="C4854" s="32" t="str">
        <f t="shared" si="353"/>
        <v>180-000</v>
      </c>
      <c r="D4854" s="32" t="s">
        <v>86</v>
      </c>
      <c r="E4854" s="32" t="s">
        <v>15</v>
      </c>
      <c r="F4854" s="32">
        <v>7427259398109</v>
      </c>
      <c r="G4854" s="32">
        <v>1</v>
      </c>
      <c r="H4854" s="34">
        <v>1589.0174999999999</v>
      </c>
      <c r="I4854" s="3"/>
      <c r="J4854" s="26">
        <f t="shared" si="350"/>
        <v>0</v>
      </c>
    </row>
    <row r="4855" spans="1:10" x14ac:dyDescent="0.25">
      <c r="A4855" s="36"/>
      <c r="B4855" s="32" t="s">
        <v>76</v>
      </c>
      <c r="C4855" s="32" t="str">
        <f t="shared" si="353"/>
        <v>180-000</v>
      </c>
      <c r="D4855" s="32" t="s">
        <v>86</v>
      </c>
      <c r="E4855" s="32" t="s">
        <v>16</v>
      </c>
      <c r="F4855" s="32">
        <v>7427259398116</v>
      </c>
      <c r="G4855" s="32">
        <v>3</v>
      </c>
      <c r="H4855" s="34">
        <v>1589.0174999999999</v>
      </c>
      <c r="I4855" s="3"/>
      <c r="J4855" s="26">
        <f t="shared" si="350"/>
        <v>0</v>
      </c>
    </row>
    <row r="4856" spans="1:10" x14ac:dyDescent="0.25">
      <c r="A4856" s="36"/>
      <c r="B4856" s="32" t="s">
        <v>76</v>
      </c>
      <c r="C4856" s="32" t="str">
        <f t="shared" si="353"/>
        <v>180-000</v>
      </c>
      <c r="D4856" s="32" t="s">
        <v>86</v>
      </c>
      <c r="E4856" s="32" t="s">
        <v>17</v>
      </c>
      <c r="F4856" s="32">
        <v>7427259398123</v>
      </c>
      <c r="G4856" s="32">
        <v>1</v>
      </c>
      <c r="H4856" s="34">
        <v>1589.0174999999999</v>
      </c>
      <c r="I4856" s="3"/>
      <c r="J4856" s="26">
        <f t="shared" si="350"/>
        <v>0</v>
      </c>
    </row>
    <row r="4857" spans="1:10" x14ac:dyDescent="0.25">
      <c r="A4857" s="36"/>
      <c r="B4857" s="32" t="s">
        <v>76</v>
      </c>
      <c r="C4857" s="32" t="str">
        <f t="shared" si="353"/>
        <v>180-000</v>
      </c>
      <c r="D4857" s="32" t="s">
        <v>86</v>
      </c>
      <c r="E4857" s="32" t="s">
        <v>18</v>
      </c>
      <c r="F4857" s="32">
        <v>7427259398130</v>
      </c>
      <c r="G4857" s="32">
        <v>4</v>
      </c>
      <c r="H4857" s="34">
        <v>1589.0174999999999</v>
      </c>
      <c r="I4857" s="3"/>
      <c r="J4857" s="26">
        <f t="shared" si="350"/>
        <v>0</v>
      </c>
    </row>
    <row r="4858" spans="1:10" x14ac:dyDescent="0.25">
      <c r="A4858" s="36"/>
      <c r="B4858" s="32" t="s">
        <v>76</v>
      </c>
      <c r="C4858" s="32" t="str">
        <f t="shared" si="353"/>
        <v>180-000</v>
      </c>
      <c r="D4858" s="32" t="s">
        <v>86</v>
      </c>
      <c r="E4858" s="32" t="s">
        <v>26</v>
      </c>
      <c r="F4858" s="32">
        <v>7427259398147</v>
      </c>
      <c r="G4858" s="32">
        <v>7</v>
      </c>
      <c r="H4858" s="34">
        <v>1589.0174999999999</v>
      </c>
      <c r="I4858" s="3"/>
      <c r="J4858" s="26">
        <f t="shared" si="350"/>
        <v>0</v>
      </c>
    </row>
    <row r="4859" spans="1:10" x14ac:dyDescent="0.25">
      <c r="A4859" s="36"/>
      <c r="B4859" s="32" t="s">
        <v>76</v>
      </c>
      <c r="C4859" s="32" t="str">
        <f t="shared" si="353"/>
        <v>180-000</v>
      </c>
      <c r="D4859" s="32" t="s">
        <v>86</v>
      </c>
      <c r="E4859" s="32" t="s">
        <v>21</v>
      </c>
      <c r="F4859" s="32">
        <v>7427259398239</v>
      </c>
      <c r="G4859" s="32">
        <v>8</v>
      </c>
      <c r="H4859" s="34">
        <v>1589.0174999999999</v>
      </c>
      <c r="I4859" s="3"/>
      <c r="J4859" s="26">
        <f t="shared" si="350"/>
        <v>0</v>
      </c>
    </row>
    <row r="4860" spans="1:10" x14ac:dyDescent="0.25">
      <c r="A4860" s="36"/>
      <c r="B4860" s="32" t="s">
        <v>76</v>
      </c>
      <c r="C4860" s="32" t="str">
        <f t="shared" si="353"/>
        <v>180-000</v>
      </c>
      <c r="D4860" s="32" t="s">
        <v>86</v>
      </c>
      <c r="E4860" s="32" t="s">
        <v>22</v>
      </c>
      <c r="F4860" s="32">
        <v>7427259398246</v>
      </c>
      <c r="G4860" s="32">
        <v>1</v>
      </c>
      <c r="H4860" s="34">
        <v>1589.0174999999999</v>
      </c>
      <c r="I4860" s="3"/>
      <c r="J4860" s="26">
        <f t="shared" si="350"/>
        <v>0</v>
      </c>
    </row>
    <row r="4861" spans="1:10" x14ac:dyDescent="0.25">
      <c r="A4861" s="36"/>
      <c r="B4861" s="32" t="s">
        <v>76</v>
      </c>
      <c r="C4861" s="32" t="str">
        <f t="shared" si="353"/>
        <v>180-000</v>
      </c>
      <c r="D4861" s="32" t="s">
        <v>86</v>
      </c>
      <c r="E4861" s="32" t="s">
        <v>23</v>
      </c>
      <c r="F4861" s="32">
        <v>7427259398253</v>
      </c>
      <c r="G4861" s="32">
        <v>3</v>
      </c>
      <c r="H4861" s="34">
        <v>1589.0174999999999</v>
      </c>
      <c r="I4861" s="3"/>
      <c r="J4861" s="26">
        <f t="shared" si="350"/>
        <v>0</v>
      </c>
    </row>
    <row r="4862" spans="1:10" x14ac:dyDescent="0.25">
      <c r="A4862" s="36"/>
      <c r="B4862" s="32" t="s">
        <v>76</v>
      </c>
      <c r="C4862" s="32" t="str">
        <f t="shared" si="353"/>
        <v>180-000</v>
      </c>
      <c r="D4862" s="32" t="s">
        <v>86</v>
      </c>
      <c r="E4862" s="32" t="s">
        <v>81</v>
      </c>
      <c r="F4862" s="32">
        <v>7427259398321</v>
      </c>
      <c r="G4862" s="32">
        <v>3</v>
      </c>
      <c r="H4862" s="34">
        <v>1589.0174999999999</v>
      </c>
      <c r="I4862" s="3"/>
      <c r="J4862" s="26">
        <f t="shared" si="350"/>
        <v>0</v>
      </c>
    </row>
    <row r="4863" spans="1:10" x14ac:dyDescent="0.25">
      <c r="A4863" s="36"/>
      <c r="B4863" s="32" t="s">
        <v>76</v>
      </c>
      <c r="C4863" s="32" t="str">
        <f t="shared" si="353"/>
        <v>180-000</v>
      </c>
      <c r="D4863" s="32" t="s">
        <v>86</v>
      </c>
      <c r="E4863" s="32" t="s">
        <v>73</v>
      </c>
      <c r="F4863" s="32">
        <v>7427259398338</v>
      </c>
      <c r="G4863" s="32">
        <v>9</v>
      </c>
      <c r="H4863" s="34">
        <v>1589.0174999999999</v>
      </c>
      <c r="I4863" s="3"/>
      <c r="J4863" s="26">
        <f t="shared" si="350"/>
        <v>0</v>
      </c>
    </row>
    <row r="4864" spans="1:10" x14ac:dyDescent="0.25">
      <c r="A4864" s="36"/>
      <c r="B4864" s="32" t="s">
        <v>76</v>
      </c>
      <c r="C4864" s="32" t="str">
        <f t="shared" si="353"/>
        <v>180-000</v>
      </c>
      <c r="D4864" s="32" t="s">
        <v>86</v>
      </c>
      <c r="E4864" s="32" t="s">
        <v>28</v>
      </c>
      <c r="F4864" s="32">
        <v>7427259398345</v>
      </c>
      <c r="G4864" s="32">
        <v>4</v>
      </c>
      <c r="H4864" s="34">
        <v>1589.0174999999999</v>
      </c>
      <c r="I4864" s="3"/>
      <c r="J4864" s="26">
        <f t="shared" si="350"/>
        <v>0</v>
      </c>
    </row>
    <row r="4865" spans="1:10" x14ac:dyDescent="0.25">
      <c r="A4865" s="36"/>
      <c r="B4865" s="32" t="s">
        <v>76</v>
      </c>
      <c r="C4865" s="32" t="str">
        <f t="shared" si="353"/>
        <v>180-000</v>
      </c>
      <c r="D4865" s="32" t="s">
        <v>86</v>
      </c>
      <c r="E4865" s="32" t="s">
        <v>29</v>
      </c>
      <c r="F4865" s="32">
        <v>7427259398352</v>
      </c>
      <c r="G4865" s="32">
        <v>1</v>
      </c>
      <c r="H4865" s="34">
        <v>1589.0174999999999</v>
      </c>
      <c r="I4865" s="3"/>
      <c r="J4865" s="26">
        <f t="shared" si="350"/>
        <v>0</v>
      </c>
    </row>
    <row r="4866" spans="1:10" x14ac:dyDescent="0.25">
      <c r="A4866" s="36"/>
      <c r="B4866" s="32" t="s">
        <v>76</v>
      </c>
      <c r="C4866" s="32" t="str">
        <f t="shared" si="353"/>
        <v>180-000</v>
      </c>
      <c r="D4866" s="32" t="s">
        <v>86</v>
      </c>
      <c r="E4866" s="32" t="s">
        <v>30</v>
      </c>
      <c r="F4866" s="32">
        <v>7427259398369</v>
      </c>
      <c r="G4866" s="32">
        <v>11</v>
      </c>
      <c r="H4866" s="34">
        <v>1589.0174999999999</v>
      </c>
      <c r="I4866" s="3"/>
      <c r="J4866" s="26">
        <f t="shared" si="350"/>
        <v>0</v>
      </c>
    </row>
    <row r="4867" spans="1:10" x14ac:dyDescent="0.25">
      <c r="A4867" s="36"/>
      <c r="B4867" s="32" t="s">
        <v>76</v>
      </c>
      <c r="C4867" s="32" t="str">
        <f t="shared" si="353"/>
        <v>180-000</v>
      </c>
      <c r="D4867" s="32" t="s">
        <v>86</v>
      </c>
      <c r="E4867" s="32" t="s">
        <v>82</v>
      </c>
      <c r="F4867" s="32">
        <v>7427259398444</v>
      </c>
      <c r="G4867" s="32">
        <v>6</v>
      </c>
      <c r="H4867" s="34">
        <v>1589.0174999999999</v>
      </c>
      <c r="I4867" s="3"/>
      <c r="J4867" s="26">
        <f t="shared" si="350"/>
        <v>0</v>
      </c>
    </row>
    <row r="4868" spans="1:10" x14ac:dyDescent="0.25">
      <c r="A4868" s="36"/>
      <c r="B4868" s="32" t="s">
        <v>76</v>
      </c>
      <c r="C4868" s="32" t="str">
        <f t="shared" si="353"/>
        <v>180-000</v>
      </c>
      <c r="D4868" s="32" t="s">
        <v>86</v>
      </c>
      <c r="E4868" s="32" t="s">
        <v>74</v>
      </c>
      <c r="F4868" s="32">
        <v>7427259398451</v>
      </c>
      <c r="G4868" s="32">
        <v>4</v>
      </c>
      <c r="H4868" s="34">
        <v>1589.0174999999999</v>
      </c>
      <c r="I4868" s="3"/>
      <c r="J4868" s="26">
        <f t="shared" si="350"/>
        <v>0</v>
      </c>
    </row>
    <row r="4869" spans="1:10" x14ac:dyDescent="0.25">
      <c r="A4869" s="36"/>
      <c r="B4869" s="32" t="s">
        <v>76</v>
      </c>
      <c r="C4869" s="32" t="str">
        <f t="shared" si="353"/>
        <v>180-000</v>
      </c>
      <c r="D4869" s="32" t="s">
        <v>86</v>
      </c>
      <c r="E4869" s="32" t="s">
        <v>36</v>
      </c>
      <c r="F4869" s="32">
        <v>7427259398468</v>
      </c>
      <c r="G4869" s="32">
        <v>6</v>
      </c>
      <c r="H4869" s="34">
        <v>1589.0174999999999</v>
      </c>
      <c r="I4869" s="3"/>
      <c r="J4869" s="26">
        <f t="shared" si="350"/>
        <v>0</v>
      </c>
    </row>
    <row r="4870" spans="1:10" x14ac:dyDescent="0.25">
      <c r="A4870" s="36"/>
      <c r="B4870" s="32" t="s">
        <v>76</v>
      </c>
      <c r="C4870" s="32" t="str">
        <f t="shared" si="353"/>
        <v>180-000</v>
      </c>
      <c r="D4870" s="32" t="s">
        <v>86</v>
      </c>
      <c r="E4870" s="32" t="s">
        <v>37</v>
      </c>
      <c r="F4870" s="32">
        <v>7427259398475</v>
      </c>
      <c r="G4870" s="32">
        <v>7</v>
      </c>
      <c r="H4870" s="34">
        <v>1589.0174999999999</v>
      </c>
      <c r="I4870" s="3"/>
      <c r="J4870" s="26">
        <f t="shared" si="350"/>
        <v>0</v>
      </c>
    </row>
    <row r="4871" spans="1:10" x14ac:dyDescent="0.25">
      <c r="A4871" s="36"/>
      <c r="B4871" s="32" t="s">
        <v>76</v>
      </c>
      <c r="C4871" s="32" t="str">
        <f t="shared" si="353"/>
        <v>180-000</v>
      </c>
      <c r="D4871" s="32" t="s">
        <v>86</v>
      </c>
      <c r="E4871" s="32" t="s">
        <v>160</v>
      </c>
      <c r="F4871" s="32">
        <v>7427259398567</v>
      </c>
      <c r="G4871" s="32">
        <v>6</v>
      </c>
      <c r="H4871" s="34">
        <v>1589.0174999999999</v>
      </c>
      <c r="I4871" s="3"/>
      <c r="J4871" s="26">
        <f t="shared" si="350"/>
        <v>0</v>
      </c>
    </row>
    <row r="4872" spans="1:10" x14ac:dyDescent="0.25">
      <c r="A4872" s="36"/>
      <c r="B4872" s="32" t="s">
        <v>76</v>
      </c>
      <c r="C4872" s="32" t="str">
        <f t="shared" si="353"/>
        <v>180-000</v>
      </c>
      <c r="D4872" s="32" t="s">
        <v>86</v>
      </c>
      <c r="E4872" s="32" t="s">
        <v>85</v>
      </c>
      <c r="F4872" s="32">
        <v>7427259398574</v>
      </c>
      <c r="G4872" s="32">
        <v>6</v>
      </c>
      <c r="H4872" s="34">
        <v>1589.0174999999999</v>
      </c>
      <c r="I4872" s="3"/>
      <c r="J4872" s="26">
        <f t="shared" ref="J4872:J4935" si="354">H4872*I4872</f>
        <v>0</v>
      </c>
    </row>
    <row r="4873" spans="1:10" ht="13.5" customHeight="1" x14ac:dyDescent="0.25">
      <c r="A4873" s="37"/>
      <c r="B4873" s="32" t="s">
        <v>76</v>
      </c>
      <c r="C4873" s="32" t="str">
        <f t="shared" si="353"/>
        <v>180-000</v>
      </c>
      <c r="D4873" s="32" t="s">
        <v>86</v>
      </c>
      <c r="E4873" s="32" t="s">
        <v>39</v>
      </c>
      <c r="F4873" s="32">
        <v>7427259398581</v>
      </c>
      <c r="G4873" s="32">
        <v>6</v>
      </c>
      <c r="H4873" s="34">
        <v>1589.0174999999999</v>
      </c>
      <c r="I4873" s="3"/>
      <c r="J4873" s="26">
        <f t="shared" si="354"/>
        <v>0</v>
      </c>
    </row>
    <row r="4874" spans="1:10" hidden="1" x14ac:dyDescent="0.25">
      <c r="A4874" s="35"/>
      <c r="B4874" s="32" t="s">
        <v>76</v>
      </c>
      <c r="C4874" s="32" t="str">
        <f t="shared" ref="C4874:C4887" si="355">HYPERLINK("http://warehouse.orhideja.net//images/products/181-000_2.jpg","181-000")</f>
        <v>181-000</v>
      </c>
      <c r="D4874" s="32" t="s">
        <v>86</v>
      </c>
      <c r="E4874" s="32" t="s">
        <v>77</v>
      </c>
      <c r="F4874" s="32">
        <v>7427259382887</v>
      </c>
      <c r="G4874" s="32">
        <v>3</v>
      </c>
      <c r="H4874" s="34">
        <v>1463.3325</v>
      </c>
      <c r="I4874" s="3"/>
      <c r="J4874" s="26">
        <f t="shared" si="354"/>
        <v>0</v>
      </c>
    </row>
    <row r="4875" spans="1:10" ht="19.5" customHeight="1" x14ac:dyDescent="0.25">
      <c r="A4875" s="36"/>
      <c r="B4875" s="32" t="s">
        <v>76</v>
      </c>
      <c r="C4875" s="32" t="str">
        <f t="shared" si="355"/>
        <v>181-000</v>
      </c>
      <c r="D4875" s="32" t="s">
        <v>86</v>
      </c>
      <c r="E4875" s="32" t="s">
        <v>70</v>
      </c>
      <c r="F4875" s="32">
        <v>7427259382894</v>
      </c>
      <c r="G4875" s="32">
        <v>7</v>
      </c>
      <c r="H4875" s="34">
        <v>1463.3325</v>
      </c>
      <c r="I4875" s="3"/>
      <c r="J4875" s="26">
        <f t="shared" si="354"/>
        <v>0</v>
      </c>
    </row>
    <row r="4876" spans="1:10" ht="19.5" customHeight="1" x14ac:dyDescent="0.25">
      <c r="A4876" s="36"/>
      <c r="B4876" s="32" t="s">
        <v>76</v>
      </c>
      <c r="C4876" s="32" t="str">
        <f t="shared" si="355"/>
        <v>181-000</v>
      </c>
      <c r="D4876" s="32" t="s">
        <v>86</v>
      </c>
      <c r="E4876" s="32" t="s">
        <v>7</v>
      </c>
      <c r="F4876" s="32">
        <v>7427259382900</v>
      </c>
      <c r="G4876" s="32">
        <v>5</v>
      </c>
      <c r="H4876" s="34">
        <v>1463.3325</v>
      </c>
      <c r="I4876" s="3"/>
      <c r="J4876" s="26">
        <f t="shared" si="354"/>
        <v>0</v>
      </c>
    </row>
    <row r="4877" spans="1:10" ht="19.5" customHeight="1" x14ac:dyDescent="0.25">
      <c r="A4877" s="36"/>
      <c r="B4877" s="32" t="s">
        <v>76</v>
      </c>
      <c r="C4877" s="32" t="str">
        <f t="shared" si="355"/>
        <v>181-000</v>
      </c>
      <c r="D4877" s="32" t="s">
        <v>86</v>
      </c>
      <c r="E4877" s="32" t="s">
        <v>8</v>
      </c>
      <c r="F4877" s="32">
        <v>7427259382917</v>
      </c>
      <c r="G4877" s="32">
        <v>6</v>
      </c>
      <c r="H4877" s="34">
        <v>1463.3325</v>
      </c>
      <c r="I4877" s="3"/>
      <c r="J4877" s="26">
        <f t="shared" si="354"/>
        <v>0</v>
      </c>
    </row>
    <row r="4878" spans="1:10" ht="19.5" customHeight="1" x14ac:dyDescent="0.25">
      <c r="A4878" s="36"/>
      <c r="B4878" s="32" t="s">
        <v>76</v>
      </c>
      <c r="C4878" s="32" t="str">
        <f t="shared" si="355"/>
        <v>181-000</v>
      </c>
      <c r="D4878" s="32" t="s">
        <v>86</v>
      </c>
      <c r="E4878" s="32" t="s">
        <v>78</v>
      </c>
      <c r="F4878" s="32">
        <v>7427259382993</v>
      </c>
      <c r="G4878" s="32">
        <v>2</v>
      </c>
      <c r="H4878" s="34">
        <v>1463.3325</v>
      </c>
      <c r="I4878" s="3"/>
      <c r="J4878" s="26">
        <f t="shared" si="354"/>
        <v>0</v>
      </c>
    </row>
    <row r="4879" spans="1:10" ht="19.5" customHeight="1" x14ac:dyDescent="0.25">
      <c r="A4879" s="36"/>
      <c r="B4879" s="32" t="s">
        <v>76</v>
      </c>
      <c r="C4879" s="32" t="str">
        <f t="shared" si="355"/>
        <v>181-000</v>
      </c>
      <c r="D4879" s="32" t="s">
        <v>86</v>
      </c>
      <c r="E4879" s="32" t="s">
        <v>9</v>
      </c>
      <c r="F4879" s="32">
        <v>7427259383006</v>
      </c>
      <c r="G4879" s="32">
        <v>9</v>
      </c>
      <c r="H4879" s="34">
        <v>1463.3325</v>
      </c>
      <c r="I4879" s="3"/>
      <c r="J4879" s="26">
        <f t="shared" si="354"/>
        <v>0</v>
      </c>
    </row>
    <row r="4880" spans="1:10" ht="19.5" customHeight="1" x14ac:dyDescent="0.25">
      <c r="A4880" s="36"/>
      <c r="B4880" s="32" t="s">
        <v>76</v>
      </c>
      <c r="C4880" s="32" t="str">
        <f t="shared" si="355"/>
        <v>181-000</v>
      </c>
      <c r="D4880" s="32" t="s">
        <v>86</v>
      </c>
      <c r="E4880" s="32" t="s">
        <v>10</v>
      </c>
      <c r="F4880" s="32">
        <v>7427259383013</v>
      </c>
      <c r="G4880" s="32">
        <v>8</v>
      </c>
      <c r="H4880" s="34">
        <v>1463.3325</v>
      </c>
      <c r="I4880" s="3"/>
      <c r="J4880" s="26">
        <f t="shared" si="354"/>
        <v>0</v>
      </c>
    </row>
    <row r="4881" spans="1:10" ht="19.5" customHeight="1" x14ac:dyDescent="0.25">
      <c r="A4881" s="36"/>
      <c r="B4881" s="32" t="s">
        <v>76</v>
      </c>
      <c r="C4881" s="32" t="str">
        <f t="shared" si="355"/>
        <v>181-000</v>
      </c>
      <c r="D4881" s="32" t="s">
        <v>86</v>
      </c>
      <c r="E4881" s="32" t="s">
        <v>11</v>
      </c>
      <c r="F4881" s="32">
        <v>7427259383020</v>
      </c>
      <c r="G4881" s="32">
        <v>8</v>
      </c>
      <c r="H4881" s="34">
        <v>1463.3325</v>
      </c>
      <c r="I4881" s="3"/>
      <c r="J4881" s="26">
        <f t="shared" si="354"/>
        <v>0</v>
      </c>
    </row>
    <row r="4882" spans="1:10" ht="19.5" customHeight="1" x14ac:dyDescent="0.25">
      <c r="A4882" s="36"/>
      <c r="B4882" s="32" t="s">
        <v>76</v>
      </c>
      <c r="C4882" s="32" t="str">
        <f t="shared" si="355"/>
        <v>181-000</v>
      </c>
      <c r="D4882" s="32" t="s">
        <v>86</v>
      </c>
      <c r="E4882" s="32" t="s">
        <v>71</v>
      </c>
      <c r="F4882" s="32">
        <v>7427259383112</v>
      </c>
      <c r="G4882" s="32">
        <v>5</v>
      </c>
      <c r="H4882" s="34">
        <v>1463.3325</v>
      </c>
      <c r="I4882" s="3"/>
      <c r="J4882" s="26">
        <f t="shared" si="354"/>
        <v>0</v>
      </c>
    </row>
    <row r="4883" spans="1:10" ht="19.5" customHeight="1" x14ac:dyDescent="0.25">
      <c r="A4883" s="36"/>
      <c r="B4883" s="32" t="s">
        <v>76</v>
      </c>
      <c r="C4883" s="32" t="str">
        <f t="shared" si="355"/>
        <v>181-000</v>
      </c>
      <c r="D4883" s="32" t="s">
        <v>86</v>
      </c>
      <c r="E4883" s="32" t="s">
        <v>14</v>
      </c>
      <c r="F4883" s="32">
        <v>7427259383129</v>
      </c>
      <c r="G4883" s="32">
        <v>8</v>
      </c>
      <c r="H4883" s="34">
        <v>1463.3325</v>
      </c>
      <c r="I4883" s="3"/>
      <c r="J4883" s="26">
        <f t="shared" si="354"/>
        <v>0</v>
      </c>
    </row>
    <row r="4884" spans="1:10" ht="19.5" customHeight="1" x14ac:dyDescent="0.25">
      <c r="A4884" s="36"/>
      <c r="B4884" s="32" t="s">
        <v>76</v>
      </c>
      <c r="C4884" s="32" t="str">
        <f t="shared" si="355"/>
        <v>181-000</v>
      </c>
      <c r="D4884" s="32" t="s">
        <v>86</v>
      </c>
      <c r="E4884" s="32" t="s">
        <v>15</v>
      </c>
      <c r="F4884" s="32">
        <v>7427259383136</v>
      </c>
      <c r="G4884" s="32">
        <v>4</v>
      </c>
      <c r="H4884" s="34">
        <v>1463.3325</v>
      </c>
      <c r="I4884" s="3"/>
      <c r="J4884" s="26">
        <f t="shared" si="354"/>
        <v>0</v>
      </c>
    </row>
    <row r="4885" spans="1:10" ht="19.5" customHeight="1" x14ac:dyDescent="0.25">
      <c r="A4885" s="36"/>
      <c r="B4885" s="32" t="s">
        <v>76</v>
      </c>
      <c r="C4885" s="32" t="str">
        <f t="shared" si="355"/>
        <v>181-000</v>
      </c>
      <c r="D4885" s="32" t="s">
        <v>86</v>
      </c>
      <c r="E4885" s="32" t="s">
        <v>79</v>
      </c>
      <c r="F4885" s="32">
        <v>7427259383235</v>
      </c>
      <c r="G4885" s="32">
        <v>5</v>
      </c>
      <c r="H4885" s="34">
        <v>1463.3325</v>
      </c>
      <c r="I4885" s="3"/>
      <c r="J4885" s="26">
        <f t="shared" si="354"/>
        <v>0</v>
      </c>
    </row>
    <row r="4886" spans="1:10" ht="19.5" customHeight="1" x14ac:dyDescent="0.25">
      <c r="A4886" s="36"/>
      <c r="B4886" s="32" t="s">
        <v>76</v>
      </c>
      <c r="C4886" s="32" t="str">
        <f t="shared" si="355"/>
        <v>181-000</v>
      </c>
      <c r="D4886" s="32" t="s">
        <v>86</v>
      </c>
      <c r="E4886" s="32" t="s">
        <v>19</v>
      </c>
      <c r="F4886" s="32">
        <v>7427259383242</v>
      </c>
      <c r="G4886" s="32">
        <v>3</v>
      </c>
      <c r="H4886" s="34">
        <v>1463.3325</v>
      </c>
      <c r="I4886" s="3"/>
      <c r="J4886" s="26">
        <f t="shared" si="354"/>
        <v>0</v>
      </c>
    </row>
    <row r="4887" spans="1:10" ht="19.5" customHeight="1" x14ac:dyDescent="0.25">
      <c r="A4887" s="37"/>
      <c r="B4887" s="32" t="s">
        <v>76</v>
      </c>
      <c r="C4887" s="32" t="str">
        <f t="shared" si="355"/>
        <v>181-000</v>
      </c>
      <c r="D4887" s="32" t="s">
        <v>86</v>
      </c>
      <c r="E4887" s="32" t="s">
        <v>20</v>
      </c>
      <c r="F4887" s="32">
        <v>7427259383259</v>
      </c>
      <c r="G4887" s="32">
        <v>1</v>
      </c>
      <c r="H4887" s="34">
        <v>1463.3325</v>
      </c>
      <c r="I4887" s="3"/>
      <c r="J4887" s="26">
        <f t="shared" si="354"/>
        <v>0</v>
      </c>
    </row>
    <row r="4888" spans="1:10" ht="21" customHeight="1" x14ac:dyDescent="0.25">
      <c r="A4888" s="36"/>
      <c r="B4888" s="32" t="s">
        <v>76</v>
      </c>
      <c r="C4888" s="32" t="str">
        <f t="shared" ref="C4888:C4898" si="356">HYPERLINK("http://warehouse.orhideja.net//images/products/181-894white.jpg","181-894")</f>
        <v>181-894</v>
      </c>
      <c r="D4888" s="32" t="s">
        <v>86</v>
      </c>
      <c r="E4888" s="32" t="s">
        <v>77</v>
      </c>
      <c r="F4888" s="32">
        <v>8941810100011</v>
      </c>
      <c r="G4888" s="32">
        <v>22</v>
      </c>
      <c r="H4888" s="34">
        <v>1481.2874999999999</v>
      </c>
      <c r="I4888" s="3"/>
      <c r="J4888" s="26">
        <f t="shared" si="354"/>
        <v>0</v>
      </c>
    </row>
    <row r="4889" spans="1:10" ht="21" customHeight="1" x14ac:dyDescent="0.25">
      <c r="A4889" s="36"/>
      <c r="B4889" s="32" t="s">
        <v>76</v>
      </c>
      <c r="C4889" s="32" t="str">
        <f t="shared" si="356"/>
        <v>181-894</v>
      </c>
      <c r="D4889" s="32" t="s">
        <v>86</v>
      </c>
      <c r="E4889" s="32" t="s">
        <v>70</v>
      </c>
      <c r="F4889" s="32">
        <v>8941810110010</v>
      </c>
      <c r="G4889" s="32">
        <v>16</v>
      </c>
      <c r="H4889" s="34">
        <v>1481.2874999999999</v>
      </c>
      <c r="I4889" s="3"/>
      <c r="J4889" s="26">
        <f t="shared" si="354"/>
        <v>0</v>
      </c>
    </row>
    <row r="4890" spans="1:10" ht="21" customHeight="1" x14ac:dyDescent="0.25">
      <c r="A4890" s="36"/>
      <c r="B4890" s="32" t="s">
        <v>76</v>
      </c>
      <c r="C4890" s="32" t="str">
        <f t="shared" si="356"/>
        <v>181-894</v>
      </c>
      <c r="D4890" s="32" t="s">
        <v>86</v>
      </c>
      <c r="E4890" s="32" t="s">
        <v>7</v>
      </c>
      <c r="F4890" s="32">
        <v>8941810120019</v>
      </c>
      <c r="G4890" s="32">
        <v>8</v>
      </c>
      <c r="H4890" s="34">
        <v>1481.2874999999999</v>
      </c>
      <c r="I4890" s="3"/>
      <c r="J4890" s="26">
        <f t="shared" si="354"/>
        <v>0</v>
      </c>
    </row>
    <row r="4891" spans="1:10" ht="21" customHeight="1" x14ac:dyDescent="0.25">
      <c r="A4891" s="36"/>
      <c r="B4891" s="32" t="s">
        <v>76</v>
      </c>
      <c r="C4891" s="32" t="str">
        <f t="shared" si="356"/>
        <v>181-894</v>
      </c>
      <c r="D4891" s="32" t="s">
        <v>86</v>
      </c>
      <c r="E4891" s="32" t="s">
        <v>8</v>
      </c>
      <c r="F4891" s="32">
        <v>8941810130018</v>
      </c>
      <c r="G4891" s="32">
        <v>10</v>
      </c>
      <c r="H4891" s="34">
        <v>1481.2874999999999</v>
      </c>
      <c r="I4891" s="3"/>
      <c r="J4891" s="26">
        <f t="shared" si="354"/>
        <v>0</v>
      </c>
    </row>
    <row r="4892" spans="1:10" ht="21" customHeight="1" x14ac:dyDescent="0.25">
      <c r="A4892" s="36"/>
      <c r="B4892" s="32" t="s">
        <v>76</v>
      </c>
      <c r="C4892" s="32" t="str">
        <f t="shared" si="356"/>
        <v>181-894</v>
      </c>
      <c r="D4892" s="32" t="s">
        <v>86</v>
      </c>
      <c r="E4892" s="32" t="s">
        <v>9</v>
      </c>
      <c r="F4892" s="32">
        <v>8941810180013</v>
      </c>
      <c r="G4892" s="32">
        <v>5</v>
      </c>
      <c r="H4892" s="34">
        <v>1481.2874999999999</v>
      </c>
      <c r="I4892" s="3"/>
      <c r="J4892" s="26">
        <f t="shared" si="354"/>
        <v>0</v>
      </c>
    </row>
    <row r="4893" spans="1:10" ht="21" customHeight="1" x14ac:dyDescent="0.25">
      <c r="A4893" s="36"/>
      <c r="B4893" s="32" t="s">
        <v>76</v>
      </c>
      <c r="C4893" s="32" t="str">
        <f t="shared" si="356"/>
        <v>181-894</v>
      </c>
      <c r="D4893" s="32" t="s">
        <v>86</v>
      </c>
      <c r="E4893" s="32" t="s">
        <v>10</v>
      </c>
      <c r="F4893" s="32">
        <v>8941810190012</v>
      </c>
      <c r="G4893" s="32">
        <v>16</v>
      </c>
      <c r="H4893" s="34">
        <v>1481.2874999999999</v>
      </c>
      <c r="I4893" s="3"/>
      <c r="J4893" s="26">
        <f t="shared" si="354"/>
        <v>0</v>
      </c>
    </row>
    <row r="4894" spans="1:10" ht="21" customHeight="1" x14ac:dyDescent="0.25">
      <c r="A4894" s="36"/>
      <c r="B4894" s="32" t="s">
        <v>76</v>
      </c>
      <c r="C4894" s="32" t="str">
        <f t="shared" si="356"/>
        <v>181-894</v>
      </c>
      <c r="D4894" s="32" t="s">
        <v>86</v>
      </c>
      <c r="E4894" s="32" t="s">
        <v>11</v>
      </c>
      <c r="F4894" s="32">
        <v>8941810200018</v>
      </c>
      <c r="G4894" s="32">
        <v>12</v>
      </c>
      <c r="H4894" s="34">
        <v>1481.2874999999999</v>
      </c>
      <c r="I4894" s="3"/>
      <c r="J4894" s="26">
        <f t="shared" si="354"/>
        <v>0</v>
      </c>
    </row>
    <row r="4895" spans="1:10" ht="21" customHeight="1" x14ac:dyDescent="0.25">
      <c r="A4895" s="36"/>
      <c r="B4895" s="32" t="s">
        <v>76</v>
      </c>
      <c r="C4895" s="32" t="str">
        <f t="shared" si="356"/>
        <v>181-894</v>
      </c>
      <c r="D4895" s="32" t="s">
        <v>86</v>
      </c>
      <c r="E4895" s="32" t="s">
        <v>25</v>
      </c>
      <c r="F4895" s="32">
        <v>8941810210017</v>
      </c>
      <c r="G4895" s="32">
        <v>18</v>
      </c>
      <c r="H4895" s="34">
        <v>1481.2874999999999</v>
      </c>
      <c r="I4895" s="3"/>
      <c r="J4895" s="26">
        <f t="shared" si="354"/>
        <v>0</v>
      </c>
    </row>
    <row r="4896" spans="1:10" ht="21" customHeight="1" x14ac:dyDescent="0.25">
      <c r="A4896" s="36"/>
      <c r="B4896" s="32" t="s">
        <v>76</v>
      </c>
      <c r="C4896" s="32" t="str">
        <f t="shared" si="356"/>
        <v>181-894</v>
      </c>
      <c r="D4896" s="32" t="s">
        <v>86</v>
      </c>
      <c r="E4896" s="32" t="s">
        <v>71</v>
      </c>
      <c r="F4896" s="32">
        <v>8941810250013</v>
      </c>
      <c r="G4896" s="32">
        <v>6</v>
      </c>
      <c r="H4896" s="34">
        <v>1481.2874999999999</v>
      </c>
      <c r="I4896" s="3"/>
      <c r="J4896" s="26">
        <f t="shared" si="354"/>
        <v>0</v>
      </c>
    </row>
    <row r="4897" spans="1:10" ht="21" customHeight="1" x14ac:dyDescent="0.25">
      <c r="A4897" s="36"/>
      <c r="B4897" s="32" t="s">
        <v>76</v>
      </c>
      <c r="C4897" s="32" t="str">
        <f t="shared" si="356"/>
        <v>181-894</v>
      </c>
      <c r="D4897" s="32" t="s">
        <v>86</v>
      </c>
      <c r="E4897" s="32" t="s">
        <v>16</v>
      </c>
      <c r="F4897" s="32">
        <v>8941810280010</v>
      </c>
      <c r="G4897" s="32">
        <v>1</v>
      </c>
      <c r="H4897" s="34">
        <v>1481.2874999999999</v>
      </c>
      <c r="I4897" s="3"/>
      <c r="J4897" s="26">
        <f t="shared" si="354"/>
        <v>0</v>
      </c>
    </row>
    <row r="4898" spans="1:10" ht="21" customHeight="1" x14ac:dyDescent="0.25">
      <c r="A4898" s="37"/>
      <c r="B4898" s="32" t="s">
        <v>76</v>
      </c>
      <c r="C4898" s="32" t="str">
        <f t="shared" si="356"/>
        <v>181-894</v>
      </c>
      <c r="D4898" s="32" t="s">
        <v>86</v>
      </c>
      <c r="E4898" s="32" t="s">
        <v>79</v>
      </c>
      <c r="F4898" s="32">
        <v>8941810330012</v>
      </c>
      <c r="G4898" s="32">
        <v>3</v>
      </c>
      <c r="H4898" s="34">
        <v>1481.2874999999999</v>
      </c>
      <c r="I4898" s="3"/>
      <c r="J4898" s="26">
        <f t="shared" si="354"/>
        <v>0</v>
      </c>
    </row>
    <row r="4899" spans="1:10" ht="24.75" customHeight="1" x14ac:dyDescent="0.25">
      <c r="A4899" s="35"/>
      <c r="B4899" s="32" t="s">
        <v>80</v>
      </c>
      <c r="C4899" s="32" t="str">
        <f t="shared" ref="C4899:C4911" si="357">HYPERLINK("http://warehouse.orhideja.net//images/products/529-894-white-1.jpg","529-894")</f>
        <v>529-894</v>
      </c>
      <c r="D4899" s="32" t="s">
        <v>86</v>
      </c>
      <c r="E4899" s="32" t="s">
        <v>77</v>
      </c>
      <c r="F4899" s="32">
        <v>8945290100011</v>
      </c>
      <c r="G4899" s="32">
        <v>8</v>
      </c>
      <c r="H4899" s="34">
        <v>1122.1875</v>
      </c>
      <c r="I4899" s="3"/>
      <c r="J4899" s="26">
        <f t="shared" si="354"/>
        <v>0</v>
      </c>
    </row>
    <row r="4900" spans="1:10" ht="24.75" customHeight="1" x14ac:dyDescent="0.25">
      <c r="A4900" s="36"/>
      <c r="B4900" s="32" t="s">
        <v>80</v>
      </c>
      <c r="C4900" s="32" t="str">
        <f t="shared" si="357"/>
        <v>529-894</v>
      </c>
      <c r="D4900" s="32" t="s">
        <v>86</v>
      </c>
      <c r="E4900" s="32" t="s">
        <v>70</v>
      </c>
      <c r="F4900" s="32">
        <v>8945290110010</v>
      </c>
      <c r="G4900" s="32">
        <v>11</v>
      </c>
      <c r="H4900" s="34">
        <v>1122.1875</v>
      </c>
      <c r="I4900" s="3"/>
      <c r="J4900" s="26">
        <f t="shared" si="354"/>
        <v>0</v>
      </c>
    </row>
    <row r="4901" spans="1:10" ht="24.75" customHeight="1" x14ac:dyDescent="0.25">
      <c r="A4901" s="36"/>
      <c r="B4901" s="32" t="s">
        <v>80</v>
      </c>
      <c r="C4901" s="32" t="str">
        <f t="shared" si="357"/>
        <v>529-894</v>
      </c>
      <c r="D4901" s="32" t="s">
        <v>86</v>
      </c>
      <c r="E4901" s="32" t="s">
        <v>7</v>
      </c>
      <c r="F4901" s="32"/>
      <c r="G4901" s="32">
        <v>12</v>
      </c>
      <c r="H4901" s="34">
        <v>1122.1875</v>
      </c>
      <c r="I4901" s="3"/>
      <c r="J4901" s="26">
        <f t="shared" si="354"/>
        <v>0</v>
      </c>
    </row>
    <row r="4902" spans="1:10" ht="24.75" customHeight="1" x14ac:dyDescent="0.25">
      <c r="A4902" s="36"/>
      <c r="B4902" s="32" t="s">
        <v>80</v>
      </c>
      <c r="C4902" s="32" t="str">
        <f t="shared" si="357"/>
        <v>529-894</v>
      </c>
      <c r="D4902" s="32" t="s">
        <v>86</v>
      </c>
      <c r="E4902" s="32" t="s">
        <v>9</v>
      </c>
      <c r="F4902" s="32">
        <v>8945290180013</v>
      </c>
      <c r="G4902" s="32">
        <v>8</v>
      </c>
      <c r="H4902" s="34">
        <v>1122.1875</v>
      </c>
      <c r="I4902" s="3"/>
      <c r="J4902" s="26">
        <f t="shared" si="354"/>
        <v>0</v>
      </c>
    </row>
    <row r="4903" spans="1:10" ht="24.75" customHeight="1" x14ac:dyDescent="0.25">
      <c r="A4903" s="36"/>
      <c r="B4903" s="32" t="s">
        <v>80</v>
      </c>
      <c r="C4903" s="32" t="str">
        <f t="shared" si="357"/>
        <v>529-894</v>
      </c>
      <c r="D4903" s="32" t="s">
        <v>86</v>
      </c>
      <c r="E4903" s="32" t="s">
        <v>10</v>
      </c>
      <c r="F4903" s="32">
        <v>8945290190012</v>
      </c>
      <c r="G4903" s="32">
        <v>20</v>
      </c>
      <c r="H4903" s="34">
        <v>1122.1875</v>
      </c>
      <c r="I4903" s="3"/>
      <c r="J4903" s="26">
        <f t="shared" si="354"/>
        <v>0</v>
      </c>
    </row>
    <row r="4904" spans="1:10" ht="24.75" customHeight="1" x14ac:dyDescent="0.25">
      <c r="A4904" s="36"/>
      <c r="B4904" s="32" t="s">
        <v>80</v>
      </c>
      <c r="C4904" s="32" t="str">
        <f t="shared" si="357"/>
        <v>529-894</v>
      </c>
      <c r="D4904" s="32" t="s">
        <v>86</v>
      </c>
      <c r="E4904" s="32" t="s">
        <v>11</v>
      </c>
      <c r="F4904" s="32">
        <v>8945290200018</v>
      </c>
      <c r="G4904" s="32">
        <v>19</v>
      </c>
      <c r="H4904" s="34">
        <v>1122.1875</v>
      </c>
      <c r="I4904" s="3"/>
      <c r="J4904" s="26">
        <f t="shared" si="354"/>
        <v>0</v>
      </c>
    </row>
    <row r="4905" spans="1:10" ht="24.75" customHeight="1" x14ac:dyDescent="0.25">
      <c r="A4905" s="36"/>
      <c r="B4905" s="32" t="s">
        <v>80</v>
      </c>
      <c r="C4905" s="32" t="str">
        <f t="shared" si="357"/>
        <v>529-894</v>
      </c>
      <c r="D4905" s="32" t="s">
        <v>86</v>
      </c>
      <c r="E4905" s="32" t="s">
        <v>71</v>
      </c>
      <c r="F4905" s="32"/>
      <c r="G4905" s="32">
        <v>5</v>
      </c>
      <c r="H4905" s="34">
        <v>1122.1875</v>
      </c>
      <c r="I4905" s="3"/>
      <c r="J4905" s="26">
        <f t="shared" si="354"/>
        <v>0</v>
      </c>
    </row>
    <row r="4906" spans="1:10" ht="24.75" customHeight="1" x14ac:dyDescent="0.25">
      <c r="A4906" s="36"/>
      <c r="B4906" s="32" t="s">
        <v>80</v>
      </c>
      <c r="C4906" s="32" t="str">
        <f t="shared" si="357"/>
        <v>529-894</v>
      </c>
      <c r="D4906" s="32" t="s">
        <v>86</v>
      </c>
      <c r="E4906" s="32" t="s">
        <v>14</v>
      </c>
      <c r="F4906" s="32">
        <v>8945290260012</v>
      </c>
      <c r="G4906" s="32">
        <v>17</v>
      </c>
      <c r="H4906" s="34">
        <v>1122.1875</v>
      </c>
      <c r="I4906" s="3"/>
      <c r="J4906" s="26">
        <f t="shared" si="354"/>
        <v>0</v>
      </c>
    </row>
    <row r="4907" spans="1:10" ht="24.75" customHeight="1" x14ac:dyDescent="0.25">
      <c r="A4907" s="36"/>
      <c r="B4907" s="32" t="s">
        <v>80</v>
      </c>
      <c r="C4907" s="32" t="str">
        <f t="shared" si="357"/>
        <v>529-894</v>
      </c>
      <c r="D4907" s="32" t="s">
        <v>86</v>
      </c>
      <c r="E4907" s="32" t="s">
        <v>15</v>
      </c>
      <c r="F4907" s="32">
        <v>8945290270011</v>
      </c>
      <c r="G4907" s="32">
        <v>14</v>
      </c>
      <c r="H4907" s="34">
        <v>1122.1875</v>
      </c>
      <c r="I4907" s="3"/>
      <c r="J4907" s="26">
        <f t="shared" si="354"/>
        <v>0</v>
      </c>
    </row>
    <row r="4908" spans="1:10" ht="24.75" customHeight="1" x14ac:dyDescent="0.25">
      <c r="A4908" s="36"/>
      <c r="B4908" s="32" t="s">
        <v>80</v>
      </c>
      <c r="C4908" s="32" t="str">
        <f t="shared" si="357"/>
        <v>529-894</v>
      </c>
      <c r="D4908" s="32" t="s">
        <v>86</v>
      </c>
      <c r="E4908" s="32" t="s">
        <v>16</v>
      </c>
      <c r="F4908" s="32">
        <v>8945290280010</v>
      </c>
      <c r="G4908" s="32">
        <v>28</v>
      </c>
      <c r="H4908" s="34">
        <v>1122.1875</v>
      </c>
      <c r="I4908" s="3"/>
      <c r="J4908" s="26">
        <f t="shared" si="354"/>
        <v>0</v>
      </c>
    </row>
    <row r="4909" spans="1:10" ht="24.75" customHeight="1" x14ac:dyDescent="0.25">
      <c r="A4909" s="36"/>
      <c r="B4909" s="32" t="s">
        <v>80</v>
      </c>
      <c r="C4909" s="32" t="str">
        <f t="shared" si="357"/>
        <v>529-894</v>
      </c>
      <c r="D4909" s="32" t="s">
        <v>86</v>
      </c>
      <c r="E4909" s="32" t="s">
        <v>79</v>
      </c>
      <c r="F4909" s="32"/>
      <c r="G4909" s="32">
        <v>4</v>
      </c>
      <c r="H4909" s="34">
        <v>1122.1875</v>
      </c>
      <c r="I4909" s="3"/>
      <c r="J4909" s="26">
        <f t="shared" si="354"/>
        <v>0</v>
      </c>
    </row>
    <row r="4910" spans="1:10" ht="24.75" customHeight="1" x14ac:dyDescent="0.25">
      <c r="A4910" s="36"/>
      <c r="B4910" s="32" t="s">
        <v>80</v>
      </c>
      <c r="C4910" s="32" t="str">
        <f t="shared" si="357"/>
        <v>529-894</v>
      </c>
      <c r="D4910" s="32" t="s">
        <v>86</v>
      </c>
      <c r="E4910" s="32" t="s">
        <v>19</v>
      </c>
      <c r="F4910" s="32">
        <v>8945290340011</v>
      </c>
      <c r="G4910" s="32">
        <v>12</v>
      </c>
      <c r="H4910" s="34">
        <v>1122.1875</v>
      </c>
      <c r="I4910" s="3"/>
      <c r="J4910" s="26">
        <f t="shared" si="354"/>
        <v>0</v>
      </c>
    </row>
    <row r="4911" spans="1:10" ht="24.75" customHeight="1" x14ac:dyDescent="0.25">
      <c r="A4911" s="37"/>
      <c r="B4911" s="32" t="s">
        <v>80</v>
      </c>
      <c r="C4911" s="32" t="str">
        <f t="shared" si="357"/>
        <v>529-894</v>
      </c>
      <c r="D4911" s="32" t="s">
        <v>86</v>
      </c>
      <c r="E4911" s="32" t="s">
        <v>20</v>
      </c>
      <c r="F4911" s="32">
        <v>8945290350010</v>
      </c>
      <c r="G4911" s="32">
        <v>16</v>
      </c>
      <c r="H4911" s="34">
        <v>1122.1875</v>
      </c>
      <c r="I4911" s="3"/>
      <c r="J4911" s="26">
        <f t="shared" si="354"/>
        <v>0</v>
      </c>
    </row>
    <row r="4912" spans="1:10" ht="69" customHeight="1" x14ac:dyDescent="0.25">
      <c r="A4912" s="35"/>
      <c r="B4912" s="32" t="s">
        <v>80</v>
      </c>
      <c r="C4912" s="32" t="str">
        <f>HYPERLINK("http://warehouse.orhideja.net//images/products/576-894-white.jpg","576-894")</f>
        <v>576-894</v>
      </c>
      <c r="D4912" s="32" t="s">
        <v>86</v>
      </c>
      <c r="E4912" s="32" t="s">
        <v>77</v>
      </c>
      <c r="F4912" s="32">
        <v>8945760100015</v>
      </c>
      <c r="G4912" s="32">
        <v>5</v>
      </c>
      <c r="H4912" s="34">
        <v>1077.3</v>
      </c>
      <c r="I4912" s="3"/>
      <c r="J4912" s="26">
        <f t="shared" si="354"/>
        <v>0</v>
      </c>
    </row>
    <row r="4913" spans="1:10" ht="69" customHeight="1" x14ac:dyDescent="0.25">
      <c r="A4913" s="36"/>
      <c r="B4913" s="32" t="s">
        <v>80</v>
      </c>
      <c r="C4913" s="32" t="str">
        <f>HYPERLINK("http://warehouse.orhideja.net//images/products/576-894-white.jpg","576-894")</f>
        <v>576-894</v>
      </c>
      <c r="D4913" s="32" t="s">
        <v>86</v>
      </c>
      <c r="E4913" s="32" t="s">
        <v>11</v>
      </c>
      <c r="F4913" s="32">
        <v>8945760200012</v>
      </c>
      <c r="G4913" s="32">
        <v>3</v>
      </c>
      <c r="H4913" s="34">
        <v>1077.3</v>
      </c>
      <c r="I4913" s="3"/>
      <c r="J4913" s="26">
        <f t="shared" si="354"/>
        <v>0</v>
      </c>
    </row>
    <row r="4914" spans="1:10" ht="69" customHeight="1" x14ac:dyDescent="0.25">
      <c r="A4914" s="37"/>
      <c r="B4914" s="32" t="s">
        <v>80</v>
      </c>
      <c r="C4914" s="32" t="str">
        <f>HYPERLINK("http://warehouse.orhideja.net//images/products/576-894-white.jpg","576-894")</f>
        <v>576-894</v>
      </c>
      <c r="D4914" s="32" t="s">
        <v>86</v>
      </c>
      <c r="E4914" s="32" t="s">
        <v>16</v>
      </c>
      <c r="F4914" s="32">
        <v>8945760280014</v>
      </c>
      <c r="G4914" s="32">
        <v>2</v>
      </c>
      <c r="H4914" s="34">
        <v>1077.3</v>
      </c>
      <c r="I4914" s="3"/>
      <c r="J4914" s="26">
        <f t="shared" si="354"/>
        <v>0</v>
      </c>
    </row>
    <row r="4915" spans="1:10" ht="48" customHeight="1" x14ac:dyDescent="0.25">
      <c r="A4915" s="35"/>
      <c r="B4915" s="32" t="s">
        <v>32</v>
      </c>
      <c r="C4915" s="32" t="str">
        <f>HYPERLINK("http://warehouse.orhideja.net//images/products/604-894_5.jpg","604-894")</f>
        <v>604-894</v>
      </c>
      <c r="D4915" s="32" t="s">
        <v>86</v>
      </c>
      <c r="E4915" s="32">
        <v>38</v>
      </c>
      <c r="F4915" s="32">
        <v>8946041070010</v>
      </c>
      <c r="G4915" s="32">
        <v>3</v>
      </c>
      <c r="H4915" s="34">
        <v>709.22249999999997</v>
      </c>
      <c r="I4915" s="3"/>
      <c r="J4915" s="26">
        <f t="shared" si="354"/>
        <v>0</v>
      </c>
    </row>
    <row r="4916" spans="1:10" ht="48" customHeight="1" x14ac:dyDescent="0.25">
      <c r="A4916" s="36"/>
      <c r="B4916" s="32" t="s">
        <v>32</v>
      </c>
      <c r="C4916" s="32" t="str">
        <f>HYPERLINK("http://warehouse.orhideja.net//images/products/604-894_5.jpg","604-894")</f>
        <v>604-894</v>
      </c>
      <c r="D4916" s="32" t="s">
        <v>86</v>
      </c>
      <c r="E4916" s="32">
        <v>40</v>
      </c>
      <c r="F4916" s="32">
        <v>8946041080019</v>
      </c>
      <c r="G4916" s="32">
        <v>1</v>
      </c>
      <c r="H4916" s="34">
        <v>709.22249999999997</v>
      </c>
      <c r="I4916" s="3"/>
      <c r="J4916" s="26">
        <f t="shared" si="354"/>
        <v>0</v>
      </c>
    </row>
    <row r="4917" spans="1:10" ht="48" customHeight="1" x14ac:dyDescent="0.25">
      <c r="A4917" s="36"/>
      <c r="B4917" s="32" t="s">
        <v>32</v>
      </c>
      <c r="C4917" s="32" t="str">
        <f>HYPERLINK("http://warehouse.orhideja.net//images/products/604-894_5.jpg","604-894")</f>
        <v>604-894</v>
      </c>
      <c r="D4917" s="32" t="s">
        <v>86</v>
      </c>
      <c r="E4917" s="32">
        <v>42</v>
      </c>
      <c r="F4917" s="32">
        <v>8946041090018</v>
      </c>
      <c r="G4917" s="32">
        <v>8</v>
      </c>
      <c r="H4917" s="34">
        <v>709.22249999999997</v>
      </c>
      <c r="I4917" s="3"/>
      <c r="J4917" s="26">
        <f t="shared" si="354"/>
        <v>0</v>
      </c>
    </row>
    <row r="4918" spans="1:10" ht="48" customHeight="1" x14ac:dyDescent="0.25">
      <c r="A4918" s="37"/>
      <c r="B4918" s="32" t="s">
        <v>32</v>
      </c>
      <c r="C4918" s="32" t="str">
        <f>HYPERLINK("http://warehouse.orhideja.net//images/products/604-894_5.jpg","604-894")</f>
        <v>604-894</v>
      </c>
      <c r="D4918" s="32" t="s">
        <v>86</v>
      </c>
      <c r="E4918" s="32">
        <v>44</v>
      </c>
      <c r="F4918" s="32">
        <v>8946041100014</v>
      </c>
      <c r="G4918" s="32">
        <v>7</v>
      </c>
      <c r="H4918" s="34">
        <v>709.22249999999997</v>
      </c>
      <c r="I4918" s="3"/>
      <c r="J4918" s="26">
        <f t="shared" si="354"/>
        <v>0</v>
      </c>
    </row>
    <row r="4919" spans="1:10" ht="26.25" customHeight="1" x14ac:dyDescent="0.25">
      <c r="A4919" s="35"/>
      <c r="B4919" s="32" t="s">
        <v>68</v>
      </c>
      <c r="C4919" s="32" t="str">
        <f t="shared" ref="C4919:C4929" si="358">HYPERLINK("http://warehouse.orhideja.net//images/products/124-894_2.jpg","124-894")</f>
        <v>124-894</v>
      </c>
      <c r="D4919" s="32" t="s">
        <v>143</v>
      </c>
      <c r="E4919" s="32" t="s">
        <v>70</v>
      </c>
      <c r="F4919" s="32">
        <v>8941240111267</v>
      </c>
      <c r="G4919" s="32">
        <v>2</v>
      </c>
      <c r="H4919" s="34">
        <v>1526.175</v>
      </c>
      <c r="I4919" s="3"/>
      <c r="J4919" s="26">
        <f t="shared" si="354"/>
        <v>0</v>
      </c>
    </row>
    <row r="4920" spans="1:10" ht="26.25" customHeight="1" x14ac:dyDescent="0.25">
      <c r="A4920" s="36"/>
      <c r="B4920" s="32" t="s">
        <v>68</v>
      </c>
      <c r="C4920" s="32" t="str">
        <f t="shared" si="358"/>
        <v>124-894</v>
      </c>
      <c r="D4920" s="32" t="s">
        <v>143</v>
      </c>
      <c r="E4920" s="32" t="s">
        <v>7</v>
      </c>
      <c r="F4920" s="32">
        <v>8941240121266</v>
      </c>
      <c r="G4920" s="32">
        <v>6</v>
      </c>
      <c r="H4920" s="34">
        <v>1526.175</v>
      </c>
      <c r="I4920" s="3"/>
      <c r="J4920" s="26">
        <f t="shared" si="354"/>
        <v>0</v>
      </c>
    </row>
    <row r="4921" spans="1:10" ht="26.25" customHeight="1" x14ac:dyDescent="0.25">
      <c r="A4921" s="36"/>
      <c r="B4921" s="32" t="s">
        <v>68</v>
      </c>
      <c r="C4921" s="32" t="str">
        <f t="shared" si="358"/>
        <v>124-894</v>
      </c>
      <c r="D4921" s="32" t="s">
        <v>143</v>
      </c>
      <c r="E4921" s="32" t="s">
        <v>10</v>
      </c>
      <c r="F4921" s="32">
        <v>8941240191269</v>
      </c>
      <c r="G4921" s="32">
        <v>14</v>
      </c>
      <c r="H4921" s="34">
        <v>1526.175</v>
      </c>
      <c r="I4921" s="3"/>
      <c r="J4921" s="26">
        <f t="shared" si="354"/>
        <v>0</v>
      </c>
    </row>
    <row r="4922" spans="1:10" ht="26.25" customHeight="1" x14ac:dyDescent="0.25">
      <c r="A4922" s="36"/>
      <c r="B4922" s="32" t="s">
        <v>68</v>
      </c>
      <c r="C4922" s="32" t="str">
        <f t="shared" si="358"/>
        <v>124-894</v>
      </c>
      <c r="D4922" s="32" t="s">
        <v>143</v>
      </c>
      <c r="E4922" s="32" t="s">
        <v>11</v>
      </c>
      <c r="F4922" s="32">
        <v>8941240201265</v>
      </c>
      <c r="G4922" s="32">
        <v>20</v>
      </c>
      <c r="H4922" s="34">
        <v>1526.175</v>
      </c>
      <c r="I4922" s="3"/>
      <c r="J4922" s="26">
        <f t="shared" si="354"/>
        <v>0</v>
      </c>
    </row>
    <row r="4923" spans="1:10" ht="26.25" customHeight="1" x14ac:dyDescent="0.25">
      <c r="A4923" s="36"/>
      <c r="B4923" s="32" t="s">
        <v>68</v>
      </c>
      <c r="C4923" s="32" t="str">
        <f t="shared" si="358"/>
        <v>124-894</v>
      </c>
      <c r="D4923" s="32" t="s">
        <v>143</v>
      </c>
      <c r="E4923" s="32" t="s">
        <v>14</v>
      </c>
      <c r="F4923" s="32">
        <v>8941240261269</v>
      </c>
      <c r="G4923" s="32">
        <v>10</v>
      </c>
      <c r="H4923" s="34">
        <v>1526.175</v>
      </c>
      <c r="I4923" s="3"/>
      <c r="J4923" s="26">
        <f t="shared" si="354"/>
        <v>0</v>
      </c>
    </row>
    <row r="4924" spans="1:10" ht="26.25" customHeight="1" x14ac:dyDescent="0.25">
      <c r="A4924" s="36"/>
      <c r="B4924" s="32" t="s">
        <v>68</v>
      </c>
      <c r="C4924" s="32" t="str">
        <f t="shared" si="358"/>
        <v>124-894</v>
      </c>
      <c r="D4924" s="32" t="s">
        <v>143</v>
      </c>
      <c r="E4924" s="32" t="s">
        <v>15</v>
      </c>
      <c r="F4924" s="32">
        <v>8941240271268</v>
      </c>
      <c r="G4924" s="32">
        <v>18</v>
      </c>
      <c r="H4924" s="34">
        <v>1526.175</v>
      </c>
      <c r="I4924" s="3"/>
      <c r="J4924" s="26">
        <f t="shared" si="354"/>
        <v>0</v>
      </c>
    </row>
    <row r="4925" spans="1:10" ht="26.25" customHeight="1" x14ac:dyDescent="0.25">
      <c r="A4925" s="36"/>
      <c r="B4925" s="32" t="s">
        <v>68</v>
      </c>
      <c r="C4925" s="32" t="str">
        <f t="shared" si="358"/>
        <v>124-894</v>
      </c>
      <c r="D4925" s="32" t="s">
        <v>143</v>
      </c>
      <c r="E4925" s="32" t="s">
        <v>16</v>
      </c>
      <c r="F4925" s="32">
        <v>8941240281267</v>
      </c>
      <c r="G4925" s="32">
        <v>12</v>
      </c>
      <c r="H4925" s="34">
        <v>1526.175</v>
      </c>
      <c r="I4925" s="3"/>
      <c r="J4925" s="26">
        <f t="shared" si="354"/>
        <v>0</v>
      </c>
    </row>
    <row r="4926" spans="1:10" ht="26.25" customHeight="1" x14ac:dyDescent="0.25">
      <c r="A4926" s="36"/>
      <c r="B4926" s="32" t="s">
        <v>68</v>
      </c>
      <c r="C4926" s="32" t="str">
        <f t="shared" si="358"/>
        <v>124-894</v>
      </c>
      <c r="D4926" s="32" t="s">
        <v>143</v>
      </c>
      <c r="E4926" s="32" t="s">
        <v>79</v>
      </c>
      <c r="F4926" s="32">
        <v>8941240331269</v>
      </c>
      <c r="G4926" s="32">
        <v>4</v>
      </c>
      <c r="H4926" s="34">
        <v>1526.175</v>
      </c>
      <c r="I4926" s="3"/>
      <c r="J4926" s="26">
        <f t="shared" si="354"/>
        <v>0</v>
      </c>
    </row>
    <row r="4927" spans="1:10" ht="26.25" customHeight="1" x14ac:dyDescent="0.25">
      <c r="A4927" s="36"/>
      <c r="B4927" s="32" t="s">
        <v>68</v>
      </c>
      <c r="C4927" s="32" t="str">
        <f t="shared" si="358"/>
        <v>124-894</v>
      </c>
      <c r="D4927" s="32" t="s">
        <v>143</v>
      </c>
      <c r="E4927" s="32" t="s">
        <v>19</v>
      </c>
      <c r="F4927" s="32">
        <v>8941240341268</v>
      </c>
      <c r="G4927" s="32">
        <v>9</v>
      </c>
      <c r="H4927" s="34">
        <v>1526.175</v>
      </c>
      <c r="I4927" s="3"/>
      <c r="J4927" s="26">
        <f t="shared" si="354"/>
        <v>0</v>
      </c>
    </row>
    <row r="4928" spans="1:10" ht="26.25" customHeight="1" x14ac:dyDescent="0.25">
      <c r="A4928" s="36"/>
      <c r="B4928" s="32" t="s">
        <v>68</v>
      </c>
      <c r="C4928" s="32" t="str">
        <f t="shared" si="358"/>
        <v>124-894</v>
      </c>
      <c r="D4928" s="32" t="s">
        <v>143</v>
      </c>
      <c r="E4928" s="32" t="s">
        <v>20</v>
      </c>
      <c r="F4928" s="32">
        <v>8941240351267</v>
      </c>
      <c r="G4928" s="32">
        <v>2</v>
      </c>
      <c r="H4928" s="34">
        <v>1526.175</v>
      </c>
      <c r="I4928" s="3"/>
      <c r="J4928" s="26">
        <f t="shared" si="354"/>
        <v>0</v>
      </c>
    </row>
    <row r="4929" spans="1:10" ht="26.25" customHeight="1" x14ac:dyDescent="0.25">
      <c r="A4929" s="37"/>
      <c r="B4929" s="32" t="s">
        <v>68</v>
      </c>
      <c r="C4929" s="32" t="str">
        <f t="shared" si="358"/>
        <v>124-894</v>
      </c>
      <c r="D4929" s="32" t="s">
        <v>143</v>
      </c>
      <c r="E4929" s="32" t="s">
        <v>81</v>
      </c>
      <c r="F4929" s="32"/>
      <c r="G4929" s="32">
        <v>1</v>
      </c>
      <c r="H4929" s="34">
        <v>1526.175</v>
      </c>
      <c r="I4929" s="3"/>
      <c r="J4929" s="26">
        <f t="shared" si="354"/>
        <v>0</v>
      </c>
    </row>
    <row r="4930" spans="1:10" ht="17.25" customHeight="1" x14ac:dyDescent="0.25">
      <c r="A4930" s="35"/>
      <c r="B4930" s="32" t="s">
        <v>72</v>
      </c>
      <c r="C4930" s="32" t="str">
        <f t="shared" ref="C4930:C4946" si="359">HYPERLINK("http://warehouse.orhideja.net//images/products/136-894.jpg","136-894")</f>
        <v>136-894</v>
      </c>
      <c r="D4930" s="32" t="s">
        <v>143</v>
      </c>
      <c r="E4930" s="32" t="s">
        <v>70</v>
      </c>
      <c r="F4930" s="32">
        <v>8941360111260</v>
      </c>
      <c r="G4930" s="32">
        <v>19</v>
      </c>
      <c r="H4930" s="34">
        <v>1427.4224999999999</v>
      </c>
      <c r="I4930" s="3"/>
      <c r="J4930" s="26">
        <f t="shared" si="354"/>
        <v>0</v>
      </c>
    </row>
    <row r="4931" spans="1:10" ht="17.25" customHeight="1" x14ac:dyDescent="0.25">
      <c r="A4931" s="36"/>
      <c r="B4931" s="32" t="s">
        <v>72</v>
      </c>
      <c r="C4931" s="32" t="str">
        <f t="shared" si="359"/>
        <v>136-894</v>
      </c>
      <c r="D4931" s="32" t="s">
        <v>143</v>
      </c>
      <c r="E4931" s="32" t="s">
        <v>7</v>
      </c>
      <c r="F4931" s="32">
        <v>8941360121269</v>
      </c>
      <c r="G4931" s="32">
        <v>16</v>
      </c>
      <c r="H4931" s="34">
        <v>1427.4224999999999</v>
      </c>
      <c r="I4931" s="3"/>
      <c r="J4931" s="26">
        <f t="shared" si="354"/>
        <v>0</v>
      </c>
    </row>
    <row r="4932" spans="1:10" ht="17.25" customHeight="1" x14ac:dyDescent="0.25">
      <c r="A4932" s="36"/>
      <c r="B4932" s="32" t="s">
        <v>72</v>
      </c>
      <c r="C4932" s="32" t="str">
        <f t="shared" si="359"/>
        <v>136-894</v>
      </c>
      <c r="D4932" s="32" t="s">
        <v>143</v>
      </c>
      <c r="E4932" s="32" t="s">
        <v>9</v>
      </c>
      <c r="F4932" s="32">
        <v>8941360181263</v>
      </c>
      <c r="G4932" s="32">
        <v>5</v>
      </c>
      <c r="H4932" s="34">
        <v>1427.4224999999999</v>
      </c>
      <c r="I4932" s="3"/>
      <c r="J4932" s="26">
        <f t="shared" si="354"/>
        <v>0</v>
      </c>
    </row>
    <row r="4933" spans="1:10" ht="17.25" customHeight="1" x14ac:dyDescent="0.25">
      <c r="A4933" s="36"/>
      <c r="B4933" s="32" t="s">
        <v>72</v>
      </c>
      <c r="C4933" s="32" t="str">
        <f t="shared" si="359"/>
        <v>136-894</v>
      </c>
      <c r="D4933" s="32" t="s">
        <v>143</v>
      </c>
      <c r="E4933" s="32" t="s">
        <v>10</v>
      </c>
      <c r="F4933" s="32">
        <v>8941360191262</v>
      </c>
      <c r="G4933" s="32">
        <v>15</v>
      </c>
      <c r="H4933" s="34">
        <v>1427.4224999999999</v>
      </c>
      <c r="I4933" s="3"/>
      <c r="J4933" s="26">
        <f t="shared" si="354"/>
        <v>0</v>
      </c>
    </row>
    <row r="4934" spans="1:10" ht="17.25" customHeight="1" x14ac:dyDescent="0.25">
      <c r="A4934" s="36"/>
      <c r="B4934" s="32" t="s">
        <v>72</v>
      </c>
      <c r="C4934" s="32" t="str">
        <f t="shared" si="359"/>
        <v>136-894</v>
      </c>
      <c r="D4934" s="32" t="s">
        <v>143</v>
      </c>
      <c r="E4934" s="32" t="s">
        <v>11</v>
      </c>
      <c r="F4934" s="32">
        <v>8941360201268</v>
      </c>
      <c r="G4934" s="32">
        <v>5</v>
      </c>
      <c r="H4934" s="34">
        <v>1427.4224999999999</v>
      </c>
      <c r="I4934" s="3"/>
      <c r="J4934" s="26">
        <f t="shared" si="354"/>
        <v>0</v>
      </c>
    </row>
    <row r="4935" spans="1:10" ht="17.25" customHeight="1" x14ac:dyDescent="0.25">
      <c r="A4935" s="36"/>
      <c r="B4935" s="32" t="s">
        <v>72</v>
      </c>
      <c r="C4935" s="32" t="str">
        <f t="shared" si="359"/>
        <v>136-894</v>
      </c>
      <c r="D4935" s="32" t="s">
        <v>143</v>
      </c>
      <c r="E4935" s="32" t="s">
        <v>25</v>
      </c>
      <c r="F4935" s="32">
        <v>8941360211267</v>
      </c>
      <c r="G4935" s="32">
        <v>5</v>
      </c>
      <c r="H4935" s="34">
        <v>1427.4224999999999</v>
      </c>
      <c r="I4935" s="3"/>
      <c r="J4935" s="26">
        <f t="shared" si="354"/>
        <v>0</v>
      </c>
    </row>
    <row r="4936" spans="1:10" ht="17.25" customHeight="1" x14ac:dyDescent="0.25">
      <c r="A4936" s="36"/>
      <c r="B4936" s="32" t="s">
        <v>72</v>
      </c>
      <c r="C4936" s="32" t="str">
        <f t="shared" si="359"/>
        <v>136-894</v>
      </c>
      <c r="D4936" s="32" t="s">
        <v>143</v>
      </c>
      <c r="E4936" s="32" t="s">
        <v>12</v>
      </c>
      <c r="F4936" s="32">
        <v>8941360221266</v>
      </c>
      <c r="G4936" s="32">
        <v>9</v>
      </c>
      <c r="H4936" s="34">
        <v>1427.4224999999999</v>
      </c>
      <c r="I4936" s="3"/>
      <c r="J4936" s="26">
        <f t="shared" ref="J4936:J4999" si="360">H4936*I4936</f>
        <v>0</v>
      </c>
    </row>
    <row r="4937" spans="1:10" ht="17.25" customHeight="1" x14ac:dyDescent="0.25">
      <c r="A4937" s="36"/>
      <c r="B4937" s="32" t="s">
        <v>72</v>
      </c>
      <c r="C4937" s="32" t="str">
        <f t="shared" si="359"/>
        <v>136-894</v>
      </c>
      <c r="D4937" s="32" t="s">
        <v>143</v>
      </c>
      <c r="E4937" s="32" t="s">
        <v>71</v>
      </c>
      <c r="F4937" s="32">
        <v>8941360251263</v>
      </c>
      <c r="G4937" s="32">
        <v>4</v>
      </c>
      <c r="H4937" s="34">
        <v>1427.4224999999999</v>
      </c>
      <c r="I4937" s="3"/>
      <c r="J4937" s="26">
        <f t="shared" si="360"/>
        <v>0</v>
      </c>
    </row>
    <row r="4938" spans="1:10" ht="17.25" customHeight="1" x14ac:dyDescent="0.25">
      <c r="A4938" s="36"/>
      <c r="B4938" s="32" t="s">
        <v>72</v>
      </c>
      <c r="C4938" s="32" t="str">
        <f t="shared" si="359"/>
        <v>136-894</v>
      </c>
      <c r="D4938" s="32" t="s">
        <v>143</v>
      </c>
      <c r="E4938" s="32" t="s">
        <v>14</v>
      </c>
      <c r="F4938" s="32">
        <v>8941360261262</v>
      </c>
      <c r="G4938" s="32">
        <v>9</v>
      </c>
      <c r="H4938" s="34">
        <v>1427.4224999999999</v>
      </c>
      <c r="I4938" s="3"/>
      <c r="J4938" s="26">
        <f t="shared" si="360"/>
        <v>0</v>
      </c>
    </row>
    <row r="4939" spans="1:10" ht="17.25" customHeight="1" x14ac:dyDescent="0.25">
      <c r="A4939" s="36"/>
      <c r="B4939" s="32" t="s">
        <v>72</v>
      </c>
      <c r="C4939" s="32" t="str">
        <f t="shared" si="359"/>
        <v>136-894</v>
      </c>
      <c r="D4939" s="32" t="s">
        <v>143</v>
      </c>
      <c r="E4939" s="32" t="s">
        <v>15</v>
      </c>
      <c r="F4939" s="32">
        <v>8941360271261</v>
      </c>
      <c r="G4939" s="32">
        <v>6</v>
      </c>
      <c r="H4939" s="34">
        <v>1427.4224999999999</v>
      </c>
      <c r="I4939" s="3"/>
      <c r="J4939" s="26">
        <f t="shared" si="360"/>
        <v>0</v>
      </c>
    </row>
    <row r="4940" spans="1:10" ht="17.25" customHeight="1" x14ac:dyDescent="0.25">
      <c r="A4940" s="36"/>
      <c r="B4940" s="32" t="s">
        <v>72</v>
      </c>
      <c r="C4940" s="32" t="str">
        <f t="shared" si="359"/>
        <v>136-894</v>
      </c>
      <c r="D4940" s="32" t="s">
        <v>143</v>
      </c>
      <c r="E4940" s="32" t="s">
        <v>16</v>
      </c>
      <c r="F4940" s="32">
        <v>8941360281260</v>
      </c>
      <c r="G4940" s="32">
        <v>3</v>
      </c>
      <c r="H4940" s="34">
        <v>1427.4224999999999</v>
      </c>
      <c r="I4940" s="3"/>
      <c r="J4940" s="26">
        <f t="shared" si="360"/>
        <v>0</v>
      </c>
    </row>
    <row r="4941" spans="1:10" ht="17.25" customHeight="1" x14ac:dyDescent="0.25">
      <c r="A4941" s="36"/>
      <c r="B4941" s="32" t="s">
        <v>72</v>
      </c>
      <c r="C4941" s="32" t="str">
        <f t="shared" si="359"/>
        <v>136-894</v>
      </c>
      <c r="D4941" s="32" t="s">
        <v>143</v>
      </c>
      <c r="E4941" s="32" t="s">
        <v>17</v>
      </c>
      <c r="F4941" s="32">
        <v>8941360291269</v>
      </c>
      <c r="G4941" s="32">
        <v>7</v>
      </c>
      <c r="H4941" s="34">
        <v>1427.4224999999999</v>
      </c>
      <c r="I4941" s="3"/>
      <c r="J4941" s="26">
        <f t="shared" si="360"/>
        <v>0</v>
      </c>
    </row>
    <row r="4942" spans="1:10" ht="17.25" customHeight="1" x14ac:dyDescent="0.25">
      <c r="A4942" s="36"/>
      <c r="B4942" s="32" t="s">
        <v>72</v>
      </c>
      <c r="C4942" s="32" t="str">
        <f t="shared" si="359"/>
        <v>136-894</v>
      </c>
      <c r="D4942" s="32" t="s">
        <v>143</v>
      </c>
      <c r="E4942" s="32" t="s">
        <v>79</v>
      </c>
      <c r="F4942" s="32">
        <v>8941360331262</v>
      </c>
      <c r="G4942" s="32">
        <v>1</v>
      </c>
      <c r="H4942" s="34">
        <v>1427.4224999999999</v>
      </c>
      <c r="I4942" s="3"/>
      <c r="J4942" s="26">
        <f t="shared" si="360"/>
        <v>0</v>
      </c>
    </row>
    <row r="4943" spans="1:10" ht="17.25" customHeight="1" x14ac:dyDescent="0.25">
      <c r="A4943" s="36"/>
      <c r="B4943" s="32" t="s">
        <v>72</v>
      </c>
      <c r="C4943" s="32" t="str">
        <f t="shared" si="359"/>
        <v>136-894</v>
      </c>
      <c r="D4943" s="32" t="s">
        <v>143</v>
      </c>
      <c r="E4943" s="32" t="s">
        <v>19</v>
      </c>
      <c r="F4943" s="32">
        <v>8941360341261</v>
      </c>
      <c r="G4943" s="32">
        <v>3</v>
      </c>
      <c r="H4943" s="34">
        <v>1427.4224999999999</v>
      </c>
      <c r="I4943" s="3"/>
      <c r="J4943" s="26">
        <f t="shared" si="360"/>
        <v>0</v>
      </c>
    </row>
    <row r="4944" spans="1:10" ht="17.25" customHeight="1" x14ac:dyDescent="0.25">
      <c r="A4944" s="36"/>
      <c r="B4944" s="32" t="s">
        <v>72</v>
      </c>
      <c r="C4944" s="32" t="str">
        <f t="shared" si="359"/>
        <v>136-894</v>
      </c>
      <c r="D4944" s="32" t="s">
        <v>143</v>
      </c>
      <c r="E4944" s="32" t="s">
        <v>20</v>
      </c>
      <c r="F4944" s="32">
        <v>8941360351260</v>
      </c>
      <c r="G4944" s="32">
        <v>7</v>
      </c>
      <c r="H4944" s="34">
        <v>1427.4224999999999</v>
      </c>
      <c r="I4944" s="3"/>
      <c r="J4944" s="26">
        <f t="shared" si="360"/>
        <v>0</v>
      </c>
    </row>
    <row r="4945" spans="1:10" ht="17.25" customHeight="1" x14ac:dyDescent="0.25">
      <c r="A4945" s="36"/>
      <c r="B4945" s="32" t="s">
        <v>72</v>
      </c>
      <c r="C4945" s="32" t="str">
        <f t="shared" si="359"/>
        <v>136-894</v>
      </c>
      <c r="D4945" s="32" t="s">
        <v>143</v>
      </c>
      <c r="E4945" s="32" t="s">
        <v>21</v>
      </c>
      <c r="F4945" s="32">
        <v>8941360361269</v>
      </c>
      <c r="G4945" s="32">
        <v>3</v>
      </c>
      <c r="H4945" s="34">
        <v>1427.4224999999999</v>
      </c>
      <c r="I4945" s="3"/>
      <c r="J4945" s="26">
        <f t="shared" si="360"/>
        <v>0</v>
      </c>
    </row>
    <row r="4946" spans="1:10" ht="17.25" customHeight="1" x14ac:dyDescent="0.25">
      <c r="A4946" s="37"/>
      <c r="B4946" s="32" t="s">
        <v>72</v>
      </c>
      <c r="C4946" s="32" t="str">
        <f t="shared" si="359"/>
        <v>136-894</v>
      </c>
      <c r="D4946" s="32" t="s">
        <v>143</v>
      </c>
      <c r="E4946" s="32" t="s">
        <v>28</v>
      </c>
      <c r="F4946" s="32">
        <v>8941360431269</v>
      </c>
      <c r="G4946" s="32">
        <v>1</v>
      </c>
      <c r="H4946" s="34">
        <v>1427.4224999999999</v>
      </c>
      <c r="I4946" s="3"/>
      <c r="J4946" s="26">
        <f t="shared" si="360"/>
        <v>0</v>
      </c>
    </row>
    <row r="4947" spans="1:10" ht="44.25" customHeight="1" x14ac:dyDescent="0.25">
      <c r="A4947" s="35"/>
      <c r="B4947" s="32" t="s">
        <v>32</v>
      </c>
      <c r="C4947" s="32" t="str">
        <f>HYPERLINK("http://warehouse.orhideja.net//images/products/604-894-beige.jpg","604-894")</f>
        <v>604-894</v>
      </c>
      <c r="D4947" s="32" t="s">
        <v>143</v>
      </c>
      <c r="E4947" s="32">
        <v>38</v>
      </c>
      <c r="F4947" s="32">
        <v>8946041071260</v>
      </c>
      <c r="G4947" s="32">
        <v>27</v>
      </c>
      <c r="H4947" s="34">
        <v>709.22249999999997</v>
      </c>
      <c r="I4947" s="3"/>
      <c r="J4947" s="26">
        <f t="shared" si="360"/>
        <v>0</v>
      </c>
    </row>
    <row r="4948" spans="1:10" ht="44.25" customHeight="1" x14ac:dyDescent="0.25">
      <c r="A4948" s="36"/>
      <c r="B4948" s="32" t="s">
        <v>32</v>
      </c>
      <c r="C4948" s="32" t="str">
        <f>HYPERLINK("http://warehouse.orhideja.net//images/products/604-894-beige.jpg","604-894")</f>
        <v>604-894</v>
      </c>
      <c r="D4948" s="32" t="s">
        <v>143</v>
      </c>
      <c r="E4948" s="32">
        <v>40</v>
      </c>
      <c r="F4948" s="32">
        <v>8946041081269</v>
      </c>
      <c r="G4948" s="32">
        <v>43</v>
      </c>
      <c r="H4948" s="34">
        <v>709.22249999999997</v>
      </c>
      <c r="I4948" s="3"/>
      <c r="J4948" s="26">
        <f t="shared" si="360"/>
        <v>0</v>
      </c>
    </row>
    <row r="4949" spans="1:10" ht="44.25" customHeight="1" x14ac:dyDescent="0.25">
      <c r="A4949" s="36"/>
      <c r="B4949" s="32" t="s">
        <v>32</v>
      </c>
      <c r="C4949" s="32" t="str">
        <f>HYPERLINK("http://warehouse.orhideja.net//images/products/604-894-beige.jpg","604-894")</f>
        <v>604-894</v>
      </c>
      <c r="D4949" s="32" t="s">
        <v>143</v>
      </c>
      <c r="E4949" s="32">
        <v>42</v>
      </c>
      <c r="F4949" s="32">
        <v>8946041091268</v>
      </c>
      <c r="G4949" s="32">
        <v>58</v>
      </c>
      <c r="H4949" s="34">
        <v>709.22249999999997</v>
      </c>
      <c r="I4949" s="3"/>
      <c r="J4949" s="26">
        <f t="shared" si="360"/>
        <v>0</v>
      </c>
    </row>
    <row r="4950" spans="1:10" ht="44.25" customHeight="1" x14ac:dyDescent="0.25">
      <c r="A4950" s="37"/>
      <c r="B4950" s="32" t="s">
        <v>32</v>
      </c>
      <c r="C4950" s="32" t="str">
        <f>HYPERLINK("http://warehouse.orhideja.net//images/products/604-894-beige.jpg","604-894")</f>
        <v>604-894</v>
      </c>
      <c r="D4950" s="32" t="s">
        <v>143</v>
      </c>
      <c r="E4950" s="32">
        <v>44</v>
      </c>
      <c r="F4950" s="32">
        <v>8946041101264</v>
      </c>
      <c r="G4950" s="32">
        <v>45</v>
      </c>
      <c r="H4950" s="34">
        <v>709.22249999999997</v>
      </c>
      <c r="I4950" s="3"/>
      <c r="J4950" s="26">
        <f t="shared" si="360"/>
        <v>0</v>
      </c>
    </row>
    <row r="4951" spans="1:10" ht="24.75" customHeight="1" x14ac:dyDescent="0.25">
      <c r="A4951" s="35"/>
      <c r="B4951" s="32" t="s">
        <v>68</v>
      </c>
      <c r="C4951" s="32" t="str">
        <f t="shared" ref="C4951:C4960" si="361">HYPERLINK("http://warehouse.orhideja.net//images/products/124-894.jpg","124-894")</f>
        <v>124-894</v>
      </c>
      <c r="D4951" s="32" t="s">
        <v>67</v>
      </c>
      <c r="E4951" s="32" t="s">
        <v>77</v>
      </c>
      <c r="F4951" s="32">
        <v>8941240101701</v>
      </c>
      <c r="G4951" s="32">
        <v>1</v>
      </c>
      <c r="H4951" s="34">
        <v>1526.175</v>
      </c>
      <c r="I4951" s="3"/>
      <c r="J4951" s="26">
        <f t="shared" si="360"/>
        <v>0</v>
      </c>
    </row>
    <row r="4952" spans="1:10" ht="24.75" customHeight="1" x14ac:dyDescent="0.25">
      <c r="A4952" s="36"/>
      <c r="B4952" s="32" t="s">
        <v>68</v>
      </c>
      <c r="C4952" s="32" t="str">
        <f t="shared" si="361"/>
        <v>124-894</v>
      </c>
      <c r="D4952" s="32" t="s">
        <v>67</v>
      </c>
      <c r="E4952" s="32" t="s">
        <v>7</v>
      </c>
      <c r="F4952" s="32">
        <v>8941240121709</v>
      </c>
      <c r="G4952" s="32">
        <v>2</v>
      </c>
      <c r="H4952" s="34">
        <v>1526.175</v>
      </c>
      <c r="I4952" s="3"/>
      <c r="J4952" s="26">
        <f t="shared" si="360"/>
        <v>0</v>
      </c>
    </row>
    <row r="4953" spans="1:10" ht="24.75" customHeight="1" x14ac:dyDescent="0.25">
      <c r="A4953" s="36"/>
      <c r="B4953" s="32" t="s">
        <v>68</v>
      </c>
      <c r="C4953" s="32" t="str">
        <f t="shared" si="361"/>
        <v>124-894</v>
      </c>
      <c r="D4953" s="32" t="s">
        <v>67</v>
      </c>
      <c r="E4953" s="32" t="s">
        <v>8</v>
      </c>
      <c r="F4953" s="32">
        <v>8941240131708</v>
      </c>
      <c r="G4953" s="32">
        <v>4</v>
      </c>
      <c r="H4953" s="34">
        <v>1526.175</v>
      </c>
      <c r="I4953" s="3"/>
      <c r="J4953" s="26">
        <f t="shared" si="360"/>
        <v>0</v>
      </c>
    </row>
    <row r="4954" spans="1:10" ht="24.75" customHeight="1" x14ac:dyDescent="0.25">
      <c r="A4954" s="36"/>
      <c r="B4954" s="32" t="s">
        <v>68</v>
      </c>
      <c r="C4954" s="32" t="str">
        <f t="shared" si="361"/>
        <v>124-894</v>
      </c>
      <c r="D4954" s="32" t="s">
        <v>67</v>
      </c>
      <c r="E4954" s="32" t="s">
        <v>78</v>
      </c>
      <c r="F4954" s="32">
        <v>8941240171704</v>
      </c>
      <c r="G4954" s="32">
        <v>1</v>
      </c>
      <c r="H4954" s="34">
        <v>1526.175</v>
      </c>
      <c r="I4954" s="3"/>
      <c r="J4954" s="26">
        <f t="shared" si="360"/>
        <v>0</v>
      </c>
    </row>
    <row r="4955" spans="1:10" ht="24.75" customHeight="1" x14ac:dyDescent="0.25">
      <c r="A4955" s="36"/>
      <c r="B4955" s="32" t="s">
        <v>68</v>
      </c>
      <c r="C4955" s="32" t="str">
        <f t="shared" si="361"/>
        <v>124-894</v>
      </c>
      <c r="D4955" s="32" t="s">
        <v>67</v>
      </c>
      <c r="E4955" s="32" t="s">
        <v>10</v>
      </c>
      <c r="F4955" s="32">
        <v>8941240191702</v>
      </c>
      <c r="G4955" s="32">
        <v>4</v>
      </c>
      <c r="H4955" s="34">
        <v>1526.175</v>
      </c>
      <c r="I4955" s="3"/>
      <c r="J4955" s="26">
        <f t="shared" si="360"/>
        <v>0</v>
      </c>
    </row>
    <row r="4956" spans="1:10" ht="24.75" customHeight="1" x14ac:dyDescent="0.25">
      <c r="A4956" s="36"/>
      <c r="B4956" s="32" t="s">
        <v>68</v>
      </c>
      <c r="C4956" s="32" t="str">
        <f t="shared" si="361"/>
        <v>124-894</v>
      </c>
      <c r="D4956" s="32" t="s">
        <v>67</v>
      </c>
      <c r="E4956" s="32" t="s">
        <v>11</v>
      </c>
      <c r="F4956" s="32">
        <v>8941240201708</v>
      </c>
      <c r="G4956" s="32">
        <v>2</v>
      </c>
      <c r="H4956" s="34">
        <v>1526.175</v>
      </c>
      <c r="I4956" s="3"/>
      <c r="J4956" s="26">
        <f t="shared" si="360"/>
        <v>0</v>
      </c>
    </row>
    <row r="4957" spans="1:10" ht="24.75" customHeight="1" x14ac:dyDescent="0.25">
      <c r="A4957" s="36"/>
      <c r="B4957" s="32" t="s">
        <v>68</v>
      </c>
      <c r="C4957" s="32" t="str">
        <f t="shared" si="361"/>
        <v>124-894</v>
      </c>
      <c r="D4957" s="32" t="s">
        <v>67</v>
      </c>
      <c r="E4957" s="32" t="s">
        <v>25</v>
      </c>
      <c r="F4957" s="32">
        <v>8941240211707</v>
      </c>
      <c r="G4957" s="32">
        <v>3</v>
      </c>
      <c r="H4957" s="34">
        <v>1526.175</v>
      </c>
      <c r="I4957" s="3"/>
      <c r="J4957" s="26">
        <f t="shared" si="360"/>
        <v>0</v>
      </c>
    </row>
    <row r="4958" spans="1:10" ht="24.75" customHeight="1" x14ac:dyDescent="0.25">
      <c r="A4958" s="36"/>
      <c r="B4958" s="32" t="s">
        <v>68</v>
      </c>
      <c r="C4958" s="32" t="str">
        <f t="shared" si="361"/>
        <v>124-894</v>
      </c>
      <c r="D4958" s="32" t="s">
        <v>67</v>
      </c>
      <c r="E4958" s="32" t="s">
        <v>71</v>
      </c>
      <c r="F4958" s="32">
        <v>8941240251703</v>
      </c>
      <c r="G4958" s="32">
        <v>1</v>
      </c>
      <c r="H4958" s="34">
        <v>1526.175</v>
      </c>
      <c r="I4958" s="3"/>
      <c r="J4958" s="26">
        <f t="shared" si="360"/>
        <v>0</v>
      </c>
    </row>
    <row r="4959" spans="1:10" ht="24.75" customHeight="1" x14ac:dyDescent="0.25">
      <c r="A4959" s="36"/>
      <c r="B4959" s="32" t="s">
        <v>68</v>
      </c>
      <c r="C4959" s="32" t="str">
        <f t="shared" si="361"/>
        <v>124-894</v>
      </c>
      <c r="D4959" s="32" t="s">
        <v>67</v>
      </c>
      <c r="E4959" s="32" t="s">
        <v>16</v>
      </c>
      <c r="F4959" s="32">
        <v>8941240281700</v>
      </c>
      <c r="G4959" s="32">
        <v>3</v>
      </c>
      <c r="H4959" s="34">
        <v>1526.175</v>
      </c>
      <c r="I4959" s="3"/>
      <c r="J4959" s="26">
        <f t="shared" si="360"/>
        <v>0</v>
      </c>
    </row>
    <row r="4960" spans="1:10" ht="24.75" customHeight="1" x14ac:dyDescent="0.25">
      <c r="A4960" s="37"/>
      <c r="B4960" s="32" t="s">
        <v>68</v>
      </c>
      <c r="C4960" s="32" t="str">
        <f t="shared" si="361"/>
        <v>124-894</v>
      </c>
      <c r="D4960" s="32" t="s">
        <v>67</v>
      </c>
      <c r="E4960" s="32" t="s">
        <v>79</v>
      </c>
      <c r="F4960" s="32">
        <v>8941240331702</v>
      </c>
      <c r="G4960" s="32">
        <v>1</v>
      </c>
      <c r="H4960" s="34">
        <v>1526.175</v>
      </c>
      <c r="I4960" s="3"/>
      <c r="J4960" s="26">
        <f t="shared" si="360"/>
        <v>0</v>
      </c>
    </row>
    <row r="4961" spans="1:10" ht="18.75" customHeight="1" x14ac:dyDescent="0.25">
      <c r="A4961" s="35"/>
      <c r="B4961" s="32" t="s">
        <v>76</v>
      </c>
      <c r="C4961" s="32" t="str">
        <f t="shared" ref="C4961:C4973" si="362">HYPERLINK("http://warehouse.orhideja.net//images/products/180-000,-638-007-moloko_1.jpg","180-000")</f>
        <v>180-000</v>
      </c>
      <c r="D4961" s="32" t="s">
        <v>110</v>
      </c>
      <c r="E4961" s="32" t="s">
        <v>15</v>
      </c>
      <c r="F4961" s="32" t="s">
        <v>202</v>
      </c>
      <c r="G4961" s="32">
        <v>9</v>
      </c>
      <c r="H4961" s="34">
        <v>1589.0174999999999</v>
      </c>
      <c r="I4961" s="3"/>
      <c r="J4961" s="26">
        <f t="shared" si="360"/>
        <v>0</v>
      </c>
    </row>
    <row r="4962" spans="1:10" ht="18.75" customHeight="1" x14ac:dyDescent="0.25">
      <c r="A4962" s="36"/>
      <c r="B4962" s="32" t="s">
        <v>76</v>
      </c>
      <c r="C4962" s="32" t="str">
        <f t="shared" si="362"/>
        <v>180-000</v>
      </c>
      <c r="D4962" s="32" t="s">
        <v>110</v>
      </c>
      <c r="E4962" s="32" t="s">
        <v>16</v>
      </c>
      <c r="F4962" s="32" t="s">
        <v>203</v>
      </c>
      <c r="G4962" s="32">
        <v>8</v>
      </c>
      <c r="H4962" s="34">
        <v>1589.0174999999999</v>
      </c>
      <c r="I4962" s="3"/>
      <c r="J4962" s="26">
        <f t="shared" si="360"/>
        <v>0</v>
      </c>
    </row>
    <row r="4963" spans="1:10" ht="18.75" customHeight="1" x14ac:dyDescent="0.25">
      <c r="A4963" s="36"/>
      <c r="B4963" s="32" t="s">
        <v>76</v>
      </c>
      <c r="C4963" s="32" t="str">
        <f t="shared" si="362"/>
        <v>180-000</v>
      </c>
      <c r="D4963" s="32" t="s">
        <v>110</v>
      </c>
      <c r="E4963" s="32" t="s">
        <v>17</v>
      </c>
      <c r="F4963" s="32" t="s">
        <v>204</v>
      </c>
      <c r="G4963" s="32">
        <v>5</v>
      </c>
      <c r="H4963" s="34">
        <v>1589.0174999999999</v>
      </c>
      <c r="I4963" s="3"/>
      <c r="J4963" s="26">
        <f t="shared" si="360"/>
        <v>0</v>
      </c>
    </row>
    <row r="4964" spans="1:10" ht="18.75" customHeight="1" x14ac:dyDescent="0.25">
      <c r="A4964" s="36"/>
      <c r="B4964" s="32" t="s">
        <v>76</v>
      </c>
      <c r="C4964" s="32" t="str">
        <f t="shared" si="362"/>
        <v>180-000</v>
      </c>
      <c r="D4964" s="32" t="s">
        <v>110</v>
      </c>
      <c r="E4964" s="32" t="s">
        <v>18</v>
      </c>
      <c r="F4964" s="32" t="s">
        <v>205</v>
      </c>
      <c r="G4964" s="32">
        <v>1</v>
      </c>
      <c r="H4964" s="34">
        <v>1589.0174999999999</v>
      </c>
      <c r="I4964" s="3"/>
      <c r="J4964" s="26">
        <f t="shared" si="360"/>
        <v>0</v>
      </c>
    </row>
    <row r="4965" spans="1:10" ht="18.75" customHeight="1" x14ac:dyDescent="0.25">
      <c r="A4965" s="36"/>
      <c r="B4965" s="32" t="s">
        <v>76</v>
      </c>
      <c r="C4965" s="32" t="str">
        <f t="shared" si="362"/>
        <v>180-000</v>
      </c>
      <c r="D4965" s="32" t="s">
        <v>110</v>
      </c>
      <c r="E4965" s="32" t="s">
        <v>20</v>
      </c>
      <c r="F4965" s="32" t="s">
        <v>206</v>
      </c>
      <c r="G4965" s="32">
        <v>2</v>
      </c>
      <c r="H4965" s="34">
        <v>1589.0174999999999</v>
      </c>
      <c r="I4965" s="3"/>
      <c r="J4965" s="26">
        <f t="shared" si="360"/>
        <v>0</v>
      </c>
    </row>
    <row r="4966" spans="1:10" ht="18.75" customHeight="1" x14ac:dyDescent="0.25">
      <c r="A4966" s="36"/>
      <c r="B4966" s="32" t="s">
        <v>76</v>
      </c>
      <c r="C4966" s="32" t="str">
        <f t="shared" si="362"/>
        <v>180-000</v>
      </c>
      <c r="D4966" s="32" t="s">
        <v>110</v>
      </c>
      <c r="E4966" s="32" t="s">
        <v>21</v>
      </c>
      <c r="F4966" s="32" t="s">
        <v>207</v>
      </c>
      <c r="G4966" s="32">
        <v>9</v>
      </c>
      <c r="H4966" s="34">
        <v>1589.0174999999999</v>
      </c>
      <c r="I4966" s="3"/>
      <c r="J4966" s="26">
        <f t="shared" si="360"/>
        <v>0</v>
      </c>
    </row>
    <row r="4967" spans="1:10" ht="18.75" customHeight="1" x14ac:dyDescent="0.25">
      <c r="A4967" s="36"/>
      <c r="B4967" s="32" t="s">
        <v>76</v>
      </c>
      <c r="C4967" s="32" t="str">
        <f t="shared" si="362"/>
        <v>180-000</v>
      </c>
      <c r="D4967" s="32" t="s">
        <v>110</v>
      </c>
      <c r="E4967" s="32" t="s">
        <v>22</v>
      </c>
      <c r="F4967" s="32" t="s">
        <v>208</v>
      </c>
      <c r="G4967" s="32">
        <v>4</v>
      </c>
      <c r="H4967" s="34">
        <v>1589.0174999999999</v>
      </c>
      <c r="I4967" s="3"/>
      <c r="J4967" s="26">
        <f t="shared" si="360"/>
        <v>0</v>
      </c>
    </row>
    <row r="4968" spans="1:10" ht="18.75" customHeight="1" x14ac:dyDescent="0.25">
      <c r="A4968" s="36"/>
      <c r="B4968" s="32" t="s">
        <v>76</v>
      </c>
      <c r="C4968" s="32" t="str">
        <f t="shared" si="362"/>
        <v>180-000</v>
      </c>
      <c r="D4968" s="32" t="s">
        <v>110</v>
      </c>
      <c r="E4968" s="32" t="s">
        <v>23</v>
      </c>
      <c r="F4968" s="32" t="s">
        <v>209</v>
      </c>
      <c r="G4968" s="32">
        <v>3</v>
      </c>
      <c r="H4968" s="34">
        <v>1589.0174999999999</v>
      </c>
      <c r="I4968" s="3"/>
      <c r="J4968" s="26">
        <f t="shared" si="360"/>
        <v>0</v>
      </c>
    </row>
    <row r="4969" spans="1:10" ht="18.75" customHeight="1" x14ac:dyDescent="0.25">
      <c r="A4969" s="36"/>
      <c r="B4969" s="32" t="s">
        <v>76</v>
      </c>
      <c r="C4969" s="32" t="str">
        <f t="shared" si="362"/>
        <v>180-000</v>
      </c>
      <c r="D4969" s="32" t="s">
        <v>110</v>
      </c>
      <c r="E4969" s="32" t="s">
        <v>73</v>
      </c>
      <c r="F4969" s="32" t="s">
        <v>210</v>
      </c>
      <c r="G4969" s="32">
        <v>6</v>
      </c>
      <c r="H4969" s="34">
        <v>1589.0174999999999</v>
      </c>
      <c r="I4969" s="3"/>
      <c r="J4969" s="26">
        <f t="shared" si="360"/>
        <v>0</v>
      </c>
    </row>
    <row r="4970" spans="1:10" ht="18.75" customHeight="1" x14ac:dyDescent="0.25">
      <c r="A4970" s="36"/>
      <c r="B4970" s="32" t="s">
        <v>76</v>
      </c>
      <c r="C4970" s="32" t="str">
        <f t="shared" si="362"/>
        <v>180-000</v>
      </c>
      <c r="D4970" s="32" t="s">
        <v>110</v>
      </c>
      <c r="E4970" s="32" t="s">
        <v>28</v>
      </c>
      <c r="F4970" s="32" t="s">
        <v>211</v>
      </c>
      <c r="G4970" s="32">
        <v>7</v>
      </c>
      <c r="H4970" s="34">
        <v>1589.0174999999999</v>
      </c>
      <c r="I4970" s="3"/>
      <c r="J4970" s="26">
        <f t="shared" si="360"/>
        <v>0</v>
      </c>
    </row>
    <row r="4971" spans="1:10" ht="18.75" customHeight="1" x14ac:dyDescent="0.25">
      <c r="A4971" s="36"/>
      <c r="B4971" s="32" t="s">
        <v>76</v>
      </c>
      <c r="C4971" s="32" t="str">
        <f t="shared" si="362"/>
        <v>180-000</v>
      </c>
      <c r="D4971" s="32" t="s">
        <v>110</v>
      </c>
      <c r="E4971" s="32" t="s">
        <v>29</v>
      </c>
      <c r="F4971" s="32" t="s">
        <v>212</v>
      </c>
      <c r="G4971" s="32">
        <v>5</v>
      </c>
      <c r="H4971" s="34">
        <v>1589.0174999999999</v>
      </c>
      <c r="I4971" s="3"/>
      <c r="J4971" s="26">
        <f t="shared" si="360"/>
        <v>0</v>
      </c>
    </row>
    <row r="4972" spans="1:10" ht="18.75" customHeight="1" x14ac:dyDescent="0.25">
      <c r="A4972" s="36"/>
      <c r="B4972" s="32" t="s">
        <v>76</v>
      </c>
      <c r="C4972" s="32" t="str">
        <f t="shared" si="362"/>
        <v>180-000</v>
      </c>
      <c r="D4972" s="32" t="s">
        <v>110</v>
      </c>
      <c r="E4972" s="32" t="s">
        <v>30</v>
      </c>
      <c r="F4972" s="32" t="s">
        <v>213</v>
      </c>
      <c r="G4972" s="32">
        <v>1</v>
      </c>
      <c r="H4972" s="34">
        <v>1589.0174999999999</v>
      </c>
      <c r="I4972" s="3"/>
      <c r="J4972" s="26">
        <f t="shared" si="360"/>
        <v>0</v>
      </c>
    </row>
    <row r="4973" spans="1:10" ht="18.75" customHeight="1" x14ac:dyDescent="0.25">
      <c r="A4973" s="37"/>
      <c r="B4973" s="32" t="s">
        <v>76</v>
      </c>
      <c r="C4973" s="32" t="str">
        <f t="shared" si="362"/>
        <v>180-000</v>
      </c>
      <c r="D4973" s="32" t="s">
        <v>110</v>
      </c>
      <c r="E4973" s="32" t="s">
        <v>36</v>
      </c>
      <c r="F4973" s="32" t="s">
        <v>214</v>
      </c>
      <c r="G4973" s="32">
        <v>2</v>
      </c>
      <c r="H4973" s="34">
        <v>1589.0174999999999</v>
      </c>
      <c r="I4973" s="3"/>
      <c r="J4973" s="26">
        <f t="shared" si="360"/>
        <v>0</v>
      </c>
    </row>
    <row r="4974" spans="1:10" x14ac:dyDescent="0.25">
      <c r="A4974" s="35"/>
      <c r="B4974" s="32" t="s">
        <v>76</v>
      </c>
      <c r="C4974" s="32" t="str">
        <f t="shared" ref="C4974:C4989" si="363">HYPERLINK("http://warehouse.orhideja.net//images/products/181-000,904-000_1.jpg","181-000")</f>
        <v>181-000</v>
      </c>
      <c r="D4974" s="32" t="s">
        <v>110</v>
      </c>
      <c r="E4974" s="32" t="s">
        <v>77</v>
      </c>
      <c r="F4974" s="32">
        <v>7427259293688</v>
      </c>
      <c r="G4974" s="32">
        <v>2</v>
      </c>
      <c r="H4974" s="34">
        <v>1463.3325</v>
      </c>
      <c r="I4974" s="3"/>
      <c r="J4974" s="26">
        <f t="shared" si="360"/>
        <v>0</v>
      </c>
    </row>
    <row r="4975" spans="1:10" x14ac:dyDescent="0.25">
      <c r="A4975" s="36"/>
      <c r="B4975" s="32" t="s">
        <v>76</v>
      </c>
      <c r="C4975" s="32" t="str">
        <f t="shared" si="363"/>
        <v>181-000</v>
      </c>
      <c r="D4975" s="32" t="s">
        <v>110</v>
      </c>
      <c r="E4975" s="32" t="s">
        <v>70</v>
      </c>
      <c r="F4975" s="32">
        <v>7427259293695</v>
      </c>
      <c r="G4975" s="32">
        <v>1</v>
      </c>
      <c r="H4975" s="34">
        <v>1463.3325</v>
      </c>
      <c r="I4975" s="3"/>
      <c r="J4975" s="26">
        <f t="shared" si="360"/>
        <v>0</v>
      </c>
    </row>
    <row r="4976" spans="1:10" x14ac:dyDescent="0.25">
      <c r="A4976" s="36"/>
      <c r="B4976" s="32" t="s">
        <v>76</v>
      </c>
      <c r="C4976" s="32" t="str">
        <f t="shared" si="363"/>
        <v>181-000</v>
      </c>
      <c r="D4976" s="32" t="s">
        <v>110</v>
      </c>
      <c r="E4976" s="32" t="s">
        <v>7</v>
      </c>
      <c r="F4976" s="32">
        <v>7427259293701</v>
      </c>
      <c r="G4976" s="32">
        <v>3</v>
      </c>
      <c r="H4976" s="34">
        <v>1463.3325</v>
      </c>
      <c r="I4976" s="3"/>
      <c r="J4976" s="26">
        <f t="shared" si="360"/>
        <v>0</v>
      </c>
    </row>
    <row r="4977" spans="1:10" x14ac:dyDescent="0.25">
      <c r="A4977" s="36"/>
      <c r="B4977" s="32" t="s">
        <v>76</v>
      </c>
      <c r="C4977" s="32" t="str">
        <f t="shared" si="363"/>
        <v>181-000</v>
      </c>
      <c r="D4977" s="32" t="s">
        <v>110</v>
      </c>
      <c r="E4977" s="32" t="s">
        <v>8</v>
      </c>
      <c r="F4977" s="32">
        <v>7427259293718</v>
      </c>
      <c r="G4977" s="32">
        <v>5</v>
      </c>
      <c r="H4977" s="34">
        <v>1463.3325</v>
      </c>
      <c r="I4977" s="3"/>
      <c r="J4977" s="26">
        <f t="shared" si="360"/>
        <v>0</v>
      </c>
    </row>
    <row r="4978" spans="1:10" x14ac:dyDescent="0.25">
      <c r="A4978" s="36"/>
      <c r="B4978" s="32" t="s">
        <v>76</v>
      </c>
      <c r="C4978" s="32" t="str">
        <f t="shared" si="363"/>
        <v>181-000</v>
      </c>
      <c r="D4978" s="32" t="s">
        <v>110</v>
      </c>
      <c r="E4978" s="32" t="s">
        <v>78</v>
      </c>
      <c r="F4978" s="32">
        <v>7427259293787</v>
      </c>
      <c r="G4978" s="32">
        <v>4</v>
      </c>
      <c r="H4978" s="34">
        <v>1463.3325</v>
      </c>
      <c r="I4978" s="3"/>
      <c r="J4978" s="26">
        <f t="shared" si="360"/>
        <v>0</v>
      </c>
    </row>
    <row r="4979" spans="1:10" x14ac:dyDescent="0.25">
      <c r="A4979" s="36"/>
      <c r="B4979" s="32" t="s">
        <v>76</v>
      </c>
      <c r="C4979" s="32" t="str">
        <f t="shared" si="363"/>
        <v>181-000</v>
      </c>
      <c r="D4979" s="32" t="s">
        <v>110</v>
      </c>
      <c r="E4979" s="32" t="s">
        <v>9</v>
      </c>
      <c r="F4979" s="32">
        <v>7427259293794</v>
      </c>
      <c r="G4979" s="32">
        <v>4</v>
      </c>
      <c r="H4979" s="34">
        <v>1463.3325</v>
      </c>
      <c r="I4979" s="3"/>
      <c r="J4979" s="26">
        <f t="shared" si="360"/>
        <v>0</v>
      </c>
    </row>
    <row r="4980" spans="1:10" x14ac:dyDescent="0.25">
      <c r="A4980" s="36"/>
      <c r="B4980" s="32" t="s">
        <v>76</v>
      </c>
      <c r="C4980" s="32" t="str">
        <f t="shared" si="363"/>
        <v>181-000</v>
      </c>
      <c r="D4980" s="32" t="s">
        <v>110</v>
      </c>
      <c r="E4980" s="32" t="s">
        <v>10</v>
      </c>
      <c r="F4980" s="32">
        <v>7427259293800</v>
      </c>
      <c r="G4980" s="32">
        <v>9</v>
      </c>
      <c r="H4980" s="34">
        <v>1463.3325</v>
      </c>
      <c r="I4980" s="3"/>
      <c r="J4980" s="26">
        <f t="shared" si="360"/>
        <v>0</v>
      </c>
    </row>
    <row r="4981" spans="1:10" x14ac:dyDescent="0.25">
      <c r="A4981" s="36"/>
      <c r="B4981" s="32" t="s">
        <v>76</v>
      </c>
      <c r="C4981" s="32" t="str">
        <f t="shared" si="363"/>
        <v>181-000</v>
      </c>
      <c r="D4981" s="32" t="s">
        <v>110</v>
      </c>
      <c r="E4981" s="32" t="s">
        <v>11</v>
      </c>
      <c r="F4981" s="32">
        <v>7427259293817</v>
      </c>
      <c r="G4981" s="32">
        <v>5</v>
      </c>
      <c r="H4981" s="34">
        <v>1463.3325</v>
      </c>
      <c r="I4981" s="3"/>
      <c r="J4981" s="26">
        <f t="shared" si="360"/>
        <v>0</v>
      </c>
    </row>
    <row r="4982" spans="1:10" x14ac:dyDescent="0.25">
      <c r="A4982" s="36"/>
      <c r="B4982" s="32" t="s">
        <v>76</v>
      </c>
      <c r="C4982" s="32" t="str">
        <f t="shared" si="363"/>
        <v>181-000</v>
      </c>
      <c r="D4982" s="32" t="s">
        <v>110</v>
      </c>
      <c r="E4982" s="32" t="s">
        <v>25</v>
      </c>
      <c r="F4982" s="32">
        <v>7427259293824</v>
      </c>
      <c r="G4982" s="32">
        <v>5</v>
      </c>
      <c r="H4982" s="34">
        <v>1463.3325</v>
      </c>
      <c r="I4982" s="3"/>
      <c r="J4982" s="26">
        <f t="shared" si="360"/>
        <v>0</v>
      </c>
    </row>
    <row r="4983" spans="1:10" x14ac:dyDescent="0.25">
      <c r="A4983" s="36"/>
      <c r="B4983" s="32" t="s">
        <v>76</v>
      </c>
      <c r="C4983" s="32" t="str">
        <f t="shared" si="363"/>
        <v>181-000</v>
      </c>
      <c r="D4983" s="32" t="s">
        <v>110</v>
      </c>
      <c r="E4983" s="32" t="s">
        <v>71</v>
      </c>
      <c r="F4983" s="32">
        <v>7427259293893</v>
      </c>
      <c r="G4983" s="32">
        <v>4</v>
      </c>
      <c r="H4983" s="34">
        <v>1463.3325</v>
      </c>
      <c r="I4983" s="3"/>
      <c r="J4983" s="26">
        <f t="shared" si="360"/>
        <v>0</v>
      </c>
    </row>
    <row r="4984" spans="1:10" x14ac:dyDescent="0.25">
      <c r="A4984" s="36"/>
      <c r="B4984" s="32" t="s">
        <v>76</v>
      </c>
      <c r="C4984" s="32" t="str">
        <f t="shared" si="363"/>
        <v>181-000</v>
      </c>
      <c r="D4984" s="32" t="s">
        <v>110</v>
      </c>
      <c r="E4984" s="32" t="s">
        <v>14</v>
      </c>
      <c r="F4984" s="32">
        <v>7427259293909</v>
      </c>
      <c r="G4984" s="32">
        <v>8</v>
      </c>
      <c r="H4984" s="34">
        <v>1463.3325</v>
      </c>
      <c r="I4984" s="3"/>
      <c r="J4984" s="26">
        <f t="shared" si="360"/>
        <v>0</v>
      </c>
    </row>
    <row r="4985" spans="1:10" x14ac:dyDescent="0.25">
      <c r="A4985" s="36"/>
      <c r="B4985" s="32" t="s">
        <v>76</v>
      </c>
      <c r="C4985" s="32" t="str">
        <f t="shared" si="363"/>
        <v>181-000</v>
      </c>
      <c r="D4985" s="32" t="s">
        <v>110</v>
      </c>
      <c r="E4985" s="32" t="s">
        <v>15</v>
      </c>
      <c r="F4985" s="32">
        <v>7427259293916</v>
      </c>
      <c r="G4985" s="32">
        <v>8</v>
      </c>
      <c r="H4985" s="34">
        <v>1463.3325</v>
      </c>
      <c r="I4985" s="3"/>
      <c r="J4985" s="26">
        <f t="shared" si="360"/>
        <v>0</v>
      </c>
    </row>
    <row r="4986" spans="1:10" x14ac:dyDescent="0.25">
      <c r="A4986" s="36"/>
      <c r="B4986" s="32" t="s">
        <v>76</v>
      </c>
      <c r="C4986" s="32" t="str">
        <f t="shared" si="363"/>
        <v>181-000</v>
      </c>
      <c r="D4986" s="32" t="s">
        <v>110</v>
      </c>
      <c r="E4986" s="32" t="s">
        <v>16</v>
      </c>
      <c r="F4986" s="32">
        <v>7427259293923</v>
      </c>
      <c r="G4986" s="32">
        <v>6</v>
      </c>
      <c r="H4986" s="34">
        <v>1463.3325</v>
      </c>
      <c r="I4986" s="3"/>
      <c r="J4986" s="26">
        <f t="shared" si="360"/>
        <v>0</v>
      </c>
    </row>
    <row r="4987" spans="1:10" x14ac:dyDescent="0.25">
      <c r="A4987" s="36"/>
      <c r="B4987" s="32" t="s">
        <v>76</v>
      </c>
      <c r="C4987" s="32" t="str">
        <f t="shared" si="363"/>
        <v>181-000</v>
      </c>
      <c r="D4987" s="32" t="s">
        <v>110</v>
      </c>
      <c r="E4987" s="32" t="s">
        <v>79</v>
      </c>
      <c r="F4987" s="32">
        <v>7427259294005</v>
      </c>
      <c r="G4987" s="32">
        <v>4</v>
      </c>
      <c r="H4987" s="34">
        <v>1463.3325</v>
      </c>
      <c r="I4987" s="3"/>
      <c r="J4987" s="26">
        <f t="shared" si="360"/>
        <v>0</v>
      </c>
    </row>
    <row r="4988" spans="1:10" x14ac:dyDescent="0.25">
      <c r="A4988" s="36"/>
      <c r="B4988" s="32" t="s">
        <v>76</v>
      </c>
      <c r="C4988" s="32" t="str">
        <f t="shared" si="363"/>
        <v>181-000</v>
      </c>
      <c r="D4988" s="32" t="s">
        <v>110</v>
      </c>
      <c r="E4988" s="32" t="s">
        <v>19</v>
      </c>
      <c r="F4988" s="32">
        <v>7427259294012</v>
      </c>
      <c r="G4988" s="32">
        <v>4</v>
      </c>
      <c r="H4988" s="34">
        <v>1463.3325</v>
      </c>
      <c r="I4988" s="3"/>
      <c r="J4988" s="26">
        <f t="shared" si="360"/>
        <v>0</v>
      </c>
    </row>
    <row r="4989" spans="1:10" x14ac:dyDescent="0.25">
      <c r="A4989" s="37"/>
      <c r="B4989" s="32" t="s">
        <v>76</v>
      </c>
      <c r="C4989" s="32" t="str">
        <f t="shared" si="363"/>
        <v>181-000</v>
      </c>
      <c r="D4989" s="32" t="s">
        <v>110</v>
      </c>
      <c r="E4989" s="32" t="s">
        <v>20</v>
      </c>
      <c r="F4989" s="32">
        <v>7427259294029</v>
      </c>
      <c r="G4989" s="32">
        <v>8</v>
      </c>
      <c r="H4989" s="34">
        <v>1463.3325</v>
      </c>
      <c r="I4989" s="3"/>
      <c r="J4989" s="26">
        <f t="shared" si="360"/>
        <v>0</v>
      </c>
    </row>
    <row r="4990" spans="1:10" ht="35.25" customHeight="1" x14ac:dyDescent="0.25">
      <c r="A4990" s="35"/>
      <c r="B4990" s="32" t="s">
        <v>76</v>
      </c>
      <c r="C4990" s="32" t="str">
        <f t="shared" ref="C4990:C4996" si="364">HYPERLINK("http://warehouse.orhideja.net//images/products/181-000, 681-007 pion.jpg","181-000")</f>
        <v>181-000</v>
      </c>
      <c r="D4990" s="32" t="s">
        <v>69</v>
      </c>
      <c r="E4990" s="32" t="s">
        <v>77</v>
      </c>
      <c r="F4990" s="32">
        <v>7427259320025</v>
      </c>
      <c r="G4990" s="32">
        <v>10</v>
      </c>
      <c r="H4990" s="34">
        <v>1463.3325</v>
      </c>
      <c r="I4990" s="3"/>
      <c r="J4990" s="26">
        <f t="shared" si="360"/>
        <v>0</v>
      </c>
    </row>
    <row r="4991" spans="1:10" ht="35.25" customHeight="1" x14ac:dyDescent="0.25">
      <c r="A4991" s="36"/>
      <c r="B4991" s="32" t="s">
        <v>76</v>
      </c>
      <c r="C4991" s="32" t="str">
        <f t="shared" si="364"/>
        <v>181-000</v>
      </c>
      <c r="D4991" s="32" t="s">
        <v>69</v>
      </c>
      <c r="E4991" s="32" t="s">
        <v>70</v>
      </c>
      <c r="F4991" s="32">
        <v>7427259320032</v>
      </c>
      <c r="G4991" s="32">
        <v>2</v>
      </c>
      <c r="H4991" s="34">
        <v>1463.3325</v>
      </c>
      <c r="I4991" s="3"/>
      <c r="J4991" s="26">
        <f t="shared" si="360"/>
        <v>0</v>
      </c>
    </row>
    <row r="4992" spans="1:10" ht="35.25" customHeight="1" x14ac:dyDescent="0.25">
      <c r="A4992" s="36"/>
      <c r="B4992" s="32" t="s">
        <v>76</v>
      </c>
      <c r="C4992" s="32" t="str">
        <f t="shared" si="364"/>
        <v>181-000</v>
      </c>
      <c r="D4992" s="32" t="s">
        <v>69</v>
      </c>
      <c r="E4992" s="32" t="s">
        <v>7</v>
      </c>
      <c r="F4992" s="32">
        <v>7427259320049</v>
      </c>
      <c r="G4992" s="32">
        <v>2</v>
      </c>
      <c r="H4992" s="34">
        <v>1463.3325</v>
      </c>
      <c r="I4992" s="3"/>
      <c r="J4992" s="26">
        <f t="shared" si="360"/>
        <v>0</v>
      </c>
    </row>
    <row r="4993" spans="1:10" ht="35.25" customHeight="1" x14ac:dyDescent="0.25">
      <c r="A4993" s="36"/>
      <c r="B4993" s="32" t="s">
        <v>76</v>
      </c>
      <c r="C4993" s="32" t="str">
        <f t="shared" si="364"/>
        <v>181-000</v>
      </c>
      <c r="D4993" s="32" t="s">
        <v>69</v>
      </c>
      <c r="E4993" s="32" t="s">
        <v>9</v>
      </c>
      <c r="F4993" s="32">
        <v>7427259320131</v>
      </c>
      <c r="G4993" s="32">
        <v>5</v>
      </c>
      <c r="H4993" s="34">
        <v>1463.3325</v>
      </c>
      <c r="I4993" s="3"/>
      <c r="J4993" s="26">
        <f t="shared" si="360"/>
        <v>0</v>
      </c>
    </row>
    <row r="4994" spans="1:10" ht="35.25" customHeight="1" x14ac:dyDescent="0.25">
      <c r="A4994" s="36"/>
      <c r="B4994" s="32" t="s">
        <v>76</v>
      </c>
      <c r="C4994" s="32" t="str">
        <f t="shared" si="364"/>
        <v>181-000</v>
      </c>
      <c r="D4994" s="32" t="s">
        <v>69</v>
      </c>
      <c r="E4994" s="32" t="s">
        <v>10</v>
      </c>
      <c r="F4994" s="32">
        <v>7427259320148</v>
      </c>
      <c r="G4994" s="32">
        <v>6</v>
      </c>
      <c r="H4994" s="34">
        <v>1463.3325</v>
      </c>
      <c r="I4994" s="3"/>
      <c r="J4994" s="26">
        <f t="shared" si="360"/>
        <v>0</v>
      </c>
    </row>
    <row r="4995" spans="1:10" ht="35.25" customHeight="1" x14ac:dyDescent="0.25">
      <c r="A4995" s="36"/>
      <c r="B4995" s="32" t="s">
        <v>76</v>
      </c>
      <c r="C4995" s="32" t="str">
        <f t="shared" si="364"/>
        <v>181-000</v>
      </c>
      <c r="D4995" s="32" t="s">
        <v>69</v>
      </c>
      <c r="E4995" s="32" t="s">
        <v>25</v>
      </c>
      <c r="F4995" s="32">
        <v>7427259320162</v>
      </c>
      <c r="G4995" s="32">
        <v>2</v>
      </c>
      <c r="H4995" s="34">
        <v>1463.3325</v>
      </c>
      <c r="I4995" s="3"/>
      <c r="J4995" s="26">
        <f t="shared" si="360"/>
        <v>0</v>
      </c>
    </row>
    <row r="4996" spans="1:10" ht="35.25" customHeight="1" x14ac:dyDescent="0.25">
      <c r="A4996" s="37"/>
      <c r="B4996" s="32" t="s">
        <v>76</v>
      </c>
      <c r="C4996" s="32" t="str">
        <f t="shared" si="364"/>
        <v>181-000</v>
      </c>
      <c r="D4996" s="32" t="s">
        <v>69</v>
      </c>
      <c r="E4996" s="32" t="s">
        <v>14</v>
      </c>
      <c r="F4996" s="32">
        <v>7427259320247</v>
      </c>
      <c r="G4996" s="32">
        <v>5</v>
      </c>
      <c r="H4996" s="34">
        <v>1463.3325</v>
      </c>
      <c r="I4996" s="3"/>
      <c r="J4996" s="26">
        <f t="shared" si="360"/>
        <v>0</v>
      </c>
    </row>
    <row r="4997" spans="1:10" ht="24" customHeight="1" x14ac:dyDescent="0.25">
      <c r="A4997" s="35"/>
      <c r="B4997" s="32" t="s">
        <v>68</v>
      </c>
      <c r="C4997" s="32" t="str">
        <f t="shared" ref="C4997:C5006" si="365">HYPERLINK("http://warehouse.orhideja.net//images/products/124-894-pion.jpg","124-894")</f>
        <v>124-894</v>
      </c>
      <c r="D4997" s="32" t="s">
        <v>69</v>
      </c>
      <c r="E4997" s="32" t="s">
        <v>70</v>
      </c>
      <c r="F4997" s="32">
        <v>8941240111687</v>
      </c>
      <c r="G4997" s="32">
        <v>7</v>
      </c>
      <c r="H4997" s="34">
        <v>1526.175</v>
      </c>
      <c r="I4997" s="3"/>
      <c r="J4997" s="26">
        <f t="shared" si="360"/>
        <v>0</v>
      </c>
    </row>
    <row r="4998" spans="1:10" ht="24" customHeight="1" x14ac:dyDescent="0.25">
      <c r="A4998" s="36"/>
      <c r="B4998" s="32" t="s">
        <v>68</v>
      </c>
      <c r="C4998" s="32" t="str">
        <f t="shared" si="365"/>
        <v>124-894</v>
      </c>
      <c r="D4998" s="32" t="s">
        <v>69</v>
      </c>
      <c r="E4998" s="32" t="s">
        <v>7</v>
      </c>
      <c r="F4998" s="32">
        <v>8941240121686</v>
      </c>
      <c r="G4998" s="32">
        <v>4</v>
      </c>
      <c r="H4998" s="34">
        <v>1526.175</v>
      </c>
      <c r="I4998" s="3"/>
      <c r="J4998" s="26">
        <f t="shared" si="360"/>
        <v>0</v>
      </c>
    </row>
    <row r="4999" spans="1:10" ht="24" customHeight="1" x14ac:dyDescent="0.25">
      <c r="A4999" s="36"/>
      <c r="B4999" s="32" t="s">
        <v>68</v>
      </c>
      <c r="C4999" s="32" t="str">
        <f t="shared" si="365"/>
        <v>124-894</v>
      </c>
      <c r="D4999" s="32" t="s">
        <v>69</v>
      </c>
      <c r="E4999" s="32" t="s">
        <v>8</v>
      </c>
      <c r="F4999" s="32">
        <v>8941240131685</v>
      </c>
      <c r="G4999" s="32">
        <v>2</v>
      </c>
      <c r="H4999" s="34">
        <v>1526.175</v>
      </c>
      <c r="I4999" s="3"/>
      <c r="J4999" s="26">
        <f t="shared" si="360"/>
        <v>0</v>
      </c>
    </row>
    <row r="5000" spans="1:10" ht="24" customHeight="1" x14ac:dyDescent="0.25">
      <c r="A5000" s="36"/>
      <c r="B5000" s="32" t="s">
        <v>68</v>
      </c>
      <c r="C5000" s="32" t="str">
        <f t="shared" si="365"/>
        <v>124-894</v>
      </c>
      <c r="D5000" s="32" t="s">
        <v>69</v>
      </c>
      <c r="E5000" s="32" t="s">
        <v>10</v>
      </c>
      <c r="F5000" s="32">
        <v>8941240191689</v>
      </c>
      <c r="G5000" s="32">
        <v>6</v>
      </c>
      <c r="H5000" s="34">
        <v>1526.175</v>
      </c>
      <c r="I5000" s="3"/>
      <c r="J5000" s="26">
        <f t="shared" ref="J5000:J5063" si="366">H5000*I5000</f>
        <v>0</v>
      </c>
    </row>
    <row r="5001" spans="1:10" ht="24" customHeight="1" x14ac:dyDescent="0.25">
      <c r="A5001" s="36"/>
      <c r="B5001" s="32" t="s">
        <v>68</v>
      </c>
      <c r="C5001" s="32" t="str">
        <f t="shared" si="365"/>
        <v>124-894</v>
      </c>
      <c r="D5001" s="32" t="s">
        <v>69</v>
      </c>
      <c r="E5001" s="32" t="s">
        <v>11</v>
      </c>
      <c r="F5001" s="32">
        <v>8941240201685</v>
      </c>
      <c r="G5001" s="32">
        <v>6</v>
      </c>
      <c r="H5001" s="34">
        <v>1526.175</v>
      </c>
      <c r="I5001" s="3"/>
      <c r="J5001" s="26">
        <f t="shared" si="366"/>
        <v>0</v>
      </c>
    </row>
    <row r="5002" spans="1:10" ht="24" customHeight="1" x14ac:dyDescent="0.25">
      <c r="A5002" s="36"/>
      <c r="B5002" s="32" t="s">
        <v>68</v>
      </c>
      <c r="C5002" s="32" t="str">
        <f t="shared" si="365"/>
        <v>124-894</v>
      </c>
      <c r="D5002" s="32" t="s">
        <v>69</v>
      </c>
      <c r="E5002" s="32" t="s">
        <v>25</v>
      </c>
      <c r="F5002" s="32">
        <v>8941240211684</v>
      </c>
      <c r="G5002" s="32">
        <v>4</v>
      </c>
      <c r="H5002" s="34">
        <v>1526.175</v>
      </c>
      <c r="I5002" s="3"/>
      <c r="J5002" s="26">
        <f t="shared" si="366"/>
        <v>0</v>
      </c>
    </row>
    <row r="5003" spans="1:10" ht="24" customHeight="1" x14ac:dyDescent="0.25">
      <c r="A5003" s="36"/>
      <c r="B5003" s="32" t="s">
        <v>68</v>
      </c>
      <c r="C5003" s="32" t="str">
        <f t="shared" si="365"/>
        <v>124-894</v>
      </c>
      <c r="D5003" s="32" t="s">
        <v>69</v>
      </c>
      <c r="E5003" s="32" t="s">
        <v>15</v>
      </c>
      <c r="F5003" s="32">
        <v>8941240271688</v>
      </c>
      <c r="G5003" s="32">
        <v>5</v>
      </c>
      <c r="H5003" s="34">
        <v>1526.175</v>
      </c>
      <c r="I5003" s="3"/>
      <c r="J5003" s="26">
        <f t="shared" si="366"/>
        <v>0</v>
      </c>
    </row>
    <row r="5004" spans="1:10" ht="24" customHeight="1" x14ac:dyDescent="0.25">
      <c r="A5004" s="36"/>
      <c r="B5004" s="32" t="s">
        <v>68</v>
      </c>
      <c r="C5004" s="32" t="str">
        <f t="shared" si="365"/>
        <v>124-894</v>
      </c>
      <c r="D5004" s="32" t="s">
        <v>69</v>
      </c>
      <c r="E5004" s="32" t="s">
        <v>16</v>
      </c>
      <c r="F5004" s="32">
        <v>8941240281687</v>
      </c>
      <c r="G5004" s="32">
        <v>5</v>
      </c>
      <c r="H5004" s="34">
        <v>1526.175</v>
      </c>
      <c r="I5004" s="3"/>
      <c r="J5004" s="26">
        <f t="shared" si="366"/>
        <v>0</v>
      </c>
    </row>
    <row r="5005" spans="1:10" ht="24" customHeight="1" x14ac:dyDescent="0.25">
      <c r="A5005" s="36"/>
      <c r="B5005" s="32" t="s">
        <v>68</v>
      </c>
      <c r="C5005" s="32" t="str">
        <f t="shared" si="365"/>
        <v>124-894</v>
      </c>
      <c r="D5005" s="32" t="s">
        <v>69</v>
      </c>
      <c r="E5005" s="32" t="s">
        <v>79</v>
      </c>
      <c r="F5005" s="32">
        <v>8941240331689</v>
      </c>
      <c r="G5005" s="32">
        <v>1</v>
      </c>
      <c r="H5005" s="34">
        <v>1526.175</v>
      </c>
      <c r="I5005" s="3"/>
      <c r="J5005" s="26">
        <f t="shared" si="366"/>
        <v>0</v>
      </c>
    </row>
    <row r="5006" spans="1:10" ht="24" customHeight="1" x14ac:dyDescent="0.25">
      <c r="A5006" s="37"/>
      <c r="B5006" s="32" t="s">
        <v>68</v>
      </c>
      <c r="C5006" s="32" t="str">
        <f t="shared" si="365"/>
        <v>124-894</v>
      </c>
      <c r="D5006" s="32" t="s">
        <v>69</v>
      </c>
      <c r="E5006" s="32" t="s">
        <v>20</v>
      </c>
      <c r="F5006" s="32">
        <v>8941240351687</v>
      </c>
      <c r="G5006" s="32">
        <v>2</v>
      </c>
      <c r="H5006" s="34">
        <v>1526.175</v>
      </c>
      <c r="I5006" s="3"/>
      <c r="J5006" s="26">
        <f t="shared" si="366"/>
        <v>0</v>
      </c>
    </row>
    <row r="5007" spans="1:10" ht="46.5" customHeight="1" x14ac:dyDescent="0.25">
      <c r="A5007" s="35"/>
      <c r="B5007" s="32" t="s">
        <v>76</v>
      </c>
      <c r="C5007" s="32" t="str">
        <f>HYPERLINK("http://warehouse.orhideja.net//images/products/181-894.jpg","181-894")</f>
        <v>181-894</v>
      </c>
      <c r="D5007" s="32" t="s">
        <v>69</v>
      </c>
      <c r="E5007" s="32" t="s">
        <v>77</v>
      </c>
      <c r="F5007" s="32">
        <v>8941810101681</v>
      </c>
      <c r="G5007" s="32">
        <v>1</v>
      </c>
      <c r="H5007" s="34">
        <v>1481.2874999999999</v>
      </c>
      <c r="I5007" s="3"/>
      <c r="J5007" s="26">
        <f t="shared" si="366"/>
        <v>0</v>
      </c>
    </row>
    <row r="5008" spans="1:10" ht="46.5" customHeight="1" x14ac:dyDescent="0.25">
      <c r="A5008" s="36"/>
      <c r="B5008" s="32" t="s">
        <v>76</v>
      </c>
      <c r="C5008" s="32" t="str">
        <f>HYPERLINK("http://warehouse.orhideja.net//images/products/181-894.jpg","181-894")</f>
        <v>181-894</v>
      </c>
      <c r="D5008" s="32" t="s">
        <v>69</v>
      </c>
      <c r="E5008" s="32" t="s">
        <v>8</v>
      </c>
      <c r="F5008" s="32">
        <v>8941810131688</v>
      </c>
      <c r="G5008" s="32">
        <v>1</v>
      </c>
      <c r="H5008" s="34">
        <v>1481.2874999999999</v>
      </c>
      <c r="I5008" s="3"/>
      <c r="J5008" s="26">
        <f t="shared" si="366"/>
        <v>0</v>
      </c>
    </row>
    <row r="5009" spans="1:10" ht="46.5" customHeight="1" x14ac:dyDescent="0.25">
      <c r="A5009" s="36"/>
      <c r="B5009" s="32" t="s">
        <v>76</v>
      </c>
      <c r="C5009" s="32" t="str">
        <f>HYPERLINK("http://warehouse.orhideja.net//images/products/181-894.jpg","181-894")</f>
        <v>181-894</v>
      </c>
      <c r="D5009" s="32" t="s">
        <v>69</v>
      </c>
      <c r="E5009" s="32" t="s">
        <v>78</v>
      </c>
      <c r="F5009" s="32">
        <v>8941810171684</v>
      </c>
      <c r="G5009" s="32">
        <v>5</v>
      </c>
      <c r="H5009" s="34">
        <v>1481.2874999999999</v>
      </c>
      <c r="I5009" s="3"/>
      <c r="J5009" s="26">
        <f t="shared" si="366"/>
        <v>0</v>
      </c>
    </row>
    <row r="5010" spans="1:10" ht="46.5" customHeight="1" x14ac:dyDescent="0.25">
      <c r="A5010" s="36"/>
      <c r="B5010" s="32" t="s">
        <v>76</v>
      </c>
      <c r="C5010" s="32" t="str">
        <f>HYPERLINK("http://warehouse.orhideja.net//images/products/181-894.jpg","181-894")</f>
        <v>181-894</v>
      </c>
      <c r="D5010" s="32" t="s">
        <v>69</v>
      </c>
      <c r="E5010" s="32" t="s">
        <v>10</v>
      </c>
      <c r="F5010" s="32">
        <v>8941810191682</v>
      </c>
      <c r="G5010" s="32">
        <v>1</v>
      </c>
      <c r="H5010" s="34">
        <v>1481.2874999999999</v>
      </c>
      <c r="I5010" s="3"/>
      <c r="J5010" s="26">
        <f t="shared" si="366"/>
        <v>0</v>
      </c>
    </row>
    <row r="5011" spans="1:10" ht="46.5" customHeight="1" x14ac:dyDescent="0.25">
      <c r="A5011" s="37"/>
      <c r="B5011" s="32" t="s">
        <v>76</v>
      </c>
      <c r="C5011" s="32" t="str">
        <f>HYPERLINK("http://warehouse.orhideja.net//images/products/181-894.jpg","181-894")</f>
        <v>181-894</v>
      </c>
      <c r="D5011" s="32" t="s">
        <v>69</v>
      </c>
      <c r="E5011" s="32" t="s">
        <v>25</v>
      </c>
      <c r="F5011" s="32">
        <v>8941810211687</v>
      </c>
      <c r="G5011" s="32">
        <v>14</v>
      </c>
      <c r="H5011" s="34">
        <v>1481.2874999999999</v>
      </c>
      <c r="I5011" s="3"/>
      <c r="J5011" s="26">
        <f t="shared" si="366"/>
        <v>0</v>
      </c>
    </row>
    <row r="5012" spans="1:10" ht="58.5" customHeight="1" x14ac:dyDescent="0.25">
      <c r="A5012" s="35"/>
      <c r="B5012" s="32" t="s">
        <v>31</v>
      </c>
      <c r="C5012" s="32" t="str">
        <f>HYPERLINK("http://warehouse.orhideja.net//images/products/210-894-piony.jpg","210-894")</f>
        <v>210-894</v>
      </c>
      <c r="D5012" s="32" t="s">
        <v>69</v>
      </c>
      <c r="E5012" s="32">
        <v>36</v>
      </c>
      <c r="F5012" s="32">
        <v>8942101061684</v>
      </c>
      <c r="G5012" s="32">
        <v>1</v>
      </c>
      <c r="H5012" s="34">
        <v>673.3125</v>
      </c>
      <c r="I5012" s="3"/>
      <c r="J5012" s="26">
        <f t="shared" si="366"/>
        <v>0</v>
      </c>
    </row>
    <row r="5013" spans="1:10" ht="58.5" customHeight="1" x14ac:dyDescent="0.25">
      <c r="A5013" s="36"/>
      <c r="B5013" s="32" t="s">
        <v>31</v>
      </c>
      <c r="C5013" s="32" t="str">
        <f>HYPERLINK("http://warehouse.orhideja.net//images/products/210-894-piony.jpg","210-894")</f>
        <v>210-894</v>
      </c>
      <c r="D5013" s="32" t="s">
        <v>69</v>
      </c>
      <c r="E5013" s="32">
        <v>40</v>
      </c>
      <c r="F5013" s="32">
        <v>8942101081682</v>
      </c>
      <c r="G5013" s="32">
        <v>1</v>
      </c>
      <c r="H5013" s="34">
        <v>673.3125</v>
      </c>
      <c r="I5013" s="3"/>
      <c r="J5013" s="26">
        <f t="shared" si="366"/>
        <v>0</v>
      </c>
    </row>
    <row r="5014" spans="1:10" ht="58.5" customHeight="1" x14ac:dyDescent="0.25">
      <c r="A5014" s="37"/>
      <c r="B5014" s="32" t="s">
        <v>31</v>
      </c>
      <c r="C5014" s="32" t="str">
        <f>HYPERLINK("http://warehouse.orhideja.net//images/products/210-894-piony.jpg","210-894")</f>
        <v>210-894</v>
      </c>
      <c r="D5014" s="32" t="s">
        <v>69</v>
      </c>
      <c r="E5014" s="32">
        <v>42</v>
      </c>
      <c r="F5014" s="32">
        <v>8942101091681</v>
      </c>
      <c r="G5014" s="32">
        <v>6</v>
      </c>
      <c r="H5014" s="34">
        <v>673.3125</v>
      </c>
      <c r="I5014" s="3"/>
      <c r="J5014" s="26">
        <f t="shared" si="366"/>
        <v>0</v>
      </c>
    </row>
    <row r="5015" spans="1:10" ht="51" customHeight="1" x14ac:dyDescent="0.25">
      <c r="A5015" s="35"/>
      <c r="B5015" s="32" t="s">
        <v>50</v>
      </c>
      <c r="C5015" s="32" t="str">
        <f>HYPERLINK("http://warehouse.orhideja.net//images/products/517-894,-217-894-pion_6.jpg","217-894")</f>
        <v>217-894</v>
      </c>
      <c r="D5015" s="32" t="s">
        <v>69</v>
      </c>
      <c r="E5015" s="32">
        <v>38</v>
      </c>
      <c r="F5015" s="32">
        <v>8942171071682</v>
      </c>
      <c r="G5015" s="32">
        <v>10</v>
      </c>
      <c r="H5015" s="34">
        <v>745.13250000000005</v>
      </c>
      <c r="I5015" s="3"/>
      <c r="J5015" s="26">
        <f t="shared" si="366"/>
        <v>0</v>
      </c>
    </row>
    <row r="5016" spans="1:10" ht="51" customHeight="1" x14ac:dyDescent="0.25">
      <c r="A5016" s="36"/>
      <c r="B5016" s="32" t="s">
        <v>50</v>
      </c>
      <c r="C5016" s="32" t="str">
        <f>HYPERLINK("http://warehouse.orhideja.net//images/products/517-894,-217-894-pion_6.jpg","217-894")</f>
        <v>217-894</v>
      </c>
      <c r="D5016" s="32" t="s">
        <v>69</v>
      </c>
      <c r="E5016" s="32">
        <v>40</v>
      </c>
      <c r="F5016" s="32">
        <v>8942171081681</v>
      </c>
      <c r="G5016" s="32">
        <v>5</v>
      </c>
      <c r="H5016" s="34">
        <v>745.13250000000005</v>
      </c>
      <c r="I5016" s="3"/>
      <c r="J5016" s="26">
        <f t="shared" si="366"/>
        <v>0</v>
      </c>
    </row>
    <row r="5017" spans="1:10" ht="51" customHeight="1" x14ac:dyDescent="0.25">
      <c r="A5017" s="36"/>
      <c r="B5017" s="32" t="s">
        <v>50</v>
      </c>
      <c r="C5017" s="32" t="str">
        <f>HYPERLINK("http://warehouse.orhideja.net//images/products/517-894,-217-894-pion_6.jpg","217-894")</f>
        <v>217-894</v>
      </c>
      <c r="D5017" s="32" t="s">
        <v>69</v>
      </c>
      <c r="E5017" s="32">
        <v>42</v>
      </c>
      <c r="F5017" s="32">
        <v>8942171091680</v>
      </c>
      <c r="G5017" s="32">
        <v>7</v>
      </c>
      <c r="H5017" s="34">
        <v>745.13250000000005</v>
      </c>
      <c r="I5017" s="3"/>
      <c r="J5017" s="26">
        <f t="shared" si="366"/>
        <v>0</v>
      </c>
    </row>
    <row r="5018" spans="1:10" ht="51" customHeight="1" x14ac:dyDescent="0.25">
      <c r="A5018" s="37"/>
      <c r="B5018" s="32" t="s">
        <v>50</v>
      </c>
      <c r="C5018" s="32" t="str">
        <f>HYPERLINK("http://warehouse.orhideja.net//images/products/517-894,-217-894-pion_6.jpg","217-894")</f>
        <v>217-894</v>
      </c>
      <c r="D5018" s="32" t="s">
        <v>69</v>
      </c>
      <c r="E5018" s="32">
        <v>44</v>
      </c>
      <c r="F5018" s="32">
        <v>8942171101686</v>
      </c>
      <c r="G5018" s="32">
        <v>8</v>
      </c>
      <c r="H5018" s="34">
        <v>745.13250000000005</v>
      </c>
      <c r="I5018" s="3"/>
      <c r="J5018" s="26">
        <f t="shared" si="366"/>
        <v>0</v>
      </c>
    </row>
    <row r="5019" spans="1:10" ht="46.5" customHeight="1" x14ac:dyDescent="0.25">
      <c r="A5019" s="35"/>
      <c r="B5019" s="32" t="s">
        <v>32</v>
      </c>
      <c r="C5019" s="32" t="str">
        <f>HYPERLINK("http://warehouse.orhideja.net//images/products/604-894 piony.jpg","604-894")</f>
        <v>604-894</v>
      </c>
      <c r="D5019" s="32" t="s">
        <v>69</v>
      </c>
      <c r="E5019" s="32">
        <v>38</v>
      </c>
      <c r="F5019" s="32">
        <v>8946041071680</v>
      </c>
      <c r="G5019" s="32">
        <v>25</v>
      </c>
      <c r="H5019" s="34">
        <v>709.22249999999997</v>
      </c>
      <c r="I5019" s="3"/>
      <c r="J5019" s="26">
        <f t="shared" si="366"/>
        <v>0</v>
      </c>
    </row>
    <row r="5020" spans="1:10" ht="46.5" customHeight="1" x14ac:dyDescent="0.25">
      <c r="A5020" s="36"/>
      <c r="B5020" s="32" t="s">
        <v>32</v>
      </c>
      <c r="C5020" s="32" t="str">
        <f>HYPERLINK("http://warehouse.orhideja.net//images/products/604-894 piony.jpg","604-894")</f>
        <v>604-894</v>
      </c>
      <c r="D5020" s="32" t="s">
        <v>69</v>
      </c>
      <c r="E5020" s="32">
        <v>40</v>
      </c>
      <c r="F5020" s="32">
        <v>8946041081689</v>
      </c>
      <c r="G5020" s="32">
        <v>26</v>
      </c>
      <c r="H5020" s="34">
        <v>709.22249999999997</v>
      </c>
      <c r="I5020" s="3"/>
      <c r="J5020" s="26">
        <f t="shared" si="366"/>
        <v>0</v>
      </c>
    </row>
    <row r="5021" spans="1:10" ht="46.5" customHeight="1" x14ac:dyDescent="0.25">
      <c r="A5021" s="36"/>
      <c r="B5021" s="32" t="s">
        <v>32</v>
      </c>
      <c r="C5021" s="32" t="str">
        <f>HYPERLINK("http://warehouse.orhideja.net//images/products/604-894 piony.jpg","604-894")</f>
        <v>604-894</v>
      </c>
      <c r="D5021" s="32" t="s">
        <v>69</v>
      </c>
      <c r="E5021" s="32">
        <v>42</v>
      </c>
      <c r="F5021" s="32">
        <v>8946041091688</v>
      </c>
      <c r="G5021" s="32">
        <v>22</v>
      </c>
      <c r="H5021" s="34">
        <v>709.22249999999997</v>
      </c>
      <c r="I5021" s="3"/>
      <c r="J5021" s="26">
        <f t="shared" si="366"/>
        <v>0</v>
      </c>
    </row>
    <row r="5022" spans="1:10" ht="46.5" customHeight="1" x14ac:dyDescent="0.25">
      <c r="A5022" s="37"/>
      <c r="B5022" s="32" t="s">
        <v>32</v>
      </c>
      <c r="C5022" s="32" t="str">
        <f>HYPERLINK("http://warehouse.orhideja.net//images/products/604-894 piony.jpg","604-894")</f>
        <v>604-894</v>
      </c>
      <c r="D5022" s="32" t="s">
        <v>69</v>
      </c>
      <c r="E5022" s="32">
        <v>44</v>
      </c>
      <c r="F5022" s="32">
        <v>8946041101684</v>
      </c>
      <c r="G5022" s="32">
        <v>12</v>
      </c>
      <c r="H5022" s="34">
        <v>709.22249999999997</v>
      </c>
      <c r="I5022" s="3"/>
      <c r="J5022" s="26">
        <f t="shared" si="366"/>
        <v>0</v>
      </c>
    </row>
    <row r="5023" spans="1:10" ht="18" customHeight="1" x14ac:dyDescent="0.25">
      <c r="A5023" s="35"/>
      <c r="B5023" s="32" t="s">
        <v>76</v>
      </c>
      <c r="C5023" s="32" t="str">
        <f t="shared" ref="C5023:C5039" si="367">HYPERLINK("http://warehouse.orhideja.net//images/products/180-000,-904-000-black_1.jpg","180-000")</f>
        <v>180-000</v>
      </c>
      <c r="D5023" s="32" t="s">
        <v>67</v>
      </c>
      <c r="E5023" s="32" t="s">
        <v>9</v>
      </c>
      <c r="F5023" s="32">
        <v>7427259299390</v>
      </c>
      <c r="G5023" s="32">
        <v>4</v>
      </c>
      <c r="H5023" s="34">
        <v>1589.0174999999999</v>
      </c>
      <c r="I5023" s="3"/>
      <c r="J5023" s="26">
        <f t="shared" si="366"/>
        <v>0</v>
      </c>
    </row>
    <row r="5024" spans="1:10" ht="18" customHeight="1" x14ac:dyDescent="0.25">
      <c r="A5024" s="36"/>
      <c r="B5024" s="32" t="s">
        <v>76</v>
      </c>
      <c r="C5024" s="32" t="str">
        <f t="shared" si="367"/>
        <v>180-000</v>
      </c>
      <c r="D5024" s="32" t="s">
        <v>67</v>
      </c>
      <c r="E5024" s="32" t="s">
        <v>10</v>
      </c>
      <c r="F5024" s="32">
        <v>7427259299406</v>
      </c>
      <c r="G5024" s="32">
        <v>1</v>
      </c>
      <c r="H5024" s="34">
        <v>1589.0174999999999</v>
      </c>
      <c r="I5024" s="3"/>
      <c r="J5024" s="26">
        <f t="shared" si="366"/>
        <v>0</v>
      </c>
    </row>
    <row r="5025" spans="1:10" ht="18" customHeight="1" x14ac:dyDescent="0.25">
      <c r="A5025" s="36"/>
      <c r="B5025" s="32" t="s">
        <v>76</v>
      </c>
      <c r="C5025" s="32" t="str">
        <f t="shared" si="367"/>
        <v>180-000</v>
      </c>
      <c r="D5025" s="32" t="s">
        <v>67</v>
      </c>
      <c r="E5025" s="32" t="s">
        <v>14</v>
      </c>
      <c r="F5025" s="32">
        <v>7427259299505</v>
      </c>
      <c r="G5025" s="32">
        <v>2</v>
      </c>
      <c r="H5025" s="34">
        <v>1589.0174999999999</v>
      </c>
      <c r="I5025" s="3"/>
      <c r="J5025" s="26">
        <f t="shared" si="366"/>
        <v>0</v>
      </c>
    </row>
    <row r="5026" spans="1:10" ht="18" customHeight="1" x14ac:dyDescent="0.25">
      <c r="A5026" s="36"/>
      <c r="B5026" s="32" t="s">
        <v>76</v>
      </c>
      <c r="C5026" s="32" t="str">
        <f t="shared" si="367"/>
        <v>180-000</v>
      </c>
      <c r="D5026" s="32" t="s">
        <v>67</v>
      </c>
      <c r="E5026" s="32" t="s">
        <v>16</v>
      </c>
      <c r="F5026" s="32">
        <v>7427259299529</v>
      </c>
      <c r="G5026" s="32">
        <v>2</v>
      </c>
      <c r="H5026" s="34">
        <v>1589.0174999999999</v>
      </c>
      <c r="I5026" s="3"/>
      <c r="J5026" s="26">
        <f t="shared" si="366"/>
        <v>0</v>
      </c>
    </row>
    <row r="5027" spans="1:10" ht="18" customHeight="1" x14ac:dyDescent="0.25">
      <c r="A5027" s="36"/>
      <c r="B5027" s="32" t="s">
        <v>76</v>
      </c>
      <c r="C5027" s="32" t="str">
        <f t="shared" si="367"/>
        <v>180-000</v>
      </c>
      <c r="D5027" s="32" t="s">
        <v>67</v>
      </c>
      <c r="E5027" s="32" t="s">
        <v>18</v>
      </c>
      <c r="F5027" s="32">
        <v>7427259299543</v>
      </c>
      <c r="G5027" s="32">
        <v>1</v>
      </c>
      <c r="H5027" s="34">
        <v>1589.0174999999999</v>
      </c>
      <c r="I5027" s="3"/>
      <c r="J5027" s="26">
        <f t="shared" si="366"/>
        <v>0</v>
      </c>
    </row>
    <row r="5028" spans="1:10" ht="18" customHeight="1" x14ac:dyDescent="0.25">
      <c r="A5028" s="36"/>
      <c r="B5028" s="32" t="s">
        <v>76</v>
      </c>
      <c r="C5028" s="32" t="str">
        <f t="shared" si="367"/>
        <v>180-000</v>
      </c>
      <c r="D5028" s="32" t="s">
        <v>67</v>
      </c>
      <c r="E5028" s="32" t="s">
        <v>26</v>
      </c>
      <c r="F5028" s="32">
        <v>7427259299550</v>
      </c>
      <c r="G5028" s="32">
        <v>1</v>
      </c>
      <c r="H5028" s="34">
        <v>1589.0174999999999</v>
      </c>
      <c r="I5028" s="3"/>
      <c r="J5028" s="26">
        <f t="shared" si="366"/>
        <v>0</v>
      </c>
    </row>
    <row r="5029" spans="1:10" ht="18" customHeight="1" x14ac:dyDescent="0.25">
      <c r="A5029" s="36"/>
      <c r="B5029" s="32" t="s">
        <v>76</v>
      </c>
      <c r="C5029" s="32" t="str">
        <f t="shared" si="367"/>
        <v>180-000</v>
      </c>
      <c r="D5029" s="32" t="s">
        <v>67</v>
      </c>
      <c r="E5029" s="32" t="s">
        <v>19</v>
      </c>
      <c r="F5029" s="32">
        <v>7427259299611</v>
      </c>
      <c r="G5029" s="32">
        <v>8</v>
      </c>
      <c r="H5029" s="34">
        <v>1589.0174999999999</v>
      </c>
      <c r="I5029" s="3"/>
      <c r="J5029" s="26">
        <f t="shared" si="366"/>
        <v>0</v>
      </c>
    </row>
    <row r="5030" spans="1:10" ht="18" customHeight="1" x14ac:dyDescent="0.25">
      <c r="A5030" s="36"/>
      <c r="B5030" s="32" t="s">
        <v>76</v>
      </c>
      <c r="C5030" s="32" t="str">
        <f t="shared" si="367"/>
        <v>180-000</v>
      </c>
      <c r="D5030" s="32" t="s">
        <v>67</v>
      </c>
      <c r="E5030" s="32" t="s">
        <v>22</v>
      </c>
      <c r="F5030" s="32">
        <v>7427259299642</v>
      </c>
      <c r="G5030" s="32">
        <v>3</v>
      </c>
      <c r="H5030" s="34">
        <v>1589.0174999999999</v>
      </c>
      <c r="I5030" s="3"/>
      <c r="J5030" s="26">
        <f t="shared" si="366"/>
        <v>0</v>
      </c>
    </row>
    <row r="5031" spans="1:10" ht="18" customHeight="1" x14ac:dyDescent="0.25">
      <c r="A5031" s="36"/>
      <c r="B5031" s="32" t="s">
        <v>76</v>
      </c>
      <c r="C5031" s="32" t="str">
        <f t="shared" si="367"/>
        <v>180-000</v>
      </c>
      <c r="D5031" s="32" t="s">
        <v>67</v>
      </c>
      <c r="E5031" s="32" t="s">
        <v>23</v>
      </c>
      <c r="F5031" s="32">
        <v>7427259299659</v>
      </c>
      <c r="G5031" s="32">
        <v>4</v>
      </c>
      <c r="H5031" s="34">
        <v>1589.0174999999999</v>
      </c>
      <c r="I5031" s="3"/>
      <c r="J5031" s="26">
        <f t="shared" si="366"/>
        <v>0</v>
      </c>
    </row>
    <row r="5032" spans="1:10" ht="18" customHeight="1" x14ac:dyDescent="0.25">
      <c r="A5032" s="36"/>
      <c r="B5032" s="32" t="s">
        <v>76</v>
      </c>
      <c r="C5032" s="32" t="str">
        <f t="shared" si="367"/>
        <v>180-000</v>
      </c>
      <c r="D5032" s="32" t="s">
        <v>67</v>
      </c>
      <c r="E5032" s="32" t="s">
        <v>73</v>
      </c>
      <c r="F5032" s="32">
        <v>7427259299727</v>
      </c>
      <c r="G5032" s="32">
        <v>2</v>
      </c>
      <c r="H5032" s="34">
        <v>1589.0174999999999</v>
      </c>
      <c r="I5032" s="3"/>
      <c r="J5032" s="26">
        <f t="shared" si="366"/>
        <v>0</v>
      </c>
    </row>
    <row r="5033" spans="1:10" ht="18" customHeight="1" x14ac:dyDescent="0.25">
      <c r="A5033" s="36"/>
      <c r="B5033" s="32" t="s">
        <v>76</v>
      </c>
      <c r="C5033" s="32" t="str">
        <f t="shared" si="367"/>
        <v>180-000</v>
      </c>
      <c r="D5033" s="32" t="s">
        <v>67</v>
      </c>
      <c r="E5033" s="32" t="s">
        <v>28</v>
      </c>
      <c r="F5033" s="32">
        <v>7427259299734</v>
      </c>
      <c r="G5033" s="32">
        <v>1</v>
      </c>
      <c r="H5033" s="34">
        <v>1589.0174999999999</v>
      </c>
      <c r="I5033" s="3"/>
      <c r="J5033" s="26">
        <f t="shared" si="366"/>
        <v>0</v>
      </c>
    </row>
    <row r="5034" spans="1:10" ht="18" customHeight="1" x14ac:dyDescent="0.25">
      <c r="A5034" s="36"/>
      <c r="B5034" s="32" t="s">
        <v>76</v>
      </c>
      <c r="C5034" s="32" t="str">
        <f t="shared" si="367"/>
        <v>180-000</v>
      </c>
      <c r="D5034" s="32" t="s">
        <v>67</v>
      </c>
      <c r="E5034" s="32" t="s">
        <v>29</v>
      </c>
      <c r="F5034" s="32">
        <v>7427259299741</v>
      </c>
      <c r="G5034" s="32">
        <v>1</v>
      </c>
      <c r="H5034" s="34">
        <v>1589.0174999999999</v>
      </c>
      <c r="I5034" s="3"/>
      <c r="J5034" s="26">
        <f t="shared" si="366"/>
        <v>0</v>
      </c>
    </row>
    <row r="5035" spans="1:10" ht="18" customHeight="1" x14ac:dyDescent="0.25">
      <c r="A5035" s="36"/>
      <c r="B5035" s="32" t="s">
        <v>76</v>
      </c>
      <c r="C5035" s="32" t="str">
        <f t="shared" si="367"/>
        <v>180-000</v>
      </c>
      <c r="D5035" s="32" t="s">
        <v>67</v>
      </c>
      <c r="E5035" s="32" t="s">
        <v>30</v>
      </c>
      <c r="F5035" s="32">
        <v>7427259299758</v>
      </c>
      <c r="G5035" s="32">
        <v>1</v>
      </c>
      <c r="H5035" s="34">
        <v>1589.0174999999999</v>
      </c>
      <c r="I5035" s="3"/>
      <c r="J5035" s="26">
        <f t="shared" si="366"/>
        <v>0</v>
      </c>
    </row>
    <row r="5036" spans="1:10" ht="18" customHeight="1" x14ac:dyDescent="0.25">
      <c r="A5036" s="36"/>
      <c r="B5036" s="32" t="s">
        <v>76</v>
      </c>
      <c r="C5036" s="32" t="str">
        <f t="shared" si="367"/>
        <v>180-000</v>
      </c>
      <c r="D5036" s="32" t="s">
        <v>67</v>
      </c>
      <c r="E5036" s="32" t="s">
        <v>82</v>
      </c>
      <c r="F5036" s="32">
        <v>7427259299826</v>
      </c>
      <c r="G5036" s="32">
        <v>4</v>
      </c>
      <c r="H5036" s="34">
        <v>1589.0174999999999</v>
      </c>
      <c r="I5036" s="3"/>
      <c r="J5036" s="26">
        <f t="shared" si="366"/>
        <v>0</v>
      </c>
    </row>
    <row r="5037" spans="1:10" ht="18" customHeight="1" x14ac:dyDescent="0.25">
      <c r="A5037" s="36"/>
      <c r="B5037" s="32" t="s">
        <v>76</v>
      </c>
      <c r="C5037" s="32" t="str">
        <f t="shared" si="367"/>
        <v>180-000</v>
      </c>
      <c r="D5037" s="32" t="s">
        <v>67</v>
      </c>
      <c r="E5037" s="32" t="s">
        <v>74</v>
      </c>
      <c r="F5037" s="32">
        <v>7427259299833</v>
      </c>
      <c r="G5037" s="32">
        <v>2</v>
      </c>
      <c r="H5037" s="34">
        <v>1589.0174999999999</v>
      </c>
      <c r="I5037" s="3"/>
      <c r="J5037" s="26">
        <f t="shared" si="366"/>
        <v>0</v>
      </c>
    </row>
    <row r="5038" spans="1:10" ht="18" customHeight="1" x14ac:dyDescent="0.25">
      <c r="A5038" s="36"/>
      <c r="B5038" s="32" t="s">
        <v>76</v>
      </c>
      <c r="C5038" s="32" t="str">
        <f t="shared" si="367"/>
        <v>180-000</v>
      </c>
      <c r="D5038" s="32" t="s">
        <v>67</v>
      </c>
      <c r="E5038" s="32" t="s">
        <v>36</v>
      </c>
      <c r="F5038" s="32">
        <v>7427259299840</v>
      </c>
      <c r="G5038" s="32">
        <v>4</v>
      </c>
      <c r="H5038" s="34">
        <v>1589.0174999999999</v>
      </c>
      <c r="I5038" s="3"/>
      <c r="J5038" s="26">
        <f t="shared" si="366"/>
        <v>0</v>
      </c>
    </row>
    <row r="5039" spans="1:10" ht="18" customHeight="1" x14ac:dyDescent="0.25">
      <c r="A5039" s="37"/>
      <c r="B5039" s="32" t="s">
        <v>76</v>
      </c>
      <c r="C5039" s="32" t="str">
        <f t="shared" si="367"/>
        <v>180-000</v>
      </c>
      <c r="D5039" s="32" t="s">
        <v>67</v>
      </c>
      <c r="E5039" s="32" t="s">
        <v>37</v>
      </c>
      <c r="F5039" s="32">
        <v>7427259299857</v>
      </c>
      <c r="G5039" s="32">
        <v>7</v>
      </c>
      <c r="H5039" s="34">
        <v>1589.0174999999999</v>
      </c>
      <c r="I5039" s="3"/>
      <c r="J5039" s="26">
        <f t="shared" si="366"/>
        <v>0</v>
      </c>
    </row>
    <row r="5040" spans="1:10" ht="21.75" customHeight="1" x14ac:dyDescent="0.25">
      <c r="A5040" s="35"/>
      <c r="B5040" s="32" t="s">
        <v>76</v>
      </c>
      <c r="C5040" s="32" t="str">
        <f t="shared" ref="C5040:C5053" si="368">HYPERLINK("http://warehouse.orhideja.net//images/products/181-000, 638-007.jpg","181-000")</f>
        <v>181-000</v>
      </c>
      <c r="D5040" s="32" t="s">
        <v>67</v>
      </c>
      <c r="E5040" s="32" t="s">
        <v>77</v>
      </c>
      <c r="F5040" s="32">
        <v>7427259327437</v>
      </c>
      <c r="G5040" s="32">
        <v>16</v>
      </c>
      <c r="H5040" s="34">
        <v>1463.3325</v>
      </c>
      <c r="I5040" s="3"/>
      <c r="J5040" s="26">
        <f t="shared" si="366"/>
        <v>0</v>
      </c>
    </row>
    <row r="5041" spans="1:10" ht="21.75" customHeight="1" x14ac:dyDescent="0.25">
      <c r="A5041" s="36"/>
      <c r="B5041" s="32" t="s">
        <v>76</v>
      </c>
      <c r="C5041" s="32" t="str">
        <f t="shared" si="368"/>
        <v>181-000</v>
      </c>
      <c r="D5041" s="32" t="s">
        <v>67</v>
      </c>
      <c r="E5041" s="32" t="s">
        <v>70</v>
      </c>
      <c r="F5041" s="32">
        <v>7427259327444</v>
      </c>
      <c r="G5041" s="32">
        <v>5</v>
      </c>
      <c r="H5041" s="34">
        <v>1463.3325</v>
      </c>
      <c r="I5041" s="3"/>
      <c r="J5041" s="26">
        <f t="shared" si="366"/>
        <v>0</v>
      </c>
    </row>
    <row r="5042" spans="1:10" ht="21.75" customHeight="1" x14ac:dyDescent="0.25">
      <c r="A5042" s="36"/>
      <c r="B5042" s="32" t="s">
        <v>76</v>
      </c>
      <c r="C5042" s="32" t="str">
        <f t="shared" si="368"/>
        <v>181-000</v>
      </c>
      <c r="D5042" s="32" t="s">
        <v>67</v>
      </c>
      <c r="E5042" s="32" t="s">
        <v>8</v>
      </c>
      <c r="F5042" s="32">
        <v>7427259327468</v>
      </c>
      <c r="G5042" s="32">
        <v>3</v>
      </c>
      <c r="H5042" s="34">
        <v>1463.3325</v>
      </c>
      <c r="I5042" s="3"/>
      <c r="J5042" s="26">
        <f t="shared" si="366"/>
        <v>0</v>
      </c>
    </row>
    <row r="5043" spans="1:10" ht="21.75" customHeight="1" x14ac:dyDescent="0.25">
      <c r="A5043" s="36"/>
      <c r="B5043" s="32" t="s">
        <v>76</v>
      </c>
      <c r="C5043" s="32" t="str">
        <f t="shared" si="368"/>
        <v>181-000</v>
      </c>
      <c r="D5043" s="32" t="s">
        <v>67</v>
      </c>
      <c r="E5043" s="32" t="s">
        <v>78</v>
      </c>
      <c r="F5043" s="32">
        <v>7427259327536</v>
      </c>
      <c r="G5043" s="32">
        <v>5</v>
      </c>
      <c r="H5043" s="34">
        <v>1463.3325</v>
      </c>
      <c r="I5043" s="3"/>
      <c r="J5043" s="26">
        <f t="shared" si="366"/>
        <v>0</v>
      </c>
    </row>
    <row r="5044" spans="1:10" ht="21.75" customHeight="1" x14ac:dyDescent="0.25">
      <c r="A5044" s="36"/>
      <c r="B5044" s="32" t="s">
        <v>76</v>
      </c>
      <c r="C5044" s="32" t="str">
        <f t="shared" si="368"/>
        <v>181-000</v>
      </c>
      <c r="D5044" s="32" t="s">
        <v>67</v>
      </c>
      <c r="E5044" s="32" t="s">
        <v>9</v>
      </c>
      <c r="F5044" s="32">
        <v>7427259327543</v>
      </c>
      <c r="G5044" s="32">
        <v>15</v>
      </c>
      <c r="H5044" s="34">
        <v>1463.3325</v>
      </c>
      <c r="I5044" s="3"/>
      <c r="J5044" s="26">
        <f t="shared" si="366"/>
        <v>0</v>
      </c>
    </row>
    <row r="5045" spans="1:10" ht="21.75" customHeight="1" x14ac:dyDescent="0.25">
      <c r="A5045" s="36"/>
      <c r="B5045" s="32" t="s">
        <v>76</v>
      </c>
      <c r="C5045" s="32" t="str">
        <f t="shared" si="368"/>
        <v>181-000</v>
      </c>
      <c r="D5045" s="32" t="s">
        <v>67</v>
      </c>
      <c r="E5045" s="32" t="s">
        <v>10</v>
      </c>
      <c r="F5045" s="32">
        <v>7427259327550</v>
      </c>
      <c r="G5045" s="32">
        <v>19</v>
      </c>
      <c r="H5045" s="34">
        <v>1463.3325</v>
      </c>
      <c r="I5045" s="3"/>
      <c r="J5045" s="26">
        <f t="shared" si="366"/>
        <v>0</v>
      </c>
    </row>
    <row r="5046" spans="1:10" ht="21.75" customHeight="1" x14ac:dyDescent="0.25">
      <c r="A5046" s="36"/>
      <c r="B5046" s="32" t="s">
        <v>76</v>
      </c>
      <c r="C5046" s="32" t="str">
        <f t="shared" si="368"/>
        <v>181-000</v>
      </c>
      <c r="D5046" s="32" t="s">
        <v>67</v>
      </c>
      <c r="E5046" s="32" t="s">
        <v>11</v>
      </c>
      <c r="F5046" s="32">
        <v>7427259327567</v>
      </c>
      <c r="G5046" s="32">
        <v>7</v>
      </c>
      <c r="H5046" s="34">
        <v>1463.3325</v>
      </c>
      <c r="I5046" s="3"/>
      <c r="J5046" s="26">
        <f t="shared" si="366"/>
        <v>0</v>
      </c>
    </row>
    <row r="5047" spans="1:10" ht="21.75" customHeight="1" x14ac:dyDescent="0.25">
      <c r="A5047" s="36"/>
      <c r="B5047" s="32" t="s">
        <v>76</v>
      </c>
      <c r="C5047" s="32" t="str">
        <f t="shared" si="368"/>
        <v>181-000</v>
      </c>
      <c r="D5047" s="32" t="s">
        <v>67</v>
      </c>
      <c r="E5047" s="32" t="s">
        <v>25</v>
      </c>
      <c r="F5047" s="32">
        <v>7427259327574</v>
      </c>
      <c r="G5047" s="32">
        <v>6</v>
      </c>
      <c r="H5047" s="34">
        <v>1463.3325</v>
      </c>
      <c r="I5047" s="3"/>
      <c r="J5047" s="26">
        <f t="shared" si="366"/>
        <v>0</v>
      </c>
    </row>
    <row r="5048" spans="1:10" ht="21.75" customHeight="1" x14ac:dyDescent="0.25">
      <c r="A5048" s="36"/>
      <c r="B5048" s="32" t="s">
        <v>76</v>
      </c>
      <c r="C5048" s="32" t="str">
        <f t="shared" si="368"/>
        <v>181-000</v>
      </c>
      <c r="D5048" s="32" t="s">
        <v>67</v>
      </c>
      <c r="E5048" s="32" t="s">
        <v>71</v>
      </c>
      <c r="F5048" s="32">
        <v>7427259327642</v>
      </c>
      <c r="G5048" s="32">
        <v>5</v>
      </c>
      <c r="H5048" s="34">
        <v>1463.3325</v>
      </c>
      <c r="I5048" s="3"/>
      <c r="J5048" s="26">
        <f t="shared" si="366"/>
        <v>0</v>
      </c>
    </row>
    <row r="5049" spans="1:10" ht="21.75" customHeight="1" x14ac:dyDescent="0.25">
      <c r="A5049" s="36"/>
      <c r="B5049" s="32" t="s">
        <v>76</v>
      </c>
      <c r="C5049" s="32" t="str">
        <f t="shared" si="368"/>
        <v>181-000</v>
      </c>
      <c r="D5049" s="32" t="s">
        <v>67</v>
      </c>
      <c r="E5049" s="32" t="s">
        <v>14</v>
      </c>
      <c r="F5049" s="32">
        <v>7427259327659</v>
      </c>
      <c r="G5049" s="32">
        <v>13</v>
      </c>
      <c r="H5049" s="34">
        <v>1463.3325</v>
      </c>
      <c r="I5049" s="3"/>
      <c r="J5049" s="26">
        <f t="shared" si="366"/>
        <v>0</v>
      </c>
    </row>
    <row r="5050" spans="1:10" ht="21.75" customHeight="1" x14ac:dyDescent="0.25">
      <c r="A5050" s="36"/>
      <c r="B5050" s="32" t="s">
        <v>76</v>
      </c>
      <c r="C5050" s="32" t="str">
        <f t="shared" si="368"/>
        <v>181-000</v>
      </c>
      <c r="D5050" s="32" t="s">
        <v>67</v>
      </c>
      <c r="E5050" s="32" t="s">
        <v>15</v>
      </c>
      <c r="F5050" s="32">
        <v>7427259327666</v>
      </c>
      <c r="G5050" s="32">
        <v>8</v>
      </c>
      <c r="H5050" s="34">
        <v>1463.3325</v>
      </c>
      <c r="I5050" s="3"/>
      <c r="J5050" s="26">
        <f t="shared" si="366"/>
        <v>0</v>
      </c>
    </row>
    <row r="5051" spans="1:10" ht="21.75" customHeight="1" x14ac:dyDescent="0.25">
      <c r="A5051" s="36"/>
      <c r="B5051" s="32" t="s">
        <v>76</v>
      </c>
      <c r="C5051" s="32" t="str">
        <f t="shared" si="368"/>
        <v>181-000</v>
      </c>
      <c r="D5051" s="32" t="s">
        <v>67</v>
      </c>
      <c r="E5051" s="32" t="s">
        <v>79</v>
      </c>
      <c r="F5051" s="32">
        <v>7427259327758</v>
      </c>
      <c r="G5051" s="32">
        <v>4</v>
      </c>
      <c r="H5051" s="34">
        <v>1463.3325</v>
      </c>
      <c r="I5051" s="3"/>
      <c r="J5051" s="26">
        <f t="shared" si="366"/>
        <v>0</v>
      </c>
    </row>
    <row r="5052" spans="1:10" ht="21.75" customHeight="1" x14ac:dyDescent="0.25">
      <c r="A5052" s="36"/>
      <c r="B5052" s="32" t="s">
        <v>76</v>
      </c>
      <c r="C5052" s="32" t="str">
        <f t="shared" si="368"/>
        <v>181-000</v>
      </c>
      <c r="D5052" s="32" t="s">
        <v>67</v>
      </c>
      <c r="E5052" s="32" t="s">
        <v>19</v>
      </c>
      <c r="F5052" s="32">
        <v>7427259327765</v>
      </c>
      <c r="G5052" s="32">
        <v>8</v>
      </c>
      <c r="H5052" s="34">
        <v>1463.3325</v>
      </c>
      <c r="I5052" s="3"/>
      <c r="J5052" s="26">
        <f t="shared" si="366"/>
        <v>0</v>
      </c>
    </row>
    <row r="5053" spans="1:10" ht="27" customHeight="1" x14ac:dyDescent="0.25">
      <c r="A5053" s="37"/>
      <c r="B5053" s="32" t="s">
        <v>76</v>
      </c>
      <c r="C5053" s="32" t="str">
        <f t="shared" si="368"/>
        <v>181-000</v>
      </c>
      <c r="D5053" s="32" t="s">
        <v>67</v>
      </c>
      <c r="E5053" s="32" t="s">
        <v>20</v>
      </c>
      <c r="F5053" s="32">
        <v>7427259327772</v>
      </c>
      <c r="G5053" s="32">
        <v>8</v>
      </c>
      <c r="H5053" s="34">
        <v>1463.3325</v>
      </c>
      <c r="I5053" s="3"/>
      <c r="J5053" s="26">
        <f t="shared" si="366"/>
        <v>0</v>
      </c>
    </row>
    <row r="5054" spans="1:10" ht="36" customHeight="1" x14ac:dyDescent="0.25">
      <c r="A5054" s="35"/>
      <c r="B5054" s="32" t="s">
        <v>76</v>
      </c>
      <c r="C5054" s="32" t="str">
        <f t="shared" ref="C5054:C5060" si="369">HYPERLINK("http://warehouse.orhideja.net//images/products/181-894,-283-894-black_1_2.jpg","181-894")</f>
        <v>181-894</v>
      </c>
      <c r="D5054" s="32" t="s">
        <v>67</v>
      </c>
      <c r="E5054" s="32" t="s">
        <v>78</v>
      </c>
      <c r="F5054" s="32">
        <v>8941810171707</v>
      </c>
      <c r="G5054" s="32">
        <v>3</v>
      </c>
      <c r="H5054" s="34">
        <v>1481.2874999999999</v>
      </c>
      <c r="I5054" s="3"/>
      <c r="J5054" s="26">
        <f t="shared" si="366"/>
        <v>0</v>
      </c>
    </row>
    <row r="5055" spans="1:10" ht="36" customHeight="1" x14ac:dyDescent="0.25">
      <c r="A5055" s="36"/>
      <c r="B5055" s="32" t="s">
        <v>76</v>
      </c>
      <c r="C5055" s="32" t="str">
        <f t="shared" si="369"/>
        <v>181-894</v>
      </c>
      <c r="D5055" s="32" t="s">
        <v>67</v>
      </c>
      <c r="E5055" s="32" t="s">
        <v>9</v>
      </c>
      <c r="F5055" s="32">
        <v>8941810181706</v>
      </c>
      <c r="G5055" s="32">
        <v>16</v>
      </c>
      <c r="H5055" s="34">
        <v>1481.2874999999999</v>
      </c>
      <c r="I5055" s="3"/>
      <c r="J5055" s="26">
        <f t="shared" si="366"/>
        <v>0</v>
      </c>
    </row>
    <row r="5056" spans="1:10" ht="36" customHeight="1" x14ac:dyDescent="0.25">
      <c r="A5056" s="36"/>
      <c r="B5056" s="32" t="s">
        <v>76</v>
      </c>
      <c r="C5056" s="32" t="str">
        <f t="shared" si="369"/>
        <v>181-894</v>
      </c>
      <c r="D5056" s="32" t="s">
        <v>67</v>
      </c>
      <c r="E5056" s="32" t="s">
        <v>10</v>
      </c>
      <c r="F5056" s="32">
        <v>8941810191705</v>
      </c>
      <c r="G5056" s="32">
        <v>15</v>
      </c>
      <c r="H5056" s="34">
        <v>1481.2874999999999</v>
      </c>
      <c r="I5056" s="3"/>
      <c r="J5056" s="26">
        <f t="shared" si="366"/>
        <v>0</v>
      </c>
    </row>
    <row r="5057" spans="1:10" ht="36" customHeight="1" x14ac:dyDescent="0.25">
      <c r="A5057" s="36"/>
      <c r="B5057" s="32" t="s">
        <v>76</v>
      </c>
      <c r="C5057" s="32" t="str">
        <f t="shared" si="369"/>
        <v>181-894</v>
      </c>
      <c r="D5057" s="32" t="s">
        <v>67</v>
      </c>
      <c r="E5057" s="32" t="s">
        <v>11</v>
      </c>
      <c r="F5057" s="32">
        <v>8941810201701</v>
      </c>
      <c r="G5057" s="32">
        <v>8</v>
      </c>
      <c r="H5057" s="34">
        <v>1481.2874999999999</v>
      </c>
      <c r="I5057" s="3"/>
      <c r="J5057" s="26">
        <f t="shared" si="366"/>
        <v>0</v>
      </c>
    </row>
    <row r="5058" spans="1:10" ht="36" customHeight="1" x14ac:dyDescent="0.25">
      <c r="A5058" s="36"/>
      <c r="B5058" s="32" t="s">
        <v>76</v>
      </c>
      <c r="C5058" s="32" t="str">
        <f t="shared" si="369"/>
        <v>181-894</v>
      </c>
      <c r="D5058" s="32" t="s">
        <v>67</v>
      </c>
      <c r="E5058" s="32" t="s">
        <v>71</v>
      </c>
      <c r="F5058" s="32">
        <v>8941810251706</v>
      </c>
      <c r="G5058" s="32">
        <v>9</v>
      </c>
      <c r="H5058" s="34">
        <v>1481.2874999999999</v>
      </c>
      <c r="I5058" s="3"/>
      <c r="J5058" s="26">
        <f t="shared" si="366"/>
        <v>0</v>
      </c>
    </row>
    <row r="5059" spans="1:10" ht="36" customHeight="1" x14ac:dyDescent="0.25">
      <c r="A5059" s="36"/>
      <c r="B5059" s="32" t="s">
        <v>76</v>
      </c>
      <c r="C5059" s="32" t="str">
        <f t="shared" si="369"/>
        <v>181-894</v>
      </c>
      <c r="D5059" s="32" t="s">
        <v>67</v>
      </c>
      <c r="E5059" s="32" t="s">
        <v>14</v>
      </c>
      <c r="F5059" s="32">
        <v>8941810261705</v>
      </c>
      <c r="G5059" s="32">
        <v>9</v>
      </c>
      <c r="H5059" s="34">
        <v>1481.2874999999999</v>
      </c>
      <c r="I5059" s="3"/>
      <c r="J5059" s="26">
        <f t="shared" si="366"/>
        <v>0</v>
      </c>
    </row>
    <row r="5060" spans="1:10" ht="36" customHeight="1" x14ac:dyDescent="0.25">
      <c r="A5060" s="37"/>
      <c r="B5060" s="32" t="s">
        <v>76</v>
      </c>
      <c r="C5060" s="32" t="str">
        <f t="shared" si="369"/>
        <v>181-894</v>
      </c>
      <c r="D5060" s="32" t="s">
        <v>67</v>
      </c>
      <c r="E5060" s="32" t="s">
        <v>19</v>
      </c>
      <c r="F5060" s="32">
        <v>8941810341704</v>
      </c>
      <c r="G5060" s="32">
        <v>4</v>
      </c>
      <c r="H5060" s="34">
        <v>1481.2874999999999</v>
      </c>
      <c r="I5060" s="3"/>
      <c r="J5060" s="26">
        <f t="shared" si="366"/>
        <v>0</v>
      </c>
    </row>
    <row r="5061" spans="1:10" ht="58.5" customHeight="1" x14ac:dyDescent="0.25">
      <c r="A5061" s="35"/>
      <c r="B5061" s="32" t="s">
        <v>72</v>
      </c>
      <c r="C5061" s="32" t="str">
        <f>HYPERLINK("http://warehouse.orhideja.net//images/products/185-894_2.jpg","185-894")</f>
        <v>185-894</v>
      </c>
      <c r="D5061" s="32" t="s">
        <v>67</v>
      </c>
      <c r="E5061" s="32" t="s">
        <v>7</v>
      </c>
      <c r="F5061" s="32">
        <v>8941850121700</v>
      </c>
      <c r="G5061" s="32">
        <v>9</v>
      </c>
      <c r="H5061" s="34">
        <v>897.75000000000011</v>
      </c>
      <c r="I5061" s="3"/>
      <c r="J5061" s="26">
        <f t="shared" si="366"/>
        <v>0</v>
      </c>
    </row>
    <row r="5062" spans="1:10" ht="58.5" customHeight="1" x14ac:dyDescent="0.25">
      <c r="A5062" s="36"/>
      <c r="B5062" s="32" t="s">
        <v>72</v>
      </c>
      <c r="C5062" s="32" t="str">
        <f>HYPERLINK("http://warehouse.orhideja.net//images/products/185-894_2.jpg","185-894")</f>
        <v>185-894</v>
      </c>
      <c r="D5062" s="32" t="s">
        <v>67</v>
      </c>
      <c r="E5062" s="32" t="s">
        <v>8</v>
      </c>
      <c r="F5062" s="32">
        <v>8941850131709</v>
      </c>
      <c r="G5062" s="32">
        <v>5</v>
      </c>
      <c r="H5062" s="34">
        <v>897.75000000000011</v>
      </c>
      <c r="I5062" s="3"/>
      <c r="J5062" s="26">
        <f t="shared" si="366"/>
        <v>0</v>
      </c>
    </row>
    <row r="5063" spans="1:10" ht="58.5" customHeight="1" x14ac:dyDescent="0.25">
      <c r="A5063" s="36"/>
      <c r="B5063" s="32" t="s">
        <v>72</v>
      </c>
      <c r="C5063" s="32" t="str">
        <f>HYPERLINK("http://warehouse.orhideja.net//images/products/185-894_2.jpg","185-894")</f>
        <v>185-894</v>
      </c>
      <c r="D5063" s="32" t="s">
        <v>67</v>
      </c>
      <c r="E5063" s="32" t="s">
        <v>36</v>
      </c>
      <c r="F5063" s="32">
        <v>8941850511709</v>
      </c>
      <c r="G5063" s="32">
        <v>1</v>
      </c>
      <c r="H5063" s="34">
        <v>897.75000000000011</v>
      </c>
      <c r="I5063" s="3"/>
      <c r="J5063" s="26">
        <f t="shared" si="366"/>
        <v>0</v>
      </c>
    </row>
    <row r="5064" spans="1:10" ht="58.5" customHeight="1" x14ac:dyDescent="0.25">
      <c r="A5064" s="37"/>
      <c r="B5064" s="32" t="s">
        <v>72</v>
      </c>
      <c r="C5064" s="32" t="str">
        <f>HYPERLINK("http://warehouse.orhideja.net//images/products/185-894_2.jpg","185-894")</f>
        <v>185-894</v>
      </c>
      <c r="D5064" s="32" t="s">
        <v>67</v>
      </c>
      <c r="E5064" s="32" t="s">
        <v>85</v>
      </c>
      <c r="F5064" s="32">
        <v>8941850581702</v>
      </c>
      <c r="G5064" s="32">
        <v>1</v>
      </c>
      <c r="H5064" s="34">
        <v>897.75000000000011</v>
      </c>
      <c r="I5064" s="3"/>
      <c r="J5064" s="26">
        <f t="shared" ref="J5064:J5127" si="370">H5064*I5064</f>
        <v>0</v>
      </c>
    </row>
    <row r="5065" spans="1:10" ht="66" customHeight="1" x14ac:dyDescent="0.25">
      <c r="A5065" s="35"/>
      <c r="B5065" s="32" t="s">
        <v>50</v>
      </c>
      <c r="C5065" s="32" t="str">
        <f>HYPERLINK("http://warehouse.orhideja.net//images/products/517-894,-217-894-black_6.jpg","217-894")</f>
        <v>217-894</v>
      </c>
      <c r="D5065" s="32" t="s">
        <v>67</v>
      </c>
      <c r="E5065" s="32">
        <v>38</v>
      </c>
      <c r="F5065" s="32">
        <v>8942171071705</v>
      </c>
      <c r="G5065" s="32">
        <v>5</v>
      </c>
      <c r="H5065" s="34">
        <v>745.13250000000005</v>
      </c>
      <c r="I5065" s="3"/>
      <c r="J5065" s="26">
        <f t="shared" si="370"/>
        <v>0</v>
      </c>
    </row>
    <row r="5066" spans="1:10" ht="66" customHeight="1" x14ac:dyDescent="0.25">
      <c r="A5066" s="36"/>
      <c r="B5066" s="32" t="s">
        <v>50</v>
      </c>
      <c r="C5066" s="32" t="str">
        <f>HYPERLINK("http://warehouse.orhideja.net//images/products/517-894,-217-894-black_6.jpg","217-894")</f>
        <v>217-894</v>
      </c>
      <c r="D5066" s="32" t="s">
        <v>67</v>
      </c>
      <c r="E5066" s="32">
        <v>40</v>
      </c>
      <c r="F5066" s="32">
        <v>8942171081704</v>
      </c>
      <c r="G5066" s="32">
        <v>4</v>
      </c>
      <c r="H5066" s="34">
        <v>745.13250000000005</v>
      </c>
      <c r="I5066" s="3"/>
      <c r="J5066" s="26">
        <f t="shared" si="370"/>
        <v>0</v>
      </c>
    </row>
    <row r="5067" spans="1:10" ht="66" customHeight="1" x14ac:dyDescent="0.25">
      <c r="A5067" s="37"/>
      <c r="B5067" s="32" t="s">
        <v>50</v>
      </c>
      <c r="C5067" s="32" t="str">
        <f>HYPERLINK("http://warehouse.orhideja.net//images/products/517-894,-217-894-black_6.jpg","217-894")</f>
        <v>217-894</v>
      </c>
      <c r="D5067" s="32" t="s">
        <v>67</v>
      </c>
      <c r="E5067" s="32">
        <v>42</v>
      </c>
      <c r="F5067" s="32">
        <v>8942171091703</v>
      </c>
      <c r="G5067" s="32">
        <v>8</v>
      </c>
      <c r="H5067" s="34">
        <v>745.13250000000005</v>
      </c>
      <c r="I5067" s="3"/>
      <c r="J5067" s="26">
        <f t="shared" si="370"/>
        <v>0</v>
      </c>
    </row>
    <row r="5068" spans="1:10" ht="43.5" customHeight="1" x14ac:dyDescent="0.25">
      <c r="A5068" s="35"/>
      <c r="B5068" s="32" t="s">
        <v>32</v>
      </c>
      <c r="C5068" s="32" t="str">
        <f>HYPERLINK("http://warehouse.orhideja.net//images/products/604-894-black.jpg","604-894")</f>
        <v>604-894</v>
      </c>
      <c r="D5068" s="32" t="s">
        <v>67</v>
      </c>
      <c r="E5068" s="32">
        <v>38</v>
      </c>
      <c r="F5068" s="32">
        <v>8946041071703</v>
      </c>
      <c r="G5068" s="32">
        <v>10</v>
      </c>
      <c r="H5068" s="34">
        <v>709.22249999999997</v>
      </c>
      <c r="I5068" s="3"/>
      <c r="J5068" s="26">
        <f t="shared" si="370"/>
        <v>0</v>
      </c>
    </row>
    <row r="5069" spans="1:10" ht="43.5" customHeight="1" x14ac:dyDescent="0.25">
      <c r="A5069" s="36"/>
      <c r="B5069" s="32" t="s">
        <v>32</v>
      </c>
      <c r="C5069" s="32" t="str">
        <f>HYPERLINK("http://warehouse.orhideja.net//images/products/604-894-black.jpg","604-894")</f>
        <v>604-894</v>
      </c>
      <c r="D5069" s="32" t="s">
        <v>67</v>
      </c>
      <c r="E5069" s="32">
        <v>40</v>
      </c>
      <c r="F5069" s="32">
        <v>8946041081702</v>
      </c>
      <c r="G5069" s="32">
        <v>30</v>
      </c>
      <c r="H5069" s="34">
        <v>709.22249999999997</v>
      </c>
      <c r="I5069" s="3"/>
      <c r="J5069" s="26">
        <f t="shared" si="370"/>
        <v>0</v>
      </c>
    </row>
    <row r="5070" spans="1:10" ht="43.5" customHeight="1" x14ac:dyDescent="0.25">
      <c r="A5070" s="36"/>
      <c r="B5070" s="32" t="s">
        <v>32</v>
      </c>
      <c r="C5070" s="32" t="str">
        <f>HYPERLINK("http://warehouse.orhideja.net//images/products/604-894-black.jpg","604-894")</f>
        <v>604-894</v>
      </c>
      <c r="D5070" s="32" t="s">
        <v>67</v>
      </c>
      <c r="E5070" s="32">
        <v>42</v>
      </c>
      <c r="F5070" s="32">
        <v>8946041091701</v>
      </c>
      <c r="G5070" s="32">
        <v>20</v>
      </c>
      <c r="H5070" s="34">
        <v>709.22249999999997</v>
      </c>
      <c r="I5070" s="3"/>
      <c r="J5070" s="26">
        <f t="shared" si="370"/>
        <v>0</v>
      </c>
    </row>
    <row r="5071" spans="1:10" ht="43.5" customHeight="1" x14ac:dyDescent="0.25">
      <c r="A5071" s="37"/>
      <c r="B5071" s="32" t="s">
        <v>32</v>
      </c>
      <c r="C5071" s="32" t="str">
        <f>HYPERLINK("http://warehouse.orhideja.net//images/products/604-894-black.jpg","604-894")</f>
        <v>604-894</v>
      </c>
      <c r="D5071" s="32" t="s">
        <v>67</v>
      </c>
      <c r="E5071" s="32">
        <v>44</v>
      </c>
      <c r="F5071" s="32">
        <v>8946041101707</v>
      </c>
      <c r="G5071" s="32">
        <v>33</v>
      </c>
      <c r="H5071" s="34">
        <v>709.22249999999997</v>
      </c>
      <c r="I5071" s="3"/>
      <c r="J5071" s="26">
        <f t="shared" si="370"/>
        <v>0</v>
      </c>
    </row>
    <row r="5072" spans="1:10" ht="15.75" customHeight="1" x14ac:dyDescent="0.25">
      <c r="A5072" s="35"/>
      <c r="B5072" s="32" t="s">
        <v>76</v>
      </c>
      <c r="C5072" s="32" t="str">
        <f t="shared" ref="C5072:C5086" si="371">HYPERLINK("http://warehouse.orhideja.net//images/products/181-894 coffee rose_2.JPG","181-894")</f>
        <v>181-894</v>
      </c>
      <c r="D5072" s="32" t="s">
        <v>149</v>
      </c>
      <c r="E5072" s="32" t="s">
        <v>77</v>
      </c>
      <c r="F5072" s="32">
        <v>8941810108857</v>
      </c>
      <c r="G5072" s="32">
        <v>4</v>
      </c>
      <c r="H5072" s="34">
        <v>1481.2874999999999</v>
      </c>
      <c r="I5072" s="3"/>
      <c r="J5072" s="26">
        <f t="shared" si="370"/>
        <v>0</v>
      </c>
    </row>
    <row r="5073" spans="1:10" ht="15.75" customHeight="1" x14ac:dyDescent="0.25">
      <c r="A5073" s="36"/>
      <c r="B5073" s="32" t="s">
        <v>76</v>
      </c>
      <c r="C5073" s="32" t="str">
        <f t="shared" si="371"/>
        <v>181-894</v>
      </c>
      <c r="D5073" s="32" t="s">
        <v>149</v>
      </c>
      <c r="E5073" s="32" t="s">
        <v>70</v>
      </c>
      <c r="F5073" s="32">
        <v>8941810118856</v>
      </c>
      <c r="G5073" s="32">
        <v>6</v>
      </c>
      <c r="H5073" s="34">
        <v>1481.2874999999999</v>
      </c>
      <c r="I5073" s="3"/>
      <c r="J5073" s="26">
        <f t="shared" si="370"/>
        <v>0</v>
      </c>
    </row>
    <row r="5074" spans="1:10" ht="15.75" customHeight="1" x14ac:dyDescent="0.25">
      <c r="A5074" s="36"/>
      <c r="B5074" s="32" t="s">
        <v>76</v>
      </c>
      <c r="C5074" s="32" t="str">
        <f t="shared" si="371"/>
        <v>181-894</v>
      </c>
      <c r="D5074" s="32" t="s">
        <v>149</v>
      </c>
      <c r="E5074" s="32" t="s">
        <v>7</v>
      </c>
      <c r="F5074" s="32">
        <v>8941810128855</v>
      </c>
      <c r="G5074" s="32">
        <v>3</v>
      </c>
      <c r="H5074" s="34">
        <v>1481.2874999999999</v>
      </c>
      <c r="I5074" s="3"/>
      <c r="J5074" s="26">
        <f t="shared" si="370"/>
        <v>0</v>
      </c>
    </row>
    <row r="5075" spans="1:10" ht="15.75" customHeight="1" x14ac:dyDescent="0.25">
      <c r="A5075" s="36"/>
      <c r="B5075" s="32" t="s">
        <v>76</v>
      </c>
      <c r="C5075" s="32" t="str">
        <f t="shared" si="371"/>
        <v>181-894</v>
      </c>
      <c r="D5075" s="32" t="s">
        <v>149</v>
      </c>
      <c r="E5075" s="32" t="s">
        <v>8</v>
      </c>
      <c r="F5075" s="32">
        <v>8941810138854</v>
      </c>
      <c r="G5075" s="32">
        <v>1</v>
      </c>
      <c r="H5075" s="34">
        <v>1481.2874999999999</v>
      </c>
      <c r="I5075" s="3"/>
      <c r="J5075" s="26">
        <f t="shared" si="370"/>
        <v>0</v>
      </c>
    </row>
    <row r="5076" spans="1:10" ht="15.75" customHeight="1" x14ac:dyDescent="0.25">
      <c r="A5076" s="36"/>
      <c r="B5076" s="32" t="s">
        <v>76</v>
      </c>
      <c r="C5076" s="32" t="str">
        <f t="shared" si="371"/>
        <v>181-894</v>
      </c>
      <c r="D5076" s="32" t="s">
        <v>149</v>
      </c>
      <c r="E5076" s="32" t="s">
        <v>78</v>
      </c>
      <c r="F5076" s="32">
        <v>8941810178850</v>
      </c>
      <c r="G5076" s="32">
        <v>7</v>
      </c>
      <c r="H5076" s="34">
        <v>1481.2874999999999</v>
      </c>
      <c r="I5076" s="3"/>
      <c r="J5076" s="26">
        <f t="shared" si="370"/>
        <v>0</v>
      </c>
    </row>
    <row r="5077" spans="1:10" ht="15.75" customHeight="1" x14ac:dyDescent="0.25">
      <c r="A5077" s="36"/>
      <c r="B5077" s="32" t="s">
        <v>76</v>
      </c>
      <c r="C5077" s="32" t="str">
        <f t="shared" si="371"/>
        <v>181-894</v>
      </c>
      <c r="D5077" s="32" t="s">
        <v>149</v>
      </c>
      <c r="E5077" s="32" t="s">
        <v>9</v>
      </c>
      <c r="F5077" s="32">
        <v>8941810188859</v>
      </c>
      <c r="G5077" s="32">
        <v>17</v>
      </c>
      <c r="H5077" s="34">
        <v>1481.2874999999999</v>
      </c>
      <c r="I5077" s="3"/>
      <c r="J5077" s="26">
        <f t="shared" si="370"/>
        <v>0</v>
      </c>
    </row>
    <row r="5078" spans="1:10" ht="15.75" customHeight="1" x14ac:dyDescent="0.25">
      <c r="A5078" s="36"/>
      <c r="B5078" s="32" t="s">
        <v>76</v>
      </c>
      <c r="C5078" s="32" t="str">
        <f t="shared" si="371"/>
        <v>181-894</v>
      </c>
      <c r="D5078" s="32" t="s">
        <v>149</v>
      </c>
      <c r="E5078" s="32" t="s">
        <v>10</v>
      </c>
      <c r="F5078" s="32">
        <v>8941810198858</v>
      </c>
      <c r="G5078" s="32">
        <v>19</v>
      </c>
      <c r="H5078" s="34">
        <v>1481.2874999999999</v>
      </c>
      <c r="I5078" s="3"/>
      <c r="J5078" s="26">
        <f t="shared" si="370"/>
        <v>0</v>
      </c>
    </row>
    <row r="5079" spans="1:10" ht="15.75" customHeight="1" x14ac:dyDescent="0.25">
      <c r="A5079" s="36"/>
      <c r="B5079" s="32" t="s">
        <v>76</v>
      </c>
      <c r="C5079" s="32" t="str">
        <f t="shared" si="371"/>
        <v>181-894</v>
      </c>
      <c r="D5079" s="32" t="s">
        <v>149</v>
      </c>
      <c r="E5079" s="32" t="s">
        <v>11</v>
      </c>
      <c r="F5079" s="32">
        <v>8941810208854</v>
      </c>
      <c r="G5079" s="32">
        <v>9</v>
      </c>
      <c r="H5079" s="34">
        <v>1481.2874999999999</v>
      </c>
      <c r="I5079" s="3"/>
      <c r="J5079" s="26">
        <f t="shared" si="370"/>
        <v>0</v>
      </c>
    </row>
    <row r="5080" spans="1:10" ht="15.75" customHeight="1" x14ac:dyDescent="0.25">
      <c r="A5080" s="36"/>
      <c r="B5080" s="32" t="s">
        <v>76</v>
      </c>
      <c r="C5080" s="32" t="str">
        <f t="shared" si="371"/>
        <v>181-894</v>
      </c>
      <c r="D5080" s="32" t="s">
        <v>149</v>
      </c>
      <c r="E5080" s="32" t="s">
        <v>71</v>
      </c>
      <c r="F5080" s="32">
        <v>8941810258859</v>
      </c>
      <c r="G5080" s="32">
        <v>7</v>
      </c>
      <c r="H5080" s="34">
        <v>1481.2874999999999</v>
      </c>
      <c r="I5080" s="3"/>
      <c r="J5080" s="26">
        <f t="shared" si="370"/>
        <v>0</v>
      </c>
    </row>
    <row r="5081" spans="1:10" ht="15.75" customHeight="1" x14ac:dyDescent="0.25">
      <c r="A5081" s="36"/>
      <c r="B5081" s="32" t="s">
        <v>76</v>
      </c>
      <c r="C5081" s="32" t="str">
        <f t="shared" si="371"/>
        <v>181-894</v>
      </c>
      <c r="D5081" s="32" t="s">
        <v>149</v>
      </c>
      <c r="E5081" s="32" t="s">
        <v>14</v>
      </c>
      <c r="F5081" s="32">
        <v>8941810268858</v>
      </c>
      <c r="G5081" s="32">
        <v>14</v>
      </c>
      <c r="H5081" s="34">
        <v>1481.2874999999999</v>
      </c>
      <c r="I5081" s="3"/>
      <c r="J5081" s="26">
        <f t="shared" si="370"/>
        <v>0</v>
      </c>
    </row>
    <row r="5082" spans="1:10" ht="15.75" customHeight="1" x14ac:dyDescent="0.25">
      <c r="A5082" s="36"/>
      <c r="B5082" s="32" t="s">
        <v>76</v>
      </c>
      <c r="C5082" s="32" t="str">
        <f t="shared" si="371"/>
        <v>181-894</v>
      </c>
      <c r="D5082" s="32" t="s">
        <v>149</v>
      </c>
      <c r="E5082" s="32" t="s">
        <v>15</v>
      </c>
      <c r="F5082" s="32">
        <v>8941810278857</v>
      </c>
      <c r="G5082" s="32">
        <v>16</v>
      </c>
      <c r="H5082" s="34">
        <v>1481.2874999999999</v>
      </c>
      <c r="I5082" s="3"/>
      <c r="J5082" s="26">
        <f t="shared" si="370"/>
        <v>0</v>
      </c>
    </row>
    <row r="5083" spans="1:10" ht="15.75" customHeight="1" x14ac:dyDescent="0.25">
      <c r="A5083" s="36"/>
      <c r="B5083" s="32" t="s">
        <v>76</v>
      </c>
      <c r="C5083" s="32" t="str">
        <f t="shared" si="371"/>
        <v>181-894</v>
      </c>
      <c r="D5083" s="32" t="s">
        <v>149</v>
      </c>
      <c r="E5083" s="32" t="s">
        <v>16</v>
      </c>
      <c r="F5083" s="32">
        <v>8941810288856</v>
      </c>
      <c r="G5083" s="32">
        <v>8</v>
      </c>
      <c r="H5083" s="34">
        <v>1481.2874999999999</v>
      </c>
      <c r="I5083" s="3"/>
      <c r="J5083" s="26">
        <f t="shared" si="370"/>
        <v>0</v>
      </c>
    </row>
    <row r="5084" spans="1:10" ht="15.75" customHeight="1" x14ac:dyDescent="0.25">
      <c r="A5084" s="36"/>
      <c r="B5084" s="32" t="s">
        <v>76</v>
      </c>
      <c r="C5084" s="32" t="str">
        <f t="shared" si="371"/>
        <v>181-894</v>
      </c>
      <c r="D5084" s="32" t="s">
        <v>149</v>
      </c>
      <c r="E5084" s="32" t="s">
        <v>79</v>
      </c>
      <c r="F5084" s="32">
        <v>8941810338858</v>
      </c>
      <c r="G5084" s="32">
        <v>9</v>
      </c>
      <c r="H5084" s="34">
        <v>1481.2874999999999</v>
      </c>
      <c r="I5084" s="3"/>
      <c r="J5084" s="26">
        <f t="shared" si="370"/>
        <v>0</v>
      </c>
    </row>
    <row r="5085" spans="1:10" ht="15.75" customHeight="1" x14ac:dyDescent="0.25">
      <c r="A5085" s="36"/>
      <c r="B5085" s="32" t="s">
        <v>76</v>
      </c>
      <c r="C5085" s="32" t="str">
        <f t="shared" si="371"/>
        <v>181-894</v>
      </c>
      <c r="D5085" s="32" t="s">
        <v>149</v>
      </c>
      <c r="E5085" s="32" t="s">
        <v>19</v>
      </c>
      <c r="F5085" s="32">
        <v>8941810348857</v>
      </c>
      <c r="G5085" s="32">
        <v>8</v>
      </c>
      <c r="H5085" s="34">
        <v>1481.2874999999999</v>
      </c>
      <c r="I5085" s="3"/>
      <c r="J5085" s="26">
        <f t="shared" si="370"/>
        <v>0</v>
      </c>
    </row>
    <row r="5086" spans="1:10" ht="15.75" customHeight="1" x14ac:dyDescent="0.25">
      <c r="A5086" s="37"/>
      <c r="B5086" s="32" t="s">
        <v>76</v>
      </c>
      <c r="C5086" s="32" t="str">
        <f t="shared" si="371"/>
        <v>181-894</v>
      </c>
      <c r="D5086" s="32" t="s">
        <v>149</v>
      </c>
      <c r="E5086" s="32" t="s">
        <v>20</v>
      </c>
      <c r="F5086" s="32">
        <v>8941810358856</v>
      </c>
      <c r="G5086" s="32">
        <v>8</v>
      </c>
      <c r="H5086" s="34">
        <v>1481.2874999999999</v>
      </c>
      <c r="I5086" s="3"/>
      <c r="J5086" s="26">
        <f t="shared" si="370"/>
        <v>0</v>
      </c>
    </row>
    <row r="5087" spans="1:10" ht="36.75" customHeight="1" x14ac:dyDescent="0.25">
      <c r="A5087" s="35"/>
      <c r="B5087" s="32" t="s">
        <v>32</v>
      </c>
      <c r="C5087" s="32" t="str">
        <f>HYPERLINK("http://warehouse.orhideja.net//images/products/604-894 Кофейно-розовый.jpg","604-894")</f>
        <v>604-894</v>
      </c>
      <c r="D5087" s="32" t="s">
        <v>149</v>
      </c>
      <c r="E5087" s="32">
        <v>36</v>
      </c>
      <c r="F5087" s="32">
        <v>8946041068857</v>
      </c>
      <c r="G5087" s="32">
        <v>4</v>
      </c>
      <c r="H5087" s="34">
        <v>709.22249999999997</v>
      </c>
      <c r="I5087" s="3"/>
      <c r="J5087" s="26">
        <f t="shared" si="370"/>
        <v>0</v>
      </c>
    </row>
    <row r="5088" spans="1:10" ht="36.75" customHeight="1" x14ac:dyDescent="0.25">
      <c r="A5088" s="36"/>
      <c r="B5088" s="32" t="s">
        <v>32</v>
      </c>
      <c r="C5088" s="32" t="str">
        <f>HYPERLINK("http://warehouse.orhideja.net//images/products/604-894 Кофейно-розовый.jpg","604-894")</f>
        <v>604-894</v>
      </c>
      <c r="D5088" s="32" t="s">
        <v>149</v>
      </c>
      <c r="E5088" s="32">
        <v>38</v>
      </c>
      <c r="F5088" s="32">
        <v>8946041078856</v>
      </c>
      <c r="G5088" s="32">
        <v>9</v>
      </c>
      <c r="H5088" s="34">
        <v>709.22249999999997</v>
      </c>
      <c r="I5088" s="3"/>
      <c r="J5088" s="26">
        <f t="shared" si="370"/>
        <v>0</v>
      </c>
    </row>
    <row r="5089" spans="1:10" ht="36.75" customHeight="1" x14ac:dyDescent="0.25">
      <c r="A5089" s="36"/>
      <c r="B5089" s="32" t="s">
        <v>32</v>
      </c>
      <c r="C5089" s="32" t="str">
        <f>HYPERLINK("http://warehouse.orhideja.net//images/products/604-894 Кофейно-розовый.jpg","604-894")</f>
        <v>604-894</v>
      </c>
      <c r="D5089" s="32" t="s">
        <v>149</v>
      </c>
      <c r="E5089" s="32">
        <v>40</v>
      </c>
      <c r="F5089" s="32">
        <v>8946041088855</v>
      </c>
      <c r="G5089" s="32">
        <v>20</v>
      </c>
      <c r="H5089" s="34">
        <v>709.22249999999997</v>
      </c>
      <c r="I5089" s="3"/>
      <c r="J5089" s="26">
        <f t="shared" si="370"/>
        <v>0</v>
      </c>
    </row>
    <row r="5090" spans="1:10" ht="36.75" customHeight="1" x14ac:dyDescent="0.25">
      <c r="A5090" s="36"/>
      <c r="B5090" s="32" t="s">
        <v>32</v>
      </c>
      <c r="C5090" s="32" t="str">
        <f>HYPERLINK("http://warehouse.orhideja.net//images/products/604-894 Кофейно-розовый.jpg","604-894")</f>
        <v>604-894</v>
      </c>
      <c r="D5090" s="32" t="s">
        <v>149</v>
      </c>
      <c r="E5090" s="32">
        <v>42</v>
      </c>
      <c r="F5090" s="32">
        <v>8946041098854</v>
      </c>
      <c r="G5090" s="32">
        <v>16</v>
      </c>
      <c r="H5090" s="34">
        <v>709.22249999999997</v>
      </c>
      <c r="I5090" s="3"/>
      <c r="J5090" s="26">
        <f t="shared" si="370"/>
        <v>0</v>
      </c>
    </row>
    <row r="5091" spans="1:10" ht="36.75" customHeight="1" x14ac:dyDescent="0.25">
      <c r="A5091" s="37"/>
      <c r="B5091" s="32" t="s">
        <v>32</v>
      </c>
      <c r="C5091" s="32" t="str">
        <f>HYPERLINK("http://warehouse.orhideja.net//images/products/604-894 Кофейно-розовый.jpg","604-894")</f>
        <v>604-894</v>
      </c>
      <c r="D5091" s="32" t="s">
        <v>149</v>
      </c>
      <c r="E5091" s="32">
        <v>44</v>
      </c>
      <c r="F5091" s="32">
        <v>8946041108850</v>
      </c>
      <c r="G5091" s="32">
        <v>8</v>
      </c>
      <c r="H5091" s="34">
        <v>709.22249999999997</v>
      </c>
      <c r="I5091" s="3"/>
      <c r="J5091" s="26">
        <f t="shared" si="370"/>
        <v>0</v>
      </c>
    </row>
    <row r="5092" spans="1:10" ht="19.5" customHeight="1" x14ac:dyDescent="0.25">
      <c r="A5092" s="35"/>
      <c r="B5092" s="32" t="s">
        <v>76</v>
      </c>
      <c r="C5092" s="32" t="str">
        <f t="shared" ref="C5092:C5103" si="372">HYPERLINK("http://warehouse.orhideja.net//images/products/181-000,-231-000-t-sinij_1.jpg","181-000")</f>
        <v>181-000</v>
      </c>
      <c r="D5092" s="32" t="s">
        <v>141</v>
      </c>
      <c r="E5092" s="32" t="s">
        <v>77</v>
      </c>
      <c r="F5092" s="32">
        <v>7427259307507</v>
      </c>
      <c r="G5092" s="32">
        <v>11</v>
      </c>
      <c r="H5092" s="34">
        <v>1463.3325</v>
      </c>
      <c r="I5092" s="3"/>
      <c r="J5092" s="26">
        <f t="shared" si="370"/>
        <v>0</v>
      </c>
    </row>
    <row r="5093" spans="1:10" ht="19.5" customHeight="1" x14ac:dyDescent="0.25">
      <c r="A5093" s="36"/>
      <c r="B5093" s="32" t="s">
        <v>76</v>
      </c>
      <c r="C5093" s="32" t="str">
        <f t="shared" si="372"/>
        <v>181-000</v>
      </c>
      <c r="D5093" s="32" t="s">
        <v>141</v>
      </c>
      <c r="E5093" s="32" t="s">
        <v>70</v>
      </c>
      <c r="F5093" s="32">
        <v>7427259307514</v>
      </c>
      <c r="G5093" s="32">
        <v>10</v>
      </c>
      <c r="H5093" s="34">
        <v>1463.3325</v>
      </c>
      <c r="I5093" s="3"/>
      <c r="J5093" s="26">
        <f t="shared" si="370"/>
        <v>0</v>
      </c>
    </row>
    <row r="5094" spans="1:10" ht="19.5" customHeight="1" x14ac:dyDescent="0.25">
      <c r="A5094" s="36"/>
      <c r="B5094" s="32" t="s">
        <v>76</v>
      </c>
      <c r="C5094" s="32" t="str">
        <f t="shared" si="372"/>
        <v>181-000</v>
      </c>
      <c r="D5094" s="32" t="s">
        <v>141</v>
      </c>
      <c r="E5094" s="32" t="s">
        <v>7</v>
      </c>
      <c r="F5094" s="32">
        <v>7427259307521</v>
      </c>
      <c r="G5094" s="32">
        <v>10</v>
      </c>
      <c r="H5094" s="34">
        <v>1463.3325</v>
      </c>
      <c r="I5094" s="3"/>
      <c r="J5094" s="26">
        <f t="shared" si="370"/>
        <v>0</v>
      </c>
    </row>
    <row r="5095" spans="1:10" ht="19.5" customHeight="1" x14ac:dyDescent="0.25">
      <c r="A5095" s="36"/>
      <c r="B5095" s="32" t="s">
        <v>76</v>
      </c>
      <c r="C5095" s="32" t="str">
        <f t="shared" si="372"/>
        <v>181-000</v>
      </c>
      <c r="D5095" s="32" t="s">
        <v>141</v>
      </c>
      <c r="E5095" s="32" t="s">
        <v>78</v>
      </c>
      <c r="F5095" s="32">
        <v>7427259307606</v>
      </c>
      <c r="G5095" s="32">
        <v>7</v>
      </c>
      <c r="H5095" s="34">
        <v>1463.3325</v>
      </c>
      <c r="I5095" s="3"/>
      <c r="J5095" s="26">
        <f t="shared" si="370"/>
        <v>0</v>
      </c>
    </row>
    <row r="5096" spans="1:10" ht="19.5" customHeight="1" x14ac:dyDescent="0.25">
      <c r="A5096" s="36"/>
      <c r="B5096" s="32" t="s">
        <v>76</v>
      </c>
      <c r="C5096" s="32" t="str">
        <f t="shared" si="372"/>
        <v>181-000</v>
      </c>
      <c r="D5096" s="32" t="s">
        <v>141</v>
      </c>
      <c r="E5096" s="32" t="s">
        <v>9</v>
      </c>
      <c r="F5096" s="32">
        <v>7427259307613</v>
      </c>
      <c r="G5096" s="32">
        <v>17</v>
      </c>
      <c r="H5096" s="34">
        <v>1463.3325</v>
      </c>
      <c r="I5096" s="3"/>
      <c r="J5096" s="26">
        <f t="shared" si="370"/>
        <v>0</v>
      </c>
    </row>
    <row r="5097" spans="1:10" ht="19.5" customHeight="1" x14ac:dyDescent="0.25">
      <c r="A5097" s="36"/>
      <c r="B5097" s="32" t="s">
        <v>76</v>
      </c>
      <c r="C5097" s="32" t="str">
        <f t="shared" si="372"/>
        <v>181-000</v>
      </c>
      <c r="D5097" s="32" t="s">
        <v>141</v>
      </c>
      <c r="E5097" s="32" t="s">
        <v>10</v>
      </c>
      <c r="F5097" s="32">
        <v>7427259307620</v>
      </c>
      <c r="G5097" s="32">
        <v>22</v>
      </c>
      <c r="H5097" s="34">
        <v>1463.3325</v>
      </c>
      <c r="I5097" s="3"/>
      <c r="J5097" s="26">
        <f t="shared" si="370"/>
        <v>0</v>
      </c>
    </row>
    <row r="5098" spans="1:10" ht="19.5" customHeight="1" x14ac:dyDescent="0.25">
      <c r="A5098" s="36"/>
      <c r="B5098" s="32" t="s">
        <v>76</v>
      </c>
      <c r="C5098" s="32" t="str">
        <f t="shared" si="372"/>
        <v>181-000</v>
      </c>
      <c r="D5098" s="32" t="s">
        <v>141</v>
      </c>
      <c r="E5098" s="32" t="s">
        <v>11</v>
      </c>
      <c r="F5098" s="32">
        <v>7427259307637</v>
      </c>
      <c r="G5098" s="32">
        <v>5</v>
      </c>
      <c r="H5098" s="34">
        <v>1463.3325</v>
      </c>
      <c r="I5098" s="3"/>
      <c r="J5098" s="26">
        <f t="shared" si="370"/>
        <v>0</v>
      </c>
    </row>
    <row r="5099" spans="1:10" ht="19.5" customHeight="1" x14ac:dyDescent="0.25">
      <c r="A5099" s="36"/>
      <c r="B5099" s="32" t="s">
        <v>76</v>
      </c>
      <c r="C5099" s="32" t="str">
        <f t="shared" si="372"/>
        <v>181-000</v>
      </c>
      <c r="D5099" s="32" t="s">
        <v>141</v>
      </c>
      <c r="E5099" s="32" t="s">
        <v>71</v>
      </c>
      <c r="F5099" s="32">
        <v>7427259307712</v>
      </c>
      <c r="G5099" s="32">
        <v>4</v>
      </c>
      <c r="H5099" s="34">
        <v>1463.3325</v>
      </c>
      <c r="I5099" s="3"/>
      <c r="J5099" s="26">
        <f t="shared" si="370"/>
        <v>0</v>
      </c>
    </row>
    <row r="5100" spans="1:10" ht="19.5" customHeight="1" x14ac:dyDescent="0.25">
      <c r="A5100" s="36"/>
      <c r="B5100" s="32" t="s">
        <v>76</v>
      </c>
      <c r="C5100" s="32" t="str">
        <f t="shared" si="372"/>
        <v>181-000</v>
      </c>
      <c r="D5100" s="32" t="s">
        <v>141</v>
      </c>
      <c r="E5100" s="32" t="s">
        <v>14</v>
      </c>
      <c r="F5100" s="32">
        <v>7427259307729</v>
      </c>
      <c r="G5100" s="32">
        <v>22</v>
      </c>
      <c r="H5100" s="34">
        <v>1463.3325</v>
      </c>
      <c r="I5100" s="3"/>
      <c r="J5100" s="26">
        <f t="shared" si="370"/>
        <v>0</v>
      </c>
    </row>
    <row r="5101" spans="1:10" ht="19.5" customHeight="1" x14ac:dyDescent="0.25">
      <c r="A5101" s="36"/>
      <c r="B5101" s="32" t="s">
        <v>76</v>
      </c>
      <c r="C5101" s="32" t="str">
        <f t="shared" si="372"/>
        <v>181-000</v>
      </c>
      <c r="D5101" s="32" t="s">
        <v>141</v>
      </c>
      <c r="E5101" s="32" t="s">
        <v>15</v>
      </c>
      <c r="F5101" s="32">
        <v>7427259307736</v>
      </c>
      <c r="G5101" s="32">
        <v>16</v>
      </c>
      <c r="H5101" s="34">
        <v>1463.3325</v>
      </c>
      <c r="I5101" s="3"/>
      <c r="J5101" s="26">
        <f t="shared" si="370"/>
        <v>0</v>
      </c>
    </row>
    <row r="5102" spans="1:10" ht="19.5" customHeight="1" x14ac:dyDescent="0.25">
      <c r="A5102" s="36"/>
      <c r="B5102" s="32" t="s">
        <v>76</v>
      </c>
      <c r="C5102" s="32" t="str">
        <f t="shared" si="372"/>
        <v>181-000</v>
      </c>
      <c r="D5102" s="32" t="s">
        <v>141</v>
      </c>
      <c r="E5102" s="32" t="s">
        <v>16</v>
      </c>
      <c r="F5102" s="32">
        <v>7427259307743</v>
      </c>
      <c r="G5102" s="32">
        <v>7</v>
      </c>
      <c r="H5102" s="34">
        <v>1463.3325</v>
      </c>
      <c r="I5102" s="3"/>
      <c r="J5102" s="26">
        <f t="shared" si="370"/>
        <v>0</v>
      </c>
    </row>
    <row r="5103" spans="1:10" ht="19.5" customHeight="1" x14ac:dyDescent="0.25">
      <c r="A5103" s="37"/>
      <c r="B5103" s="32" t="s">
        <v>76</v>
      </c>
      <c r="C5103" s="32" t="str">
        <f t="shared" si="372"/>
        <v>181-000</v>
      </c>
      <c r="D5103" s="32" t="s">
        <v>141</v>
      </c>
      <c r="E5103" s="32" t="s">
        <v>19</v>
      </c>
      <c r="F5103" s="32">
        <v>7427259307835</v>
      </c>
      <c r="G5103" s="32">
        <v>3</v>
      </c>
      <c r="H5103" s="34">
        <v>1463.3325</v>
      </c>
      <c r="I5103" s="3"/>
      <c r="J5103" s="26">
        <f t="shared" si="370"/>
        <v>0</v>
      </c>
    </row>
    <row r="5104" spans="1:10" ht="24.75" customHeight="1" x14ac:dyDescent="0.25">
      <c r="A5104" s="35"/>
      <c r="B5104" s="32" t="s">
        <v>76</v>
      </c>
      <c r="C5104" s="32" t="str">
        <f t="shared" ref="C5104:C5111" si="373">HYPERLINK("http://warehouse.orhideja.net//images/products/181-894 ‚•¨≠Æ-·®≠®©.jpg","181-894")</f>
        <v>181-894</v>
      </c>
      <c r="D5104" s="32" t="s">
        <v>141</v>
      </c>
      <c r="E5104" s="32" t="s">
        <v>70</v>
      </c>
      <c r="F5104" s="32">
        <v>8941810110614</v>
      </c>
      <c r="G5104" s="32">
        <v>2</v>
      </c>
      <c r="H5104" s="34">
        <v>1481.2874999999999</v>
      </c>
      <c r="I5104" s="3"/>
      <c r="J5104" s="26">
        <f t="shared" si="370"/>
        <v>0</v>
      </c>
    </row>
    <row r="5105" spans="1:10" ht="24.75" customHeight="1" x14ac:dyDescent="0.25">
      <c r="A5105" s="36"/>
      <c r="B5105" s="32" t="s">
        <v>76</v>
      </c>
      <c r="C5105" s="32" t="str">
        <f t="shared" si="373"/>
        <v>181-894</v>
      </c>
      <c r="D5105" s="32" t="s">
        <v>141</v>
      </c>
      <c r="E5105" s="32" t="s">
        <v>7</v>
      </c>
      <c r="F5105" s="32">
        <v>8941810120613</v>
      </c>
      <c r="G5105" s="32">
        <v>1</v>
      </c>
      <c r="H5105" s="34">
        <v>1481.2874999999999</v>
      </c>
      <c r="I5105" s="3"/>
      <c r="J5105" s="26">
        <f t="shared" si="370"/>
        <v>0</v>
      </c>
    </row>
    <row r="5106" spans="1:10" ht="24.75" customHeight="1" x14ac:dyDescent="0.25">
      <c r="A5106" s="36"/>
      <c r="B5106" s="32" t="s">
        <v>76</v>
      </c>
      <c r="C5106" s="32" t="str">
        <f t="shared" si="373"/>
        <v>181-894</v>
      </c>
      <c r="D5106" s="32" t="s">
        <v>141</v>
      </c>
      <c r="E5106" s="32" t="s">
        <v>9</v>
      </c>
      <c r="F5106" s="32">
        <v>8941810180617</v>
      </c>
      <c r="G5106" s="32">
        <v>2</v>
      </c>
      <c r="H5106" s="34">
        <v>1481.2874999999999</v>
      </c>
      <c r="I5106" s="3"/>
      <c r="J5106" s="26">
        <f t="shared" si="370"/>
        <v>0</v>
      </c>
    </row>
    <row r="5107" spans="1:10" ht="24.75" customHeight="1" x14ac:dyDescent="0.25">
      <c r="A5107" s="36"/>
      <c r="B5107" s="32" t="s">
        <v>76</v>
      </c>
      <c r="C5107" s="32" t="str">
        <f t="shared" si="373"/>
        <v>181-894</v>
      </c>
      <c r="D5107" s="32" t="s">
        <v>141</v>
      </c>
      <c r="E5107" s="32" t="s">
        <v>10</v>
      </c>
      <c r="F5107" s="32">
        <v>8941810190616</v>
      </c>
      <c r="G5107" s="32">
        <v>3</v>
      </c>
      <c r="H5107" s="34">
        <v>1481.2874999999999</v>
      </c>
      <c r="I5107" s="3"/>
      <c r="J5107" s="26">
        <f t="shared" si="370"/>
        <v>0</v>
      </c>
    </row>
    <row r="5108" spans="1:10" ht="24.75" customHeight="1" x14ac:dyDescent="0.25">
      <c r="A5108" s="36"/>
      <c r="B5108" s="32" t="s">
        <v>76</v>
      </c>
      <c r="C5108" s="32" t="str">
        <f t="shared" si="373"/>
        <v>181-894</v>
      </c>
      <c r="D5108" s="32" t="s">
        <v>141</v>
      </c>
      <c r="E5108" s="32" t="s">
        <v>25</v>
      </c>
      <c r="F5108" s="32">
        <v>8941810210611</v>
      </c>
      <c r="G5108" s="32">
        <v>2</v>
      </c>
      <c r="H5108" s="34">
        <v>1481.2874999999999</v>
      </c>
      <c r="I5108" s="3"/>
      <c r="J5108" s="26">
        <f t="shared" si="370"/>
        <v>0</v>
      </c>
    </row>
    <row r="5109" spans="1:10" ht="24.75" customHeight="1" x14ac:dyDescent="0.25">
      <c r="A5109" s="36"/>
      <c r="B5109" s="32" t="s">
        <v>76</v>
      </c>
      <c r="C5109" s="32" t="str">
        <f t="shared" si="373"/>
        <v>181-894</v>
      </c>
      <c r="D5109" s="32" t="s">
        <v>141</v>
      </c>
      <c r="E5109" s="32" t="s">
        <v>14</v>
      </c>
      <c r="F5109" s="32">
        <v>8941810260616</v>
      </c>
      <c r="G5109" s="32">
        <v>1</v>
      </c>
      <c r="H5109" s="34">
        <v>1481.2874999999999</v>
      </c>
      <c r="I5109" s="3"/>
      <c r="J5109" s="26">
        <f t="shared" si="370"/>
        <v>0</v>
      </c>
    </row>
    <row r="5110" spans="1:10" ht="24.75" customHeight="1" x14ac:dyDescent="0.25">
      <c r="A5110" s="36"/>
      <c r="B5110" s="32" t="s">
        <v>76</v>
      </c>
      <c r="C5110" s="32" t="str">
        <f t="shared" si="373"/>
        <v>181-894</v>
      </c>
      <c r="D5110" s="32" t="s">
        <v>141</v>
      </c>
      <c r="E5110" s="32" t="s">
        <v>15</v>
      </c>
      <c r="F5110" s="32">
        <v>8941810270615</v>
      </c>
      <c r="G5110" s="32">
        <v>3</v>
      </c>
      <c r="H5110" s="34">
        <v>1481.2874999999999</v>
      </c>
      <c r="I5110" s="3"/>
      <c r="J5110" s="26">
        <f t="shared" si="370"/>
        <v>0</v>
      </c>
    </row>
    <row r="5111" spans="1:10" ht="24.75" customHeight="1" x14ac:dyDescent="0.25">
      <c r="A5111" s="37"/>
      <c r="B5111" s="32" t="s">
        <v>76</v>
      </c>
      <c r="C5111" s="32" t="str">
        <f t="shared" si="373"/>
        <v>181-894</v>
      </c>
      <c r="D5111" s="32" t="s">
        <v>141</v>
      </c>
      <c r="E5111" s="32" t="s">
        <v>19</v>
      </c>
      <c r="F5111" s="32">
        <v>8941810340615</v>
      </c>
      <c r="G5111" s="32">
        <v>4</v>
      </c>
      <c r="H5111" s="34">
        <v>1481.2874999999999</v>
      </c>
      <c r="I5111" s="3"/>
      <c r="J5111" s="26">
        <f t="shared" si="370"/>
        <v>0</v>
      </c>
    </row>
    <row r="5112" spans="1:10" ht="56.25" customHeight="1" x14ac:dyDescent="0.25">
      <c r="A5112" s="35"/>
      <c r="B5112" s="32" t="s">
        <v>32</v>
      </c>
      <c r="C5112" s="32" t="str">
        <f>HYPERLINK("http://warehouse.orhideja.net//images/products/604-894 dark blue.JPG","604-894")</f>
        <v>604-894</v>
      </c>
      <c r="D5112" s="32" t="s">
        <v>141</v>
      </c>
      <c r="E5112" s="32">
        <v>40</v>
      </c>
      <c r="F5112" s="32">
        <v>8946041080613</v>
      </c>
      <c r="G5112" s="32">
        <v>5</v>
      </c>
      <c r="H5112" s="34">
        <v>709.22249999999997</v>
      </c>
      <c r="I5112" s="3"/>
      <c r="J5112" s="26">
        <f t="shared" si="370"/>
        <v>0</v>
      </c>
    </row>
    <row r="5113" spans="1:10" ht="56.25" customHeight="1" x14ac:dyDescent="0.25">
      <c r="A5113" s="36"/>
      <c r="B5113" s="32" t="s">
        <v>32</v>
      </c>
      <c r="C5113" s="32" t="str">
        <f>HYPERLINK("http://warehouse.orhideja.net//images/products/604-894 dark blue.JPG","604-894")</f>
        <v>604-894</v>
      </c>
      <c r="D5113" s="32" t="s">
        <v>141</v>
      </c>
      <c r="E5113" s="32">
        <v>42</v>
      </c>
      <c r="F5113" s="32">
        <v>8946041090612</v>
      </c>
      <c r="G5113" s="32">
        <v>8</v>
      </c>
      <c r="H5113" s="34">
        <v>709.22249999999997</v>
      </c>
      <c r="I5113" s="3"/>
      <c r="J5113" s="26">
        <f t="shared" si="370"/>
        <v>0</v>
      </c>
    </row>
    <row r="5114" spans="1:10" ht="56.25" customHeight="1" x14ac:dyDescent="0.25">
      <c r="A5114" s="37"/>
      <c r="B5114" s="32" t="s">
        <v>32</v>
      </c>
      <c r="C5114" s="32" t="str">
        <f>HYPERLINK("http://warehouse.orhideja.net//images/products/604-894 dark blue.JPG","604-894")</f>
        <v>604-894</v>
      </c>
      <c r="D5114" s="32" t="s">
        <v>141</v>
      </c>
      <c r="E5114" s="32">
        <v>44</v>
      </c>
      <c r="F5114" s="32">
        <v>8946041100618</v>
      </c>
      <c r="G5114" s="32">
        <v>1</v>
      </c>
      <c r="H5114" s="34">
        <v>709.22249999999997</v>
      </c>
      <c r="I5114" s="3"/>
      <c r="J5114" s="26">
        <f t="shared" si="370"/>
        <v>0</v>
      </c>
    </row>
    <row r="5115" spans="1:10" ht="16.5" customHeight="1" x14ac:dyDescent="0.25">
      <c r="A5115" s="35"/>
      <c r="B5115" s="32" t="s">
        <v>76</v>
      </c>
      <c r="C5115" s="32" t="str">
        <f t="shared" ref="C5115:C5124" si="374">HYPERLINK("http://warehouse.orhideja.net//images/products/arhideja-17.jpg","181-000")</f>
        <v>181-000</v>
      </c>
      <c r="D5115" s="32" t="s">
        <v>215</v>
      </c>
      <c r="E5115" s="32" t="s">
        <v>77</v>
      </c>
      <c r="F5115" s="32" t="s">
        <v>216</v>
      </c>
      <c r="G5115" s="32">
        <v>6</v>
      </c>
      <c r="H5115" s="34">
        <v>1463.3325</v>
      </c>
      <c r="I5115" s="3"/>
      <c r="J5115" s="26">
        <f t="shared" si="370"/>
        <v>0</v>
      </c>
    </row>
    <row r="5116" spans="1:10" ht="16.5" customHeight="1" x14ac:dyDescent="0.25">
      <c r="A5116" s="36"/>
      <c r="B5116" s="32" t="s">
        <v>76</v>
      </c>
      <c r="C5116" s="32" t="str">
        <f t="shared" si="374"/>
        <v>181-000</v>
      </c>
      <c r="D5116" s="32" t="s">
        <v>215</v>
      </c>
      <c r="E5116" s="32" t="s">
        <v>70</v>
      </c>
      <c r="F5116" s="32" t="s">
        <v>217</v>
      </c>
      <c r="G5116" s="32">
        <v>7</v>
      </c>
      <c r="H5116" s="34">
        <v>1463.3325</v>
      </c>
      <c r="I5116" s="3"/>
      <c r="J5116" s="26">
        <f t="shared" si="370"/>
        <v>0</v>
      </c>
    </row>
    <row r="5117" spans="1:10" ht="16.5" customHeight="1" x14ac:dyDescent="0.25">
      <c r="A5117" s="36"/>
      <c r="B5117" s="32" t="s">
        <v>76</v>
      </c>
      <c r="C5117" s="32" t="str">
        <f t="shared" si="374"/>
        <v>181-000</v>
      </c>
      <c r="D5117" s="32" t="s">
        <v>215</v>
      </c>
      <c r="E5117" s="32" t="s">
        <v>7</v>
      </c>
      <c r="F5117" s="32" t="s">
        <v>218</v>
      </c>
      <c r="G5117" s="32">
        <v>8</v>
      </c>
      <c r="H5117" s="34">
        <v>1463.3325</v>
      </c>
      <c r="I5117" s="3"/>
      <c r="J5117" s="26">
        <f t="shared" si="370"/>
        <v>0</v>
      </c>
    </row>
    <row r="5118" spans="1:10" ht="16.5" customHeight="1" x14ac:dyDescent="0.25">
      <c r="A5118" s="36"/>
      <c r="B5118" s="32" t="s">
        <v>76</v>
      </c>
      <c r="C5118" s="32" t="str">
        <f t="shared" si="374"/>
        <v>181-000</v>
      </c>
      <c r="D5118" s="32" t="s">
        <v>215</v>
      </c>
      <c r="E5118" s="32" t="s">
        <v>78</v>
      </c>
      <c r="F5118" s="32" t="s">
        <v>219</v>
      </c>
      <c r="G5118" s="32">
        <v>5</v>
      </c>
      <c r="H5118" s="34">
        <v>1463.3325</v>
      </c>
      <c r="I5118" s="3"/>
      <c r="J5118" s="26">
        <f t="shared" si="370"/>
        <v>0</v>
      </c>
    </row>
    <row r="5119" spans="1:10" ht="16.5" customHeight="1" x14ac:dyDescent="0.25">
      <c r="A5119" s="36"/>
      <c r="B5119" s="32" t="s">
        <v>76</v>
      </c>
      <c r="C5119" s="32" t="str">
        <f t="shared" si="374"/>
        <v>181-000</v>
      </c>
      <c r="D5119" s="32" t="s">
        <v>215</v>
      </c>
      <c r="E5119" s="32" t="s">
        <v>9</v>
      </c>
      <c r="F5119" s="32" t="s">
        <v>220</v>
      </c>
      <c r="G5119" s="32">
        <v>10</v>
      </c>
      <c r="H5119" s="34">
        <v>1463.3325</v>
      </c>
      <c r="I5119" s="3"/>
      <c r="J5119" s="26">
        <f t="shared" si="370"/>
        <v>0</v>
      </c>
    </row>
    <row r="5120" spans="1:10" ht="16.5" customHeight="1" x14ac:dyDescent="0.25">
      <c r="A5120" s="36"/>
      <c r="B5120" s="32" t="s">
        <v>76</v>
      </c>
      <c r="C5120" s="32" t="str">
        <f t="shared" si="374"/>
        <v>181-000</v>
      </c>
      <c r="D5120" s="32" t="s">
        <v>215</v>
      </c>
      <c r="E5120" s="32" t="s">
        <v>10</v>
      </c>
      <c r="F5120" s="32" t="s">
        <v>221</v>
      </c>
      <c r="G5120" s="32">
        <v>11</v>
      </c>
      <c r="H5120" s="34">
        <v>1463.3325</v>
      </c>
      <c r="I5120" s="3"/>
      <c r="J5120" s="26">
        <f t="shared" si="370"/>
        <v>0</v>
      </c>
    </row>
    <row r="5121" spans="1:10" ht="16.5" customHeight="1" x14ac:dyDescent="0.25">
      <c r="A5121" s="36"/>
      <c r="B5121" s="32" t="s">
        <v>76</v>
      </c>
      <c r="C5121" s="32" t="str">
        <f t="shared" si="374"/>
        <v>181-000</v>
      </c>
      <c r="D5121" s="32" t="s">
        <v>215</v>
      </c>
      <c r="E5121" s="32" t="s">
        <v>71</v>
      </c>
      <c r="F5121" s="32" t="s">
        <v>222</v>
      </c>
      <c r="G5121" s="32">
        <v>5</v>
      </c>
      <c r="H5121" s="34">
        <v>1463.3325</v>
      </c>
      <c r="I5121" s="3"/>
      <c r="J5121" s="26">
        <f t="shared" si="370"/>
        <v>0</v>
      </c>
    </row>
    <row r="5122" spans="1:10" ht="16.5" customHeight="1" x14ac:dyDescent="0.25">
      <c r="A5122" s="36"/>
      <c r="B5122" s="32" t="s">
        <v>76</v>
      </c>
      <c r="C5122" s="32" t="str">
        <f t="shared" si="374"/>
        <v>181-000</v>
      </c>
      <c r="D5122" s="32" t="s">
        <v>215</v>
      </c>
      <c r="E5122" s="32" t="s">
        <v>14</v>
      </c>
      <c r="F5122" s="32" t="s">
        <v>223</v>
      </c>
      <c r="G5122" s="32">
        <v>3</v>
      </c>
      <c r="H5122" s="34">
        <v>1463.3325</v>
      </c>
      <c r="I5122" s="3"/>
      <c r="J5122" s="26">
        <f t="shared" si="370"/>
        <v>0</v>
      </c>
    </row>
    <row r="5123" spans="1:10" ht="16.5" customHeight="1" x14ac:dyDescent="0.25">
      <c r="A5123" s="36"/>
      <c r="B5123" s="32" t="s">
        <v>76</v>
      </c>
      <c r="C5123" s="32" t="str">
        <f t="shared" si="374"/>
        <v>181-000</v>
      </c>
      <c r="D5123" s="32" t="s">
        <v>215</v>
      </c>
      <c r="E5123" s="32" t="s">
        <v>79</v>
      </c>
      <c r="F5123" s="32" t="s">
        <v>224</v>
      </c>
      <c r="G5123" s="32">
        <v>1</v>
      </c>
      <c r="H5123" s="34">
        <v>1463.3325</v>
      </c>
      <c r="I5123" s="3"/>
      <c r="J5123" s="26">
        <f t="shared" si="370"/>
        <v>0</v>
      </c>
    </row>
    <row r="5124" spans="1:10" ht="16.5" customHeight="1" x14ac:dyDescent="0.25">
      <c r="A5124" s="36"/>
      <c r="B5124" s="32" t="s">
        <v>76</v>
      </c>
      <c r="C5124" s="32" t="str">
        <f t="shared" si="374"/>
        <v>181-000</v>
      </c>
      <c r="D5124" s="32" t="s">
        <v>215</v>
      </c>
      <c r="E5124" s="32" t="s">
        <v>19</v>
      </c>
      <c r="F5124" s="32" t="s">
        <v>225</v>
      </c>
      <c r="G5124" s="32">
        <v>3</v>
      </c>
      <c r="H5124" s="34">
        <v>1463.3325</v>
      </c>
      <c r="I5124" s="3"/>
      <c r="J5124" s="26">
        <f t="shared" si="370"/>
        <v>0</v>
      </c>
    </row>
    <row r="5125" spans="1:10" ht="16.5" customHeight="1" x14ac:dyDescent="0.25">
      <c r="A5125" s="36"/>
      <c r="B5125" s="32" t="s">
        <v>76</v>
      </c>
      <c r="C5125" s="32" t="str">
        <f t="shared" ref="C5125:C5131" si="375">HYPERLINK("http://warehouse.orhideja.net//images/products/181-894 pepper.JPG","181-894")</f>
        <v>181-894</v>
      </c>
      <c r="D5125" s="32" t="s">
        <v>215</v>
      </c>
      <c r="E5125" s="32" t="s">
        <v>9</v>
      </c>
      <c r="F5125" s="32">
        <v>8941810187388</v>
      </c>
      <c r="G5125" s="32">
        <v>4</v>
      </c>
      <c r="H5125" s="34">
        <v>1481.2874999999999</v>
      </c>
      <c r="I5125" s="3"/>
      <c r="J5125" s="26">
        <f t="shared" si="370"/>
        <v>0</v>
      </c>
    </row>
    <row r="5126" spans="1:10" ht="16.5" customHeight="1" x14ac:dyDescent="0.25">
      <c r="A5126" s="36"/>
      <c r="B5126" s="32" t="s">
        <v>76</v>
      </c>
      <c r="C5126" s="32" t="str">
        <f t="shared" si="375"/>
        <v>181-894</v>
      </c>
      <c r="D5126" s="32" t="s">
        <v>215</v>
      </c>
      <c r="E5126" s="32" t="s">
        <v>10</v>
      </c>
      <c r="F5126" s="32">
        <v>8941810197387</v>
      </c>
      <c r="G5126" s="32">
        <v>6</v>
      </c>
      <c r="H5126" s="34">
        <v>1481.2874999999999</v>
      </c>
      <c r="I5126" s="3"/>
      <c r="J5126" s="26">
        <f t="shared" si="370"/>
        <v>0</v>
      </c>
    </row>
    <row r="5127" spans="1:10" ht="16.5" customHeight="1" x14ac:dyDescent="0.25">
      <c r="A5127" s="36"/>
      <c r="B5127" s="32" t="s">
        <v>76</v>
      </c>
      <c r="C5127" s="32" t="str">
        <f t="shared" si="375"/>
        <v>181-894</v>
      </c>
      <c r="D5127" s="32" t="s">
        <v>215</v>
      </c>
      <c r="E5127" s="32" t="s">
        <v>25</v>
      </c>
      <c r="F5127" s="32">
        <v>8941810217382</v>
      </c>
      <c r="G5127" s="32">
        <v>2</v>
      </c>
      <c r="H5127" s="34">
        <v>1481.2874999999999</v>
      </c>
      <c r="I5127" s="3"/>
      <c r="J5127" s="26">
        <f t="shared" si="370"/>
        <v>0</v>
      </c>
    </row>
    <row r="5128" spans="1:10" ht="16.5" customHeight="1" x14ac:dyDescent="0.25">
      <c r="A5128" s="36"/>
      <c r="B5128" s="32" t="s">
        <v>76</v>
      </c>
      <c r="C5128" s="32" t="str">
        <f t="shared" si="375"/>
        <v>181-894</v>
      </c>
      <c r="D5128" s="32" t="s">
        <v>215</v>
      </c>
      <c r="E5128" s="32" t="s">
        <v>14</v>
      </c>
      <c r="F5128" s="32">
        <v>8941810267387</v>
      </c>
      <c r="G5128" s="32">
        <v>3</v>
      </c>
      <c r="H5128" s="34">
        <v>1481.2874999999999</v>
      </c>
      <c r="I5128" s="3"/>
      <c r="J5128" s="26">
        <f t="shared" ref="J5128:J5191" si="376">H5128*I5128</f>
        <v>0</v>
      </c>
    </row>
    <row r="5129" spans="1:10" ht="16.5" customHeight="1" x14ac:dyDescent="0.25">
      <c r="A5129" s="36"/>
      <c r="B5129" s="32" t="s">
        <v>76</v>
      </c>
      <c r="C5129" s="32" t="str">
        <f t="shared" si="375"/>
        <v>181-894</v>
      </c>
      <c r="D5129" s="32" t="s">
        <v>215</v>
      </c>
      <c r="E5129" s="32" t="s">
        <v>15</v>
      </c>
      <c r="F5129" s="32">
        <v>8941810277386</v>
      </c>
      <c r="G5129" s="32">
        <v>6</v>
      </c>
      <c r="H5129" s="34">
        <v>1481.2874999999999</v>
      </c>
      <c r="I5129" s="3"/>
      <c r="J5129" s="26">
        <f t="shared" si="376"/>
        <v>0</v>
      </c>
    </row>
    <row r="5130" spans="1:10" ht="16.5" customHeight="1" x14ac:dyDescent="0.25">
      <c r="A5130" s="36"/>
      <c r="B5130" s="32" t="s">
        <v>76</v>
      </c>
      <c r="C5130" s="32" t="str">
        <f t="shared" si="375"/>
        <v>181-894</v>
      </c>
      <c r="D5130" s="32" t="s">
        <v>215</v>
      </c>
      <c r="E5130" s="32" t="s">
        <v>19</v>
      </c>
      <c r="F5130" s="32">
        <v>8941810347386</v>
      </c>
      <c r="G5130" s="32">
        <v>8</v>
      </c>
      <c r="H5130" s="34">
        <v>1481.2874999999999</v>
      </c>
      <c r="I5130" s="3"/>
      <c r="J5130" s="26">
        <f t="shared" si="376"/>
        <v>0</v>
      </c>
    </row>
    <row r="5131" spans="1:10" ht="16.5" customHeight="1" x14ac:dyDescent="0.25">
      <c r="A5131" s="37"/>
      <c r="B5131" s="32" t="s">
        <v>76</v>
      </c>
      <c r="C5131" s="32" t="str">
        <f t="shared" si="375"/>
        <v>181-894</v>
      </c>
      <c r="D5131" s="32" t="s">
        <v>215</v>
      </c>
      <c r="E5131" s="32" t="s">
        <v>20</v>
      </c>
      <c r="F5131" s="32">
        <v>8941810357385</v>
      </c>
      <c r="G5131" s="32">
        <v>3</v>
      </c>
      <c r="H5131" s="34">
        <v>1481.2874999999999</v>
      </c>
      <c r="I5131" s="3"/>
      <c r="J5131" s="26">
        <f t="shared" si="376"/>
        <v>0</v>
      </c>
    </row>
    <row r="5132" spans="1:10" ht="39" customHeight="1" x14ac:dyDescent="0.25">
      <c r="A5132" s="35"/>
      <c r="B5132" s="32" t="s">
        <v>76</v>
      </c>
      <c r="C5132" s="32" t="str">
        <f>HYPERLINK("http://warehouse.orhideja.net//images/products/181-894,-283-894-moloko_1.jpg","181-894")</f>
        <v>181-894</v>
      </c>
      <c r="D5132" s="32" t="s">
        <v>110</v>
      </c>
      <c r="E5132" s="32" t="s">
        <v>8</v>
      </c>
      <c r="F5132" s="32">
        <v>8941810130049</v>
      </c>
      <c r="G5132" s="32">
        <v>3</v>
      </c>
      <c r="H5132" s="34">
        <v>1481.2874999999999</v>
      </c>
      <c r="I5132" s="3"/>
      <c r="J5132" s="26">
        <f t="shared" si="376"/>
        <v>0</v>
      </c>
    </row>
    <row r="5133" spans="1:10" ht="39" customHeight="1" x14ac:dyDescent="0.25">
      <c r="A5133" s="36"/>
      <c r="B5133" s="32" t="s">
        <v>76</v>
      </c>
      <c r="C5133" s="32" t="str">
        <f>HYPERLINK("http://warehouse.orhideja.net//images/products/181-894,-283-894-moloko_1.jpg","181-894")</f>
        <v>181-894</v>
      </c>
      <c r="D5133" s="32" t="s">
        <v>110</v>
      </c>
      <c r="E5133" s="32" t="s">
        <v>78</v>
      </c>
      <c r="F5133" s="32">
        <v>8941810170045</v>
      </c>
      <c r="G5133" s="32">
        <v>1</v>
      </c>
      <c r="H5133" s="34">
        <v>1481.2874999999999</v>
      </c>
      <c r="I5133" s="3"/>
      <c r="J5133" s="26">
        <f t="shared" si="376"/>
        <v>0</v>
      </c>
    </row>
    <row r="5134" spans="1:10" ht="39" customHeight="1" x14ac:dyDescent="0.25">
      <c r="A5134" s="36"/>
      <c r="B5134" s="32" t="s">
        <v>76</v>
      </c>
      <c r="C5134" s="32" t="str">
        <f>HYPERLINK("http://warehouse.orhideja.net//images/products/181-894,-283-894-moloko_1.jpg","181-894")</f>
        <v>181-894</v>
      </c>
      <c r="D5134" s="32" t="s">
        <v>110</v>
      </c>
      <c r="E5134" s="32" t="s">
        <v>11</v>
      </c>
      <c r="F5134" s="32">
        <v>8941810200049</v>
      </c>
      <c r="G5134" s="32">
        <v>3</v>
      </c>
      <c r="H5134" s="34">
        <v>1481.2874999999999</v>
      </c>
      <c r="I5134" s="3"/>
      <c r="J5134" s="26">
        <f t="shared" si="376"/>
        <v>0</v>
      </c>
    </row>
    <row r="5135" spans="1:10" ht="39" customHeight="1" x14ac:dyDescent="0.25">
      <c r="A5135" s="36"/>
      <c r="B5135" s="32" t="s">
        <v>76</v>
      </c>
      <c r="C5135" s="32" t="str">
        <f>HYPERLINK("http://warehouse.orhideja.net//images/products/181-894,-283-894-moloko_1.jpg","181-894")</f>
        <v>181-894</v>
      </c>
      <c r="D5135" s="32" t="s">
        <v>110</v>
      </c>
      <c r="E5135" s="32" t="s">
        <v>25</v>
      </c>
      <c r="F5135" s="32">
        <v>8941810210048</v>
      </c>
      <c r="G5135" s="32">
        <v>8</v>
      </c>
      <c r="H5135" s="34">
        <v>1481.2874999999999</v>
      </c>
      <c r="I5135" s="3"/>
      <c r="J5135" s="26">
        <f t="shared" si="376"/>
        <v>0</v>
      </c>
    </row>
    <row r="5136" spans="1:10" ht="39" customHeight="1" x14ac:dyDescent="0.25">
      <c r="A5136" s="37"/>
      <c r="B5136" s="32" t="s">
        <v>76</v>
      </c>
      <c r="C5136" s="32" t="str">
        <f>HYPERLINK("http://warehouse.orhideja.net//images/products/181-894,-283-894-moloko_1.jpg","181-894")</f>
        <v>181-894</v>
      </c>
      <c r="D5136" s="32" t="s">
        <v>110</v>
      </c>
      <c r="E5136" s="32" t="s">
        <v>79</v>
      </c>
      <c r="F5136" s="32">
        <v>8941810330043</v>
      </c>
      <c r="G5136" s="32">
        <v>4</v>
      </c>
      <c r="H5136" s="34">
        <v>1481.2874999999999</v>
      </c>
      <c r="I5136" s="3"/>
      <c r="J5136" s="26">
        <f t="shared" si="376"/>
        <v>0</v>
      </c>
    </row>
    <row r="5137" spans="1:10" ht="45.75" customHeight="1" x14ac:dyDescent="0.25">
      <c r="A5137" s="35"/>
      <c r="B5137" s="32" t="s">
        <v>50</v>
      </c>
      <c r="C5137" s="32" t="str">
        <f>HYPERLINK("http://warehouse.orhideja.net//images/products/217-894-ivory.jpg","217-894")</f>
        <v>217-894</v>
      </c>
      <c r="D5137" s="32" t="s">
        <v>110</v>
      </c>
      <c r="E5137" s="32">
        <v>38</v>
      </c>
      <c r="F5137" s="32">
        <v>8942171070043</v>
      </c>
      <c r="G5137" s="32">
        <v>3</v>
      </c>
      <c r="H5137" s="34">
        <v>745.13250000000005</v>
      </c>
      <c r="I5137" s="3"/>
      <c r="J5137" s="26">
        <f t="shared" si="376"/>
        <v>0</v>
      </c>
    </row>
    <row r="5138" spans="1:10" ht="45.75" customHeight="1" x14ac:dyDescent="0.25">
      <c r="A5138" s="36"/>
      <c r="B5138" s="32" t="s">
        <v>50</v>
      </c>
      <c r="C5138" s="32" t="str">
        <f>HYPERLINK("http://warehouse.orhideja.net//images/products/217-894-ivory.jpg","217-894")</f>
        <v>217-894</v>
      </c>
      <c r="D5138" s="32" t="s">
        <v>110</v>
      </c>
      <c r="E5138" s="32">
        <v>40</v>
      </c>
      <c r="F5138" s="32">
        <v>8942171080042</v>
      </c>
      <c r="G5138" s="32">
        <v>4</v>
      </c>
      <c r="H5138" s="34">
        <v>745.13250000000005</v>
      </c>
      <c r="I5138" s="3"/>
      <c r="J5138" s="26">
        <f t="shared" si="376"/>
        <v>0</v>
      </c>
    </row>
    <row r="5139" spans="1:10" ht="45.75" customHeight="1" x14ac:dyDescent="0.25">
      <c r="A5139" s="36"/>
      <c r="B5139" s="32" t="s">
        <v>50</v>
      </c>
      <c r="C5139" s="32" t="str">
        <f>HYPERLINK("http://warehouse.orhideja.net//images/products/217-894-ivory.jpg","217-894")</f>
        <v>217-894</v>
      </c>
      <c r="D5139" s="32" t="s">
        <v>110</v>
      </c>
      <c r="E5139" s="32">
        <v>42</v>
      </c>
      <c r="F5139" s="32">
        <v>8942171090041</v>
      </c>
      <c r="G5139" s="32">
        <v>15</v>
      </c>
      <c r="H5139" s="34">
        <v>745.13250000000005</v>
      </c>
      <c r="I5139" s="3"/>
      <c r="J5139" s="26">
        <f t="shared" si="376"/>
        <v>0</v>
      </c>
    </row>
    <row r="5140" spans="1:10" ht="45.75" customHeight="1" x14ac:dyDescent="0.25">
      <c r="A5140" s="37"/>
      <c r="B5140" s="32" t="s">
        <v>50</v>
      </c>
      <c r="C5140" s="32" t="str">
        <f>HYPERLINK("http://warehouse.orhideja.net//images/products/217-894-ivory.jpg","217-894")</f>
        <v>217-894</v>
      </c>
      <c r="D5140" s="32" t="s">
        <v>110</v>
      </c>
      <c r="E5140" s="32">
        <v>44</v>
      </c>
      <c r="F5140" s="32">
        <v>8942171100047</v>
      </c>
      <c r="G5140" s="32">
        <v>3</v>
      </c>
      <c r="H5140" s="34">
        <v>745.13250000000005</v>
      </c>
      <c r="I5140" s="3"/>
      <c r="J5140" s="26">
        <f t="shared" si="376"/>
        <v>0</v>
      </c>
    </row>
    <row r="5141" spans="1:10" ht="45.75" customHeight="1" x14ac:dyDescent="0.25">
      <c r="A5141" s="35"/>
      <c r="B5141" s="32" t="s">
        <v>32</v>
      </c>
      <c r="C5141" s="32" t="str">
        <f>HYPERLINK("http://warehouse.orhideja.net//images/products/604-894 _2.jpg","604-894")</f>
        <v>604-894</v>
      </c>
      <c r="D5141" s="32" t="s">
        <v>110</v>
      </c>
      <c r="E5141" s="32">
        <v>38</v>
      </c>
      <c r="F5141" s="32">
        <v>8946041070041</v>
      </c>
      <c r="G5141" s="32">
        <v>8</v>
      </c>
      <c r="H5141" s="34">
        <v>709.22249999999997</v>
      </c>
      <c r="I5141" s="3"/>
      <c r="J5141" s="26">
        <f t="shared" si="376"/>
        <v>0</v>
      </c>
    </row>
    <row r="5142" spans="1:10" ht="45.75" customHeight="1" x14ac:dyDescent="0.25">
      <c r="A5142" s="36"/>
      <c r="B5142" s="32" t="s">
        <v>32</v>
      </c>
      <c r="C5142" s="32" t="str">
        <f>HYPERLINK("http://warehouse.orhideja.net//images/products/604-894 _2.jpg","604-894")</f>
        <v>604-894</v>
      </c>
      <c r="D5142" s="32" t="s">
        <v>110</v>
      </c>
      <c r="E5142" s="32">
        <v>40</v>
      </c>
      <c r="F5142" s="32">
        <v>8946041080040</v>
      </c>
      <c r="G5142" s="32">
        <v>8</v>
      </c>
      <c r="H5142" s="34">
        <v>709.22249999999997</v>
      </c>
      <c r="I5142" s="3"/>
      <c r="J5142" s="26">
        <f t="shared" si="376"/>
        <v>0</v>
      </c>
    </row>
    <row r="5143" spans="1:10" ht="45.75" customHeight="1" x14ac:dyDescent="0.25">
      <c r="A5143" s="36"/>
      <c r="B5143" s="32" t="s">
        <v>32</v>
      </c>
      <c r="C5143" s="32" t="str">
        <f>HYPERLINK("http://warehouse.orhideja.net//images/products/604-894 _2.jpg","604-894")</f>
        <v>604-894</v>
      </c>
      <c r="D5143" s="32" t="s">
        <v>110</v>
      </c>
      <c r="E5143" s="32">
        <v>42</v>
      </c>
      <c r="F5143" s="32">
        <v>8946041090049</v>
      </c>
      <c r="G5143" s="32">
        <v>9</v>
      </c>
      <c r="H5143" s="34">
        <v>709.22249999999997</v>
      </c>
      <c r="I5143" s="3"/>
      <c r="J5143" s="26">
        <f t="shared" si="376"/>
        <v>0</v>
      </c>
    </row>
    <row r="5144" spans="1:10" ht="45.75" customHeight="1" x14ac:dyDescent="0.25">
      <c r="A5144" s="37"/>
      <c r="B5144" s="32" t="s">
        <v>32</v>
      </c>
      <c r="C5144" s="32" t="str">
        <f>HYPERLINK("http://warehouse.orhideja.net//images/products/604-894 _2.jpg","604-894")</f>
        <v>604-894</v>
      </c>
      <c r="D5144" s="32" t="s">
        <v>110</v>
      </c>
      <c r="E5144" s="32">
        <v>44</v>
      </c>
      <c r="F5144" s="32">
        <v>8946041100045</v>
      </c>
      <c r="G5144" s="32">
        <v>5</v>
      </c>
      <c r="H5144" s="34">
        <v>709.22249999999997</v>
      </c>
      <c r="I5144" s="3"/>
      <c r="J5144" s="26">
        <f t="shared" si="376"/>
        <v>0</v>
      </c>
    </row>
    <row r="5145" spans="1:10" ht="36.75" customHeight="1" x14ac:dyDescent="0.25">
      <c r="A5145" s="35"/>
      <c r="B5145" s="32" t="s">
        <v>76</v>
      </c>
      <c r="C5145" s="32" t="str">
        <f>HYPERLINK("http://warehouse.orhideja.net//images/products/181-894 red.JPG","181-894")</f>
        <v>181-894</v>
      </c>
      <c r="D5145" s="32" t="s">
        <v>150</v>
      </c>
      <c r="E5145" s="32" t="s">
        <v>70</v>
      </c>
      <c r="F5145" s="32">
        <v>8941810111000</v>
      </c>
      <c r="G5145" s="32">
        <v>1</v>
      </c>
      <c r="H5145" s="34">
        <v>1481.2874999999999</v>
      </c>
      <c r="I5145" s="3"/>
      <c r="J5145" s="26">
        <f t="shared" si="376"/>
        <v>0</v>
      </c>
    </row>
    <row r="5146" spans="1:10" ht="36.75" customHeight="1" x14ac:dyDescent="0.25">
      <c r="A5146" s="36"/>
      <c r="B5146" s="32" t="s">
        <v>76</v>
      </c>
      <c r="C5146" s="32" t="str">
        <f>HYPERLINK("http://warehouse.orhideja.net//images/products/181-894 red.JPG","181-894")</f>
        <v>181-894</v>
      </c>
      <c r="D5146" s="32" t="s">
        <v>150</v>
      </c>
      <c r="E5146" s="32" t="s">
        <v>10</v>
      </c>
      <c r="F5146" s="32">
        <v>8941810191002</v>
      </c>
      <c r="G5146" s="32">
        <v>5</v>
      </c>
      <c r="H5146" s="34">
        <v>1481.2874999999999</v>
      </c>
      <c r="I5146" s="3"/>
      <c r="J5146" s="26">
        <f t="shared" si="376"/>
        <v>0</v>
      </c>
    </row>
    <row r="5147" spans="1:10" ht="36.75" customHeight="1" x14ac:dyDescent="0.25">
      <c r="A5147" s="36"/>
      <c r="B5147" s="32" t="s">
        <v>76</v>
      </c>
      <c r="C5147" s="32" t="str">
        <f>HYPERLINK("http://warehouse.orhideja.net//images/products/181-894 red.JPG","181-894")</f>
        <v>181-894</v>
      </c>
      <c r="D5147" s="32" t="s">
        <v>150</v>
      </c>
      <c r="E5147" s="32" t="s">
        <v>11</v>
      </c>
      <c r="F5147" s="32">
        <v>8941810201008</v>
      </c>
      <c r="G5147" s="32">
        <v>3</v>
      </c>
      <c r="H5147" s="34">
        <v>1481.2874999999999</v>
      </c>
      <c r="I5147" s="3"/>
      <c r="J5147" s="26">
        <f t="shared" si="376"/>
        <v>0</v>
      </c>
    </row>
    <row r="5148" spans="1:10" ht="36.75" customHeight="1" x14ac:dyDescent="0.25">
      <c r="A5148" s="36"/>
      <c r="B5148" s="32" t="s">
        <v>76</v>
      </c>
      <c r="C5148" s="32" t="str">
        <f>HYPERLINK("http://warehouse.orhideja.net//images/products/181-894 red.JPG","181-894")</f>
        <v>181-894</v>
      </c>
      <c r="D5148" s="32" t="s">
        <v>150</v>
      </c>
      <c r="E5148" s="32" t="s">
        <v>71</v>
      </c>
      <c r="F5148" s="32">
        <v>8941810251003</v>
      </c>
      <c r="G5148" s="32">
        <v>1</v>
      </c>
      <c r="H5148" s="34">
        <v>1481.2874999999999</v>
      </c>
      <c r="I5148" s="3"/>
      <c r="J5148" s="26">
        <f t="shared" si="376"/>
        <v>0</v>
      </c>
    </row>
    <row r="5149" spans="1:10" ht="36.75" customHeight="1" x14ac:dyDescent="0.25">
      <c r="A5149" s="37"/>
      <c r="B5149" s="32" t="s">
        <v>76</v>
      </c>
      <c r="C5149" s="32" t="str">
        <f>HYPERLINK("http://warehouse.orhideja.net//images/products/181-894 red.JPG","181-894")</f>
        <v>181-894</v>
      </c>
      <c r="D5149" s="32" t="s">
        <v>150</v>
      </c>
      <c r="E5149" s="32" t="s">
        <v>15</v>
      </c>
      <c r="F5149" s="32">
        <v>8941810271001</v>
      </c>
      <c r="G5149" s="32">
        <v>1</v>
      </c>
      <c r="H5149" s="34">
        <v>1481.2874999999999</v>
      </c>
      <c r="I5149" s="3"/>
      <c r="J5149" s="26">
        <f t="shared" si="376"/>
        <v>0</v>
      </c>
    </row>
    <row r="5150" spans="1:10" x14ac:dyDescent="0.25">
      <c r="A5150" s="35"/>
      <c r="B5150" s="32" t="s">
        <v>5</v>
      </c>
      <c r="C5150" s="32" t="str">
        <f t="shared" ref="C5150:C5181" si="377">HYPERLINK("http://warehouse.orhideja.net//images/products/535-146, 207-146.jpg","535-146")</f>
        <v>535-146</v>
      </c>
      <c r="D5150" s="32" t="s">
        <v>86</v>
      </c>
      <c r="E5150" s="32" t="s">
        <v>77</v>
      </c>
      <c r="F5150" s="32">
        <v>1465350100012</v>
      </c>
      <c r="G5150" s="32">
        <v>9</v>
      </c>
      <c r="H5150" s="34">
        <v>1606.9724999999999</v>
      </c>
      <c r="I5150" s="3"/>
      <c r="J5150" s="26">
        <f t="shared" si="376"/>
        <v>0</v>
      </c>
    </row>
    <row r="5151" spans="1:10" x14ac:dyDescent="0.25">
      <c r="A5151" s="36"/>
      <c r="B5151" s="32" t="s">
        <v>5</v>
      </c>
      <c r="C5151" s="32" t="str">
        <f t="shared" si="377"/>
        <v>535-146</v>
      </c>
      <c r="D5151" s="32" t="s">
        <v>86</v>
      </c>
      <c r="E5151" s="32" t="s">
        <v>70</v>
      </c>
      <c r="F5151" s="32">
        <v>1465350110011</v>
      </c>
      <c r="G5151" s="32">
        <v>12</v>
      </c>
      <c r="H5151" s="34">
        <v>1606.9724999999999</v>
      </c>
      <c r="I5151" s="3"/>
      <c r="J5151" s="26">
        <f t="shared" si="376"/>
        <v>0</v>
      </c>
    </row>
    <row r="5152" spans="1:10" x14ac:dyDescent="0.25">
      <c r="A5152" s="36"/>
      <c r="B5152" s="32" t="s">
        <v>5</v>
      </c>
      <c r="C5152" s="32" t="str">
        <f t="shared" si="377"/>
        <v>535-146</v>
      </c>
      <c r="D5152" s="32" t="s">
        <v>86</v>
      </c>
      <c r="E5152" s="32" t="s">
        <v>7</v>
      </c>
      <c r="F5152" s="32">
        <v>1465350120010</v>
      </c>
      <c r="G5152" s="32">
        <v>12</v>
      </c>
      <c r="H5152" s="34">
        <v>1606.9724999999999</v>
      </c>
      <c r="I5152" s="3"/>
      <c r="J5152" s="26">
        <f t="shared" si="376"/>
        <v>0</v>
      </c>
    </row>
    <row r="5153" spans="1:10" x14ac:dyDescent="0.25">
      <c r="A5153" s="36"/>
      <c r="B5153" s="32" t="s">
        <v>5</v>
      </c>
      <c r="C5153" s="32" t="str">
        <f t="shared" si="377"/>
        <v>535-146</v>
      </c>
      <c r="D5153" s="32" t="s">
        <v>86</v>
      </c>
      <c r="E5153" s="32" t="s">
        <v>8</v>
      </c>
      <c r="F5153" s="32">
        <v>1465350130019</v>
      </c>
      <c r="G5153" s="32">
        <v>10</v>
      </c>
      <c r="H5153" s="34">
        <v>1606.9724999999999</v>
      </c>
      <c r="I5153" s="3"/>
      <c r="J5153" s="26">
        <f t="shared" si="376"/>
        <v>0</v>
      </c>
    </row>
    <row r="5154" spans="1:10" x14ac:dyDescent="0.25">
      <c r="A5154" s="36"/>
      <c r="B5154" s="32" t="s">
        <v>5</v>
      </c>
      <c r="C5154" s="32" t="str">
        <f t="shared" si="377"/>
        <v>535-146</v>
      </c>
      <c r="D5154" s="32" t="s">
        <v>86</v>
      </c>
      <c r="E5154" s="32" t="s">
        <v>54</v>
      </c>
      <c r="F5154" s="32">
        <v>1465350140018</v>
      </c>
      <c r="G5154" s="32">
        <v>12</v>
      </c>
      <c r="H5154" s="34">
        <v>1606.9724999999999</v>
      </c>
      <c r="I5154" s="3"/>
      <c r="J5154" s="26">
        <f t="shared" si="376"/>
        <v>0</v>
      </c>
    </row>
    <row r="5155" spans="1:10" x14ac:dyDescent="0.25">
      <c r="A5155" s="36"/>
      <c r="B5155" s="32" t="s">
        <v>5</v>
      </c>
      <c r="C5155" s="32" t="str">
        <f t="shared" si="377"/>
        <v>535-146</v>
      </c>
      <c r="D5155" s="32" t="s">
        <v>86</v>
      </c>
      <c r="E5155" s="32" t="s">
        <v>24</v>
      </c>
      <c r="F5155" s="32">
        <v>1465350150017</v>
      </c>
      <c r="G5155" s="32">
        <v>12</v>
      </c>
      <c r="H5155" s="34">
        <v>1606.9724999999999</v>
      </c>
      <c r="I5155" s="3"/>
      <c r="J5155" s="26">
        <f t="shared" si="376"/>
        <v>0</v>
      </c>
    </row>
    <row r="5156" spans="1:10" x14ac:dyDescent="0.25">
      <c r="A5156" s="36"/>
      <c r="B5156" s="32" t="s">
        <v>5</v>
      </c>
      <c r="C5156" s="32" t="str">
        <f t="shared" si="377"/>
        <v>535-146</v>
      </c>
      <c r="D5156" s="32" t="s">
        <v>86</v>
      </c>
      <c r="E5156" s="32" t="s">
        <v>55</v>
      </c>
      <c r="F5156" s="32">
        <v>1465350160016</v>
      </c>
      <c r="G5156" s="32">
        <v>4</v>
      </c>
      <c r="H5156" s="34">
        <v>1606.9724999999999</v>
      </c>
      <c r="I5156" s="3"/>
      <c r="J5156" s="26">
        <f t="shared" si="376"/>
        <v>0</v>
      </c>
    </row>
    <row r="5157" spans="1:10" x14ac:dyDescent="0.25">
      <c r="A5157" s="36"/>
      <c r="B5157" s="32" t="s">
        <v>5</v>
      </c>
      <c r="C5157" s="32" t="str">
        <f t="shared" si="377"/>
        <v>535-146</v>
      </c>
      <c r="D5157" s="32" t="s">
        <v>86</v>
      </c>
      <c r="E5157" s="32" t="s">
        <v>56</v>
      </c>
      <c r="F5157" s="32">
        <v>1465352010012</v>
      </c>
      <c r="G5157" s="32">
        <v>11</v>
      </c>
      <c r="H5157" s="34">
        <v>1606.9724999999999</v>
      </c>
      <c r="I5157" s="3"/>
      <c r="J5157" s="26">
        <f t="shared" si="376"/>
        <v>0</v>
      </c>
    </row>
    <row r="5158" spans="1:10" x14ac:dyDescent="0.25">
      <c r="A5158" s="36"/>
      <c r="B5158" s="32" t="s">
        <v>5</v>
      </c>
      <c r="C5158" s="32" t="str">
        <f t="shared" si="377"/>
        <v>535-146</v>
      </c>
      <c r="D5158" s="32" t="s">
        <v>86</v>
      </c>
      <c r="E5158" s="32" t="s">
        <v>57</v>
      </c>
      <c r="F5158" s="32">
        <v>1465352020011</v>
      </c>
      <c r="G5158" s="32">
        <v>14</v>
      </c>
      <c r="H5158" s="34">
        <v>1606.9724999999999</v>
      </c>
      <c r="I5158" s="3"/>
      <c r="J5158" s="26">
        <f t="shared" si="376"/>
        <v>0</v>
      </c>
    </row>
    <row r="5159" spans="1:10" x14ac:dyDescent="0.25">
      <c r="A5159" s="36"/>
      <c r="B5159" s="32" t="s">
        <v>5</v>
      </c>
      <c r="C5159" s="32" t="str">
        <f t="shared" si="377"/>
        <v>535-146</v>
      </c>
      <c r="D5159" s="32" t="s">
        <v>86</v>
      </c>
      <c r="E5159" s="32" t="s">
        <v>58</v>
      </c>
      <c r="F5159" s="32">
        <v>1465352030010</v>
      </c>
      <c r="G5159" s="32">
        <v>10</v>
      </c>
      <c r="H5159" s="34">
        <v>1606.9724999999999</v>
      </c>
      <c r="I5159" s="3"/>
      <c r="J5159" s="26">
        <f t="shared" si="376"/>
        <v>0</v>
      </c>
    </row>
    <row r="5160" spans="1:10" x14ac:dyDescent="0.25">
      <c r="A5160" s="36"/>
      <c r="B5160" s="32" t="s">
        <v>5</v>
      </c>
      <c r="C5160" s="32" t="str">
        <f t="shared" si="377"/>
        <v>535-146</v>
      </c>
      <c r="D5160" s="32" t="s">
        <v>86</v>
      </c>
      <c r="E5160" s="32" t="s">
        <v>9</v>
      </c>
      <c r="F5160" s="32">
        <v>1465350180014</v>
      </c>
      <c r="G5160" s="32">
        <v>7</v>
      </c>
      <c r="H5160" s="34">
        <v>1606.9724999999999</v>
      </c>
      <c r="I5160" s="3"/>
      <c r="J5160" s="26">
        <f t="shared" si="376"/>
        <v>0</v>
      </c>
    </row>
    <row r="5161" spans="1:10" x14ac:dyDescent="0.25">
      <c r="A5161" s="36"/>
      <c r="B5161" s="32" t="s">
        <v>5</v>
      </c>
      <c r="C5161" s="32" t="str">
        <f t="shared" si="377"/>
        <v>535-146</v>
      </c>
      <c r="D5161" s="32" t="s">
        <v>86</v>
      </c>
      <c r="E5161" s="32" t="s">
        <v>10</v>
      </c>
      <c r="F5161" s="32">
        <v>1465350190013</v>
      </c>
      <c r="G5161" s="32">
        <v>10</v>
      </c>
      <c r="H5161" s="34">
        <v>1606.9724999999999</v>
      </c>
      <c r="I5161" s="3"/>
      <c r="J5161" s="26">
        <f t="shared" si="376"/>
        <v>0</v>
      </c>
    </row>
    <row r="5162" spans="1:10" x14ac:dyDescent="0.25">
      <c r="A5162" s="36"/>
      <c r="B5162" s="32" t="s">
        <v>5</v>
      </c>
      <c r="C5162" s="32" t="str">
        <f t="shared" si="377"/>
        <v>535-146</v>
      </c>
      <c r="D5162" s="32" t="s">
        <v>86</v>
      </c>
      <c r="E5162" s="32" t="s">
        <v>11</v>
      </c>
      <c r="F5162" s="32">
        <v>1465350200019</v>
      </c>
      <c r="G5162" s="32">
        <v>20</v>
      </c>
      <c r="H5162" s="34">
        <v>1606.9724999999999</v>
      </c>
      <c r="I5162" s="3"/>
      <c r="J5162" s="26">
        <f t="shared" si="376"/>
        <v>0</v>
      </c>
    </row>
    <row r="5163" spans="1:10" x14ac:dyDescent="0.25">
      <c r="A5163" s="36"/>
      <c r="B5163" s="32" t="s">
        <v>5</v>
      </c>
      <c r="C5163" s="32" t="str">
        <f t="shared" si="377"/>
        <v>535-146</v>
      </c>
      <c r="D5163" s="32" t="s">
        <v>86</v>
      </c>
      <c r="E5163" s="32" t="s">
        <v>25</v>
      </c>
      <c r="F5163" s="32">
        <v>1465350210018</v>
      </c>
      <c r="G5163" s="32">
        <v>25</v>
      </c>
      <c r="H5163" s="34">
        <v>1606.9724999999999</v>
      </c>
      <c r="I5163" s="3"/>
      <c r="J5163" s="26">
        <f t="shared" si="376"/>
        <v>0</v>
      </c>
    </row>
    <row r="5164" spans="1:10" x14ac:dyDescent="0.25">
      <c r="A5164" s="36"/>
      <c r="B5164" s="32" t="s">
        <v>5</v>
      </c>
      <c r="C5164" s="32" t="str">
        <f t="shared" si="377"/>
        <v>535-146</v>
      </c>
      <c r="D5164" s="32" t="s">
        <v>86</v>
      </c>
      <c r="E5164" s="32" t="s">
        <v>12</v>
      </c>
      <c r="F5164" s="32">
        <v>1465350220017</v>
      </c>
      <c r="G5164" s="32">
        <v>14</v>
      </c>
      <c r="H5164" s="34">
        <v>1606.9724999999999</v>
      </c>
      <c r="I5164" s="3"/>
      <c r="J5164" s="26">
        <f t="shared" si="376"/>
        <v>0</v>
      </c>
    </row>
    <row r="5165" spans="1:10" x14ac:dyDescent="0.25">
      <c r="A5165" s="36"/>
      <c r="B5165" s="32" t="s">
        <v>5</v>
      </c>
      <c r="C5165" s="32" t="str">
        <f t="shared" si="377"/>
        <v>535-146</v>
      </c>
      <c r="D5165" s="32" t="s">
        <v>86</v>
      </c>
      <c r="E5165" s="32" t="s">
        <v>13</v>
      </c>
      <c r="F5165" s="32">
        <v>1465350230016</v>
      </c>
      <c r="G5165" s="32">
        <v>9</v>
      </c>
      <c r="H5165" s="34">
        <v>1606.9724999999999</v>
      </c>
      <c r="I5165" s="3"/>
      <c r="J5165" s="26">
        <f t="shared" si="376"/>
        <v>0</v>
      </c>
    </row>
    <row r="5166" spans="1:10" x14ac:dyDescent="0.25">
      <c r="A5166" s="36"/>
      <c r="B5166" s="32" t="s">
        <v>5</v>
      </c>
      <c r="C5166" s="32" t="str">
        <f t="shared" si="377"/>
        <v>535-146</v>
      </c>
      <c r="D5166" s="32" t="s">
        <v>86</v>
      </c>
      <c r="E5166" s="32" t="s">
        <v>43</v>
      </c>
      <c r="F5166" s="32">
        <v>1465350240015</v>
      </c>
      <c r="G5166" s="32">
        <v>13</v>
      </c>
      <c r="H5166" s="34">
        <v>1606.9724999999999</v>
      </c>
      <c r="I5166" s="3"/>
      <c r="J5166" s="26">
        <f t="shared" si="376"/>
        <v>0</v>
      </c>
    </row>
    <row r="5167" spans="1:10" x14ac:dyDescent="0.25">
      <c r="A5167" s="36"/>
      <c r="B5167" s="32" t="s">
        <v>5</v>
      </c>
      <c r="C5167" s="32" t="str">
        <f t="shared" si="377"/>
        <v>535-146</v>
      </c>
      <c r="D5167" s="32" t="s">
        <v>86</v>
      </c>
      <c r="E5167" s="32" t="s">
        <v>44</v>
      </c>
      <c r="F5167" s="32">
        <v>1465350970011</v>
      </c>
      <c r="G5167" s="32">
        <v>6</v>
      </c>
      <c r="H5167" s="34">
        <v>1606.9724999999999</v>
      </c>
      <c r="I5167" s="3"/>
      <c r="J5167" s="26">
        <f t="shared" si="376"/>
        <v>0</v>
      </c>
    </row>
    <row r="5168" spans="1:10" x14ac:dyDescent="0.25">
      <c r="A5168" s="36"/>
      <c r="B5168" s="32" t="s">
        <v>5</v>
      </c>
      <c r="C5168" s="32" t="str">
        <f t="shared" si="377"/>
        <v>535-146</v>
      </c>
      <c r="D5168" s="32" t="s">
        <v>86</v>
      </c>
      <c r="E5168" s="32" t="s">
        <v>45</v>
      </c>
      <c r="F5168" s="32">
        <v>1465350980010</v>
      </c>
      <c r="G5168" s="32">
        <v>3</v>
      </c>
      <c r="H5168" s="34">
        <v>1606.9724999999999</v>
      </c>
      <c r="I5168" s="3"/>
      <c r="J5168" s="26">
        <f t="shared" si="376"/>
        <v>0</v>
      </c>
    </row>
    <row r="5169" spans="1:10" x14ac:dyDescent="0.25">
      <c r="A5169" s="36"/>
      <c r="B5169" s="32" t="s">
        <v>5</v>
      </c>
      <c r="C5169" s="32" t="str">
        <f t="shared" si="377"/>
        <v>535-146</v>
      </c>
      <c r="D5169" s="32" t="s">
        <v>86</v>
      </c>
      <c r="E5169" s="32" t="s">
        <v>111</v>
      </c>
      <c r="F5169" s="32">
        <v>1465352040019</v>
      </c>
      <c r="G5169" s="32">
        <v>6</v>
      </c>
      <c r="H5169" s="34">
        <v>1606.9724999999999</v>
      </c>
      <c r="I5169" s="3"/>
      <c r="J5169" s="26">
        <f t="shared" si="376"/>
        <v>0</v>
      </c>
    </row>
    <row r="5170" spans="1:10" x14ac:dyDescent="0.25">
      <c r="A5170" s="36"/>
      <c r="B5170" s="32" t="s">
        <v>5</v>
      </c>
      <c r="C5170" s="32" t="str">
        <f t="shared" si="377"/>
        <v>535-146</v>
      </c>
      <c r="D5170" s="32" t="s">
        <v>86</v>
      </c>
      <c r="E5170" s="32" t="s">
        <v>14</v>
      </c>
      <c r="F5170" s="32">
        <v>1465350260013</v>
      </c>
      <c r="G5170" s="32">
        <v>6</v>
      </c>
      <c r="H5170" s="34">
        <v>1606.9724999999999</v>
      </c>
      <c r="I5170" s="3"/>
      <c r="J5170" s="26">
        <f t="shared" si="376"/>
        <v>0</v>
      </c>
    </row>
    <row r="5171" spans="1:10" x14ac:dyDescent="0.25">
      <c r="A5171" s="36"/>
      <c r="B5171" s="32" t="s">
        <v>5</v>
      </c>
      <c r="C5171" s="32" t="str">
        <f t="shared" si="377"/>
        <v>535-146</v>
      </c>
      <c r="D5171" s="32" t="s">
        <v>86</v>
      </c>
      <c r="E5171" s="32" t="s">
        <v>15</v>
      </c>
      <c r="F5171" s="32">
        <v>1465350270012</v>
      </c>
      <c r="G5171" s="32">
        <v>12</v>
      </c>
      <c r="H5171" s="34">
        <v>1606.9724999999999</v>
      </c>
      <c r="I5171" s="3"/>
      <c r="J5171" s="26">
        <f t="shared" si="376"/>
        <v>0</v>
      </c>
    </row>
    <row r="5172" spans="1:10" x14ac:dyDescent="0.25">
      <c r="A5172" s="36"/>
      <c r="B5172" s="32" t="s">
        <v>5</v>
      </c>
      <c r="C5172" s="32" t="str">
        <f t="shared" si="377"/>
        <v>535-146</v>
      </c>
      <c r="D5172" s="32" t="s">
        <v>86</v>
      </c>
      <c r="E5172" s="32" t="s">
        <v>16</v>
      </c>
      <c r="F5172" s="32">
        <v>1465350280011</v>
      </c>
      <c r="G5172" s="32">
        <v>11</v>
      </c>
      <c r="H5172" s="34">
        <v>1606.9724999999999</v>
      </c>
      <c r="I5172" s="3"/>
      <c r="J5172" s="26">
        <f t="shared" si="376"/>
        <v>0</v>
      </c>
    </row>
    <row r="5173" spans="1:10" x14ac:dyDescent="0.25">
      <c r="A5173" s="36"/>
      <c r="B5173" s="32" t="s">
        <v>5</v>
      </c>
      <c r="C5173" s="32" t="str">
        <f t="shared" si="377"/>
        <v>535-146</v>
      </c>
      <c r="D5173" s="32" t="s">
        <v>86</v>
      </c>
      <c r="E5173" s="32" t="s">
        <v>17</v>
      </c>
      <c r="F5173" s="32">
        <v>1465350290010</v>
      </c>
      <c r="G5173" s="32">
        <v>19</v>
      </c>
      <c r="H5173" s="34">
        <v>1606.9724999999999</v>
      </c>
      <c r="I5173" s="3"/>
      <c r="J5173" s="26">
        <f t="shared" si="376"/>
        <v>0</v>
      </c>
    </row>
    <row r="5174" spans="1:10" x14ac:dyDescent="0.25">
      <c r="A5174" s="36"/>
      <c r="B5174" s="32" t="s">
        <v>5</v>
      </c>
      <c r="C5174" s="32" t="str">
        <f t="shared" si="377"/>
        <v>535-146</v>
      </c>
      <c r="D5174" s="32" t="s">
        <v>86</v>
      </c>
      <c r="E5174" s="32" t="s">
        <v>18</v>
      </c>
      <c r="F5174" s="32">
        <v>1465350300016</v>
      </c>
      <c r="G5174" s="32">
        <v>17</v>
      </c>
      <c r="H5174" s="34">
        <v>1606.9724999999999</v>
      </c>
      <c r="I5174" s="3"/>
      <c r="J5174" s="26">
        <f t="shared" si="376"/>
        <v>0</v>
      </c>
    </row>
    <row r="5175" spans="1:10" x14ac:dyDescent="0.25">
      <c r="A5175" s="36"/>
      <c r="B5175" s="32" t="s">
        <v>5</v>
      </c>
      <c r="C5175" s="32" t="str">
        <f t="shared" si="377"/>
        <v>535-146</v>
      </c>
      <c r="D5175" s="32" t="s">
        <v>86</v>
      </c>
      <c r="E5175" s="32" t="s">
        <v>26</v>
      </c>
      <c r="F5175" s="32">
        <v>1465350310015</v>
      </c>
      <c r="G5175" s="32">
        <v>17</v>
      </c>
      <c r="H5175" s="34">
        <v>1606.9724999999999</v>
      </c>
      <c r="I5175" s="3"/>
      <c r="J5175" s="26">
        <f t="shared" si="376"/>
        <v>0</v>
      </c>
    </row>
    <row r="5176" spans="1:10" x14ac:dyDescent="0.25">
      <c r="A5176" s="36"/>
      <c r="B5176" s="32" t="s">
        <v>5</v>
      </c>
      <c r="C5176" s="32" t="str">
        <f t="shared" si="377"/>
        <v>535-146</v>
      </c>
      <c r="D5176" s="32" t="s">
        <v>86</v>
      </c>
      <c r="E5176" s="32" t="s">
        <v>46</v>
      </c>
      <c r="F5176" s="32">
        <v>1465350320014</v>
      </c>
      <c r="G5176" s="32">
        <v>19</v>
      </c>
      <c r="H5176" s="34">
        <v>1606.9724999999999</v>
      </c>
      <c r="I5176" s="3"/>
      <c r="J5176" s="26">
        <f t="shared" si="376"/>
        <v>0</v>
      </c>
    </row>
    <row r="5177" spans="1:10" x14ac:dyDescent="0.25">
      <c r="A5177" s="36"/>
      <c r="B5177" s="32" t="s">
        <v>5</v>
      </c>
      <c r="C5177" s="32" t="str">
        <f t="shared" si="377"/>
        <v>535-146</v>
      </c>
      <c r="D5177" s="32" t="s">
        <v>86</v>
      </c>
      <c r="E5177" s="32" t="s">
        <v>47</v>
      </c>
      <c r="F5177" s="32">
        <v>1465350990019</v>
      </c>
      <c r="G5177" s="32">
        <v>21</v>
      </c>
      <c r="H5177" s="34">
        <v>1606.9724999999999</v>
      </c>
      <c r="I5177" s="3"/>
      <c r="J5177" s="26">
        <f t="shared" si="376"/>
        <v>0</v>
      </c>
    </row>
    <row r="5178" spans="1:10" x14ac:dyDescent="0.25">
      <c r="A5178" s="36"/>
      <c r="B5178" s="32" t="s">
        <v>5</v>
      </c>
      <c r="C5178" s="32" t="str">
        <f t="shared" si="377"/>
        <v>535-146</v>
      </c>
      <c r="D5178" s="32" t="s">
        <v>86</v>
      </c>
      <c r="E5178" s="32" t="s">
        <v>112</v>
      </c>
      <c r="F5178" s="32">
        <v>1465352060017</v>
      </c>
      <c r="G5178" s="32">
        <v>13</v>
      </c>
      <c r="H5178" s="34">
        <v>1606.9724999999999</v>
      </c>
      <c r="I5178" s="3"/>
      <c r="J5178" s="26">
        <f t="shared" si="376"/>
        <v>0</v>
      </c>
    </row>
    <row r="5179" spans="1:10" x14ac:dyDescent="0.25">
      <c r="A5179" s="36"/>
      <c r="B5179" s="32" t="s">
        <v>5</v>
      </c>
      <c r="C5179" s="32" t="str">
        <f t="shared" si="377"/>
        <v>535-146</v>
      </c>
      <c r="D5179" s="32" t="s">
        <v>86</v>
      </c>
      <c r="E5179" s="32" t="s">
        <v>19</v>
      </c>
      <c r="F5179" s="32">
        <v>1465350340012</v>
      </c>
      <c r="G5179" s="32">
        <v>15</v>
      </c>
      <c r="H5179" s="34">
        <v>1606.9724999999999</v>
      </c>
      <c r="I5179" s="3"/>
      <c r="J5179" s="26">
        <f t="shared" si="376"/>
        <v>0</v>
      </c>
    </row>
    <row r="5180" spans="1:10" x14ac:dyDescent="0.25">
      <c r="A5180" s="36"/>
      <c r="B5180" s="32" t="s">
        <v>5</v>
      </c>
      <c r="C5180" s="32" t="str">
        <f t="shared" si="377"/>
        <v>535-146</v>
      </c>
      <c r="D5180" s="32" t="s">
        <v>86</v>
      </c>
      <c r="E5180" s="32" t="s">
        <v>20</v>
      </c>
      <c r="F5180" s="32">
        <v>1465350350011</v>
      </c>
      <c r="G5180" s="32">
        <v>2</v>
      </c>
      <c r="H5180" s="34">
        <v>1606.9724999999999</v>
      </c>
      <c r="I5180" s="3"/>
      <c r="J5180" s="26">
        <f t="shared" si="376"/>
        <v>0</v>
      </c>
    </row>
    <row r="5181" spans="1:10" x14ac:dyDescent="0.25">
      <c r="A5181" s="36"/>
      <c r="B5181" s="32" t="s">
        <v>5</v>
      </c>
      <c r="C5181" s="32" t="str">
        <f t="shared" si="377"/>
        <v>535-146</v>
      </c>
      <c r="D5181" s="32" t="s">
        <v>86</v>
      </c>
      <c r="E5181" s="32" t="s">
        <v>21</v>
      </c>
      <c r="F5181" s="32">
        <v>1465350360010</v>
      </c>
      <c r="G5181" s="32">
        <v>7</v>
      </c>
      <c r="H5181" s="34">
        <v>1606.9724999999999</v>
      </c>
      <c r="I5181" s="3"/>
      <c r="J5181" s="26">
        <f t="shared" si="376"/>
        <v>0</v>
      </c>
    </row>
    <row r="5182" spans="1:10" x14ac:dyDescent="0.25">
      <c r="A5182" s="36"/>
      <c r="B5182" s="32" t="s">
        <v>5</v>
      </c>
      <c r="C5182" s="32" t="str">
        <f t="shared" ref="C5182:C5204" si="378">HYPERLINK("http://warehouse.orhideja.net//images/products/535-146, 207-146.jpg","535-146")</f>
        <v>535-146</v>
      </c>
      <c r="D5182" s="32" t="s">
        <v>86</v>
      </c>
      <c r="E5182" s="32" t="s">
        <v>22</v>
      </c>
      <c r="F5182" s="32">
        <v>1465350370019</v>
      </c>
      <c r="G5182" s="32">
        <v>13</v>
      </c>
      <c r="H5182" s="34">
        <v>1606.9724999999999</v>
      </c>
      <c r="I5182" s="3"/>
      <c r="J5182" s="26">
        <f t="shared" si="376"/>
        <v>0</v>
      </c>
    </row>
    <row r="5183" spans="1:10" x14ac:dyDescent="0.25">
      <c r="A5183" s="36"/>
      <c r="B5183" s="32" t="s">
        <v>5</v>
      </c>
      <c r="C5183" s="32" t="str">
        <f t="shared" si="378"/>
        <v>535-146</v>
      </c>
      <c r="D5183" s="32" t="s">
        <v>86</v>
      </c>
      <c r="E5183" s="32" t="s">
        <v>23</v>
      </c>
      <c r="F5183" s="32">
        <v>1465350380018</v>
      </c>
      <c r="G5183" s="32">
        <v>16</v>
      </c>
      <c r="H5183" s="34">
        <v>1606.9724999999999</v>
      </c>
      <c r="I5183" s="3"/>
      <c r="J5183" s="26">
        <f t="shared" si="376"/>
        <v>0</v>
      </c>
    </row>
    <row r="5184" spans="1:10" x14ac:dyDescent="0.25">
      <c r="A5184" s="36"/>
      <c r="B5184" s="32" t="s">
        <v>5</v>
      </c>
      <c r="C5184" s="32" t="str">
        <f t="shared" si="378"/>
        <v>535-146</v>
      </c>
      <c r="D5184" s="32" t="s">
        <v>86</v>
      </c>
      <c r="E5184" s="32" t="s">
        <v>27</v>
      </c>
      <c r="F5184" s="32">
        <v>1465350390017</v>
      </c>
      <c r="G5184" s="32">
        <v>25</v>
      </c>
      <c r="H5184" s="34">
        <v>1606.9724999999999</v>
      </c>
      <c r="I5184" s="3"/>
      <c r="J5184" s="26">
        <f t="shared" si="376"/>
        <v>0</v>
      </c>
    </row>
    <row r="5185" spans="1:10" x14ac:dyDescent="0.25">
      <c r="A5185" s="36"/>
      <c r="B5185" s="32" t="s">
        <v>5</v>
      </c>
      <c r="C5185" s="32" t="str">
        <f t="shared" si="378"/>
        <v>535-146</v>
      </c>
      <c r="D5185" s="32" t="s">
        <v>86</v>
      </c>
      <c r="E5185" s="32" t="s">
        <v>34</v>
      </c>
      <c r="F5185" s="32">
        <v>1465350400013</v>
      </c>
      <c r="G5185" s="32">
        <v>24</v>
      </c>
      <c r="H5185" s="34">
        <v>1606.9724999999999</v>
      </c>
      <c r="I5185" s="3"/>
      <c r="J5185" s="26">
        <f t="shared" si="376"/>
        <v>0</v>
      </c>
    </row>
    <row r="5186" spans="1:10" x14ac:dyDescent="0.25">
      <c r="A5186" s="36"/>
      <c r="B5186" s="32" t="s">
        <v>5</v>
      </c>
      <c r="C5186" s="32" t="str">
        <f t="shared" si="378"/>
        <v>535-146</v>
      </c>
      <c r="D5186" s="32" t="s">
        <v>86</v>
      </c>
      <c r="E5186" s="32" t="s">
        <v>105</v>
      </c>
      <c r="F5186" s="32">
        <v>1465352070016</v>
      </c>
      <c r="G5186" s="32">
        <v>19</v>
      </c>
      <c r="H5186" s="34">
        <v>1606.9724999999999</v>
      </c>
      <c r="I5186" s="3"/>
      <c r="J5186" s="26">
        <f t="shared" si="376"/>
        <v>0</v>
      </c>
    </row>
    <row r="5187" spans="1:10" x14ac:dyDescent="0.25">
      <c r="A5187" s="36"/>
      <c r="B5187" s="32" t="s">
        <v>5</v>
      </c>
      <c r="C5187" s="32" t="str">
        <f t="shared" si="378"/>
        <v>535-146</v>
      </c>
      <c r="D5187" s="32" t="s">
        <v>86</v>
      </c>
      <c r="E5187" s="32" t="s">
        <v>106</v>
      </c>
      <c r="F5187" s="32">
        <v>1465352080015</v>
      </c>
      <c r="G5187" s="32">
        <v>19</v>
      </c>
      <c r="H5187" s="34">
        <v>1606.9724999999999</v>
      </c>
      <c r="I5187" s="3"/>
      <c r="J5187" s="26">
        <f t="shared" si="376"/>
        <v>0</v>
      </c>
    </row>
    <row r="5188" spans="1:10" x14ac:dyDescent="0.25">
      <c r="A5188" s="36"/>
      <c r="B5188" s="32" t="s">
        <v>5</v>
      </c>
      <c r="C5188" s="32" t="str">
        <f t="shared" si="378"/>
        <v>535-146</v>
      </c>
      <c r="D5188" s="32" t="s">
        <v>86</v>
      </c>
      <c r="E5188" s="32" t="s">
        <v>73</v>
      </c>
      <c r="F5188" s="32">
        <v>1465350420011</v>
      </c>
      <c r="G5188" s="32">
        <v>6</v>
      </c>
      <c r="H5188" s="34">
        <v>1606.9724999999999</v>
      </c>
      <c r="I5188" s="3"/>
      <c r="J5188" s="26">
        <f t="shared" si="376"/>
        <v>0</v>
      </c>
    </row>
    <row r="5189" spans="1:10" x14ac:dyDescent="0.25">
      <c r="A5189" s="36"/>
      <c r="B5189" s="32" t="s">
        <v>5</v>
      </c>
      <c r="C5189" s="32" t="str">
        <f t="shared" si="378"/>
        <v>535-146</v>
      </c>
      <c r="D5189" s="32" t="s">
        <v>86</v>
      </c>
      <c r="E5189" s="32" t="s">
        <v>28</v>
      </c>
      <c r="F5189" s="32">
        <v>1465350430010</v>
      </c>
      <c r="G5189" s="32">
        <v>4</v>
      </c>
      <c r="H5189" s="34">
        <v>1606.9724999999999</v>
      </c>
      <c r="I5189" s="3"/>
      <c r="J5189" s="26">
        <f t="shared" si="376"/>
        <v>0</v>
      </c>
    </row>
    <row r="5190" spans="1:10" x14ac:dyDescent="0.25">
      <c r="A5190" s="36"/>
      <c r="B5190" s="32" t="s">
        <v>5</v>
      </c>
      <c r="C5190" s="32" t="str">
        <f t="shared" si="378"/>
        <v>535-146</v>
      </c>
      <c r="D5190" s="32" t="s">
        <v>86</v>
      </c>
      <c r="E5190" s="32" t="s">
        <v>29</v>
      </c>
      <c r="F5190" s="32">
        <v>1465350440019</v>
      </c>
      <c r="G5190" s="32">
        <v>8</v>
      </c>
      <c r="H5190" s="34">
        <v>1606.9724999999999</v>
      </c>
      <c r="I5190" s="3"/>
      <c r="J5190" s="26">
        <f t="shared" si="376"/>
        <v>0</v>
      </c>
    </row>
    <row r="5191" spans="1:10" x14ac:dyDescent="0.25">
      <c r="A5191" s="36"/>
      <c r="B5191" s="32" t="s">
        <v>5</v>
      </c>
      <c r="C5191" s="32" t="str">
        <f t="shared" si="378"/>
        <v>535-146</v>
      </c>
      <c r="D5191" s="32" t="s">
        <v>86</v>
      </c>
      <c r="E5191" s="32" t="s">
        <v>30</v>
      </c>
      <c r="F5191" s="32">
        <v>1465350450018</v>
      </c>
      <c r="G5191" s="32">
        <v>5</v>
      </c>
      <c r="H5191" s="34">
        <v>1606.9724999999999</v>
      </c>
      <c r="I5191" s="3"/>
      <c r="J5191" s="26">
        <f t="shared" si="376"/>
        <v>0</v>
      </c>
    </row>
    <row r="5192" spans="1:10" x14ac:dyDescent="0.25">
      <c r="A5192" s="36"/>
      <c r="B5192" s="32" t="s">
        <v>5</v>
      </c>
      <c r="C5192" s="32" t="str">
        <f t="shared" si="378"/>
        <v>535-146</v>
      </c>
      <c r="D5192" s="32" t="s">
        <v>86</v>
      </c>
      <c r="E5192" s="32" t="s">
        <v>48</v>
      </c>
      <c r="F5192" s="32">
        <v>1465350460017</v>
      </c>
      <c r="G5192" s="32">
        <v>17</v>
      </c>
      <c r="H5192" s="34">
        <v>1606.9724999999999</v>
      </c>
      <c r="I5192" s="3"/>
      <c r="J5192" s="26">
        <f t="shared" ref="J5192:J5255" si="379">H5192*I5192</f>
        <v>0</v>
      </c>
    </row>
    <row r="5193" spans="1:10" x14ac:dyDescent="0.25">
      <c r="A5193" s="36"/>
      <c r="B5193" s="32" t="s">
        <v>5</v>
      </c>
      <c r="C5193" s="32" t="str">
        <f t="shared" si="378"/>
        <v>535-146</v>
      </c>
      <c r="D5193" s="32" t="s">
        <v>86</v>
      </c>
      <c r="E5193" s="32" t="s">
        <v>35</v>
      </c>
      <c r="F5193" s="32">
        <v>1465350470016</v>
      </c>
      <c r="G5193" s="32">
        <v>24</v>
      </c>
      <c r="H5193" s="34">
        <v>1606.9724999999999</v>
      </c>
      <c r="I5193" s="3"/>
      <c r="J5193" s="26">
        <f t="shared" si="379"/>
        <v>0</v>
      </c>
    </row>
    <row r="5194" spans="1:10" x14ac:dyDescent="0.25">
      <c r="A5194" s="36"/>
      <c r="B5194" s="32" t="s">
        <v>5</v>
      </c>
      <c r="C5194" s="32" t="str">
        <f t="shared" si="378"/>
        <v>535-146</v>
      </c>
      <c r="D5194" s="32" t="s">
        <v>86</v>
      </c>
      <c r="E5194" s="32" t="s">
        <v>102</v>
      </c>
      <c r="F5194" s="32">
        <v>1465350480015</v>
      </c>
      <c r="G5194" s="32">
        <v>25</v>
      </c>
      <c r="H5194" s="34">
        <v>1606.9724999999999</v>
      </c>
      <c r="I5194" s="3"/>
      <c r="J5194" s="26">
        <f t="shared" si="379"/>
        <v>0</v>
      </c>
    </row>
    <row r="5195" spans="1:10" x14ac:dyDescent="0.25">
      <c r="A5195" s="36"/>
      <c r="B5195" s="32" t="s">
        <v>5</v>
      </c>
      <c r="C5195" s="32" t="str">
        <f t="shared" si="378"/>
        <v>535-146</v>
      </c>
      <c r="D5195" s="32" t="s">
        <v>86</v>
      </c>
      <c r="E5195" s="32" t="s">
        <v>115</v>
      </c>
      <c r="F5195" s="32">
        <v>1465352100010</v>
      </c>
      <c r="G5195" s="32">
        <v>11</v>
      </c>
      <c r="H5195" s="34">
        <v>1606.9724999999999</v>
      </c>
      <c r="I5195" s="3"/>
      <c r="J5195" s="26">
        <f t="shared" si="379"/>
        <v>0</v>
      </c>
    </row>
    <row r="5196" spans="1:10" x14ac:dyDescent="0.25">
      <c r="A5196" s="36"/>
      <c r="B5196" s="32" t="s">
        <v>5</v>
      </c>
      <c r="C5196" s="32" t="str">
        <f t="shared" si="378"/>
        <v>535-146</v>
      </c>
      <c r="D5196" s="32" t="s">
        <v>86</v>
      </c>
      <c r="E5196" s="32" t="s">
        <v>74</v>
      </c>
      <c r="F5196" s="32">
        <v>1465350500010</v>
      </c>
      <c r="G5196" s="32">
        <v>14</v>
      </c>
      <c r="H5196" s="34">
        <v>1606.9724999999999</v>
      </c>
      <c r="I5196" s="3"/>
      <c r="J5196" s="26">
        <f t="shared" si="379"/>
        <v>0</v>
      </c>
    </row>
    <row r="5197" spans="1:10" x14ac:dyDescent="0.25">
      <c r="A5197" s="36"/>
      <c r="B5197" s="32" t="s">
        <v>5</v>
      </c>
      <c r="C5197" s="32" t="str">
        <f t="shared" si="378"/>
        <v>535-146</v>
      </c>
      <c r="D5197" s="32" t="s">
        <v>86</v>
      </c>
      <c r="E5197" s="32" t="s">
        <v>36</v>
      </c>
      <c r="F5197" s="32">
        <v>1465350510019</v>
      </c>
      <c r="G5197" s="32">
        <v>3</v>
      </c>
      <c r="H5197" s="34">
        <v>1606.9724999999999</v>
      </c>
      <c r="I5197" s="3"/>
      <c r="J5197" s="26">
        <f t="shared" si="379"/>
        <v>0</v>
      </c>
    </row>
    <row r="5198" spans="1:10" x14ac:dyDescent="0.25">
      <c r="A5198" s="36"/>
      <c r="B5198" s="32" t="s">
        <v>5</v>
      </c>
      <c r="C5198" s="32" t="str">
        <f t="shared" si="378"/>
        <v>535-146</v>
      </c>
      <c r="D5198" s="32" t="s">
        <v>86</v>
      </c>
      <c r="E5198" s="32" t="s">
        <v>38</v>
      </c>
      <c r="F5198" s="32">
        <v>1465350530017</v>
      </c>
      <c r="G5198" s="32">
        <v>1</v>
      </c>
      <c r="H5198" s="34">
        <v>1606.9724999999999</v>
      </c>
      <c r="I5198" s="3"/>
      <c r="J5198" s="26">
        <f t="shared" si="379"/>
        <v>0</v>
      </c>
    </row>
    <row r="5199" spans="1:10" x14ac:dyDescent="0.25">
      <c r="A5199" s="36"/>
      <c r="B5199" s="32" t="s">
        <v>5</v>
      </c>
      <c r="C5199" s="32" t="str">
        <f t="shared" si="378"/>
        <v>535-146</v>
      </c>
      <c r="D5199" s="32" t="s">
        <v>86</v>
      </c>
      <c r="E5199" s="32" t="s">
        <v>49</v>
      </c>
      <c r="F5199" s="32">
        <v>1465350540016</v>
      </c>
      <c r="G5199" s="32">
        <v>6</v>
      </c>
      <c r="H5199" s="34">
        <v>1606.9724999999999</v>
      </c>
      <c r="I5199" s="3"/>
      <c r="J5199" s="26">
        <f t="shared" si="379"/>
        <v>0</v>
      </c>
    </row>
    <row r="5200" spans="1:10" x14ac:dyDescent="0.25">
      <c r="A5200" s="36"/>
      <c r="B5200" s="32" t="s">
        <v>5</v>
      </c>
      <c r="C5200" s="32" t="str">
        <f t="shared" si="378"/>
        <v>535-146</v>
      </c>
      <c r="D5200" s="32" t="s">
        <v>86</v>
      </c>
      <c r="E5200" s="32" t="s">
        <v>103</v>
      </c>
      <c r="F5200" s="32">
        <v>1465350550015</v>
      </c>
      <c r="G5200" s="32">
        <v>17</v>
      </c>
      <c r="H5200" s="34">
        <v>1606.9724999999999</v>
      </c>
      <c r="I5200" s="3"/>
      <c r="J5200" s="26">
        <f t="shared" si="379"/>
        <v>0</v>
      </c>
    </row>
    <row r="5201" spans="1:10" x14ac:dyDescent="0.25">
      <c r="A5201" s="36"/>
      <c r="B5201" s="32" t="s">
        <v>5</v>
      </c>
      <c r="C5201" s="32" t="str">
        <f t="shared" si="378"/>
        <v>535-146</v>
      </c>
      <c r="D5201" s="32" t="s">
        <v>86</v>
      </c>
      <c r="E5201" s="32" t="s">
        <v>118</v>
      </c>
      <c r="F5201" s="32">
        <v>1465350560014</v>
      </c>
      <c r="G5201" s="32">
        <v>16</v>
      </c>
      <c r="H5201" s="34">
        <v>1606.9724999999999</v>
      </c>
      <c r="I5201" s="3"/>
      <c r="J5201" s="26">
        <f t="shared" si="379"/>
        <v>0</v>
      </c>
    </row>
    <row r="5202" spans="1:10" x14ac:dyDescent="0.25">
      <c r="A5202" s="36"/>
      <c r="B5202" s="32" t="s">
        <v>5</v>
      </c>
      <c r="C5202" s="32" t="str">
        <f t="shared" si="378"/>
        <v>535-146</v>
      </c>
      <c r="D5202" s="32" t="s">
        <v>86</v>
      </c>
      <c r="E5202" s="32" t="s">
        <v>41</v>
      </c>
      <c r="F5202" s="32">
        <v>1465350610016</v>
      </c>
      <c r="G5202" s="32">
        <v>7</v>
      </c>
      <c r="H5202" s="34">
        <v>1606.9724999999999</v>
      </c>
      <c r="I5202" s="3"/>
      <c r="J5202" s="26">
        <f t="shared" si="379"/>
        <v>0</v>
      </c>
    </row>
    <row r="5203" spans="1:10" x14ac:dyDescent="0.25">
      <c r="A5203" s="36"/>
      <c r="B5203" s="32" t="s">
        <v>5</v>
      </c>
      <c r="C5203" s="32" t="str">
        <f t="shared" si="378"/>
        <v>535-146</v>
      </c>
      <c r="D5203" s="32" t="s">
        <v>86</v>
      </c>
      <c r="E5203" s="32" t="s">
        <v>107</v>
      </c>
      <c r="F5203" s="32">
        <v>1465350620015</v>
      </c>
      <c r="G5203" s="32">
        <v>7</v>
      </c>
      <c r="H5203" s="34">
        <v>1606.9724999999999</v>
      </c>
      <c r="I5203" s="3"/>
      <c r="J5203" s="26">
        <f t="shared" si="379"/>
        <v>0</v>
      </c>
    </row>
    <row r="5204" spans="1:10" x14ac:dyDescent="0.25">
      <c r="A5204" s="37"/>
      <c r="B5204" s="32" t="s">
        <v>5</v>
      </c>
      <c r="C5204" s="32" t="str">
        <f t="shared" si="378"/>
        <v>535-146</v>
      </c>
      <c r="D5204" s="32" t="s">
        <v>86</v>
      </c>
      <c r="E5204" s="32" t="s">
        <v>120</v>
      </c>
      <c r="F5204" s="32">
        <v>1465350630014</v>
      </c>
      <c r="G5204" s="32">
        <v>6</v>
      </c>
      <c r="H5204" s="34">
        <v>1606.9724999999999</v>
      </c>
      <c r="I5204" s="3"/>
      <c r="J5204" s="26">
        <f t="shared" si="379"/>
        <v>0</v>
      </c>
    </row>
    <row r="5205" spans="1:10" ht="35.25" customHeight="1" x14ac:dyDescent="0.25">
      <c r="A5205" s="35"/>
      <c r="B5205" s="32" t="s">
        <v>51</v>
      </c>
      <c r="C5205" s="32" t="str">
        <f t="shared" ref="C5205:C5210" si="380">HYPERLINK("http://warehouse.orhideja.net//images/products/207-146 white.JPG","207-146")</f>
        <v>207-146</v>
      </c>
      <c r="D5205" s="32" t="s">
        <v>86</v>
      </c>
      <c r="E5205" s="32">
        <v>40</v>
      </c>
      <c r="F5205" s="32">
        <v>1462071080012</v>
      </c>
      <c r="G5205" s="32">
        <v>23</v>
      </c>
      <c r="H5205" s="34">
        <v>1176.0525</v>
      </c>
      <c r="I5205" s="3"/>
      <c r="J5205" s="26">
        <f t="shared" si="379"/>
        <v>0</v>
      </c>
    </row>
    <row r="5206" spans="1:10" ht="35.25" customHeight="1" x14ac:dyDescent="0.25">
      <c r="A5206" s="36"/>
      <c r="B5206" s="32" t="s">
        <v>51</v>
      </c>
      <c r="C5206" s="32" t="str">
        <f t="shared" si="380"/>
        <v>207-146</v>
      </c>
      <c r="D5206" s="32" t="s">
        <v>86</v>
      </c>
      <c r="E5206" s="32">
        <v>42</v>
      </c>
      <c r="F5206" s="32">
        <v>1462071090011</v>
      </c>
      <c r="G5206" s="32">
        <v>51</v>
      </c>
      <c r="H5206" s="34">
        <v>1176.0525</v>
      </c>
      <c r="I5206" s="3"/>
      <c r="J5206" s="26">
        <f t="shared" si="379"/>
        <v>0</v>
      </c>
    </row>
    <row r="5207" spans="1:10" ht="35.25" customHeight="1" x14ac:dyDescent="0.25">
      <c r="A5207" s="36"/>
      <c r="B5207" s="32" t="s">
        <v>51</v>
      </c>
      <c r="C5207" s="32" t="str">
        <f t="shared" si="380"/>
        <v>207-146</v>
      </c>
      <c r="D5207" s="32" t="s">
        <v>86</v>
      </c>
      <c r="E5207" s="32">
        <v>44</v>
      </c>
      <c r="F5207" s="32">
        <v>1462071100017</v>
      </c>
      <c r="G5207" s="32">
        <v>49</v>
      </c>
      <c r="H5207" s="34">
        <v>1176.0525</v>
      </c>
      <c r="I5207" s="3"/>
      <c r="J5207" s="26">
        <f t="shared" si="379"/>
        <v>0</v>
      </c>
    </row>
    <row r="5208" spans="1:10" ht="35.25" customHeight="1" x14ac:dyDescent="0.25">
      <c r="A5208" s="36"/>
      <c r="B5208" s="32" t="s">
        <v>51</v>
      </c>
      <c r="C5208" s="32" t="str">
        <f t="shared" si="380"/>
        <v>207-146</v>
      </c>
      <c r="D5208" s="32" t="s">
        <v>86</v>
      </c>
      <c r="E5208" s="32">
        <v>46</v>
      </c>
      <c r="F5208" s="32">
        <v>1462071110016</v>
      </c>
      <c r="G5208" s="32">
        <v>58</v>
      </c>
      <c r="H5208" s="34">
        <v>1176.0525</v>
      </c>
      <c r="I5208" s="3"/>
      <c r="J5208" s="26">
        <f t="shared" si="379"/>
        <v>0</v>
      </c>
    </row>
    <row r="5209" spans="1:10" ht="35.25" customHeight="1" x14ac:dyDescent="0.25">
      <c r="A5209" s="36"/>
      <c r="B5209" s="32" t="s">
        <v>51</v>
      </c>
      <c r="C5209" s="32" t="str">
        <f t="shared" si="380"/>
        <v>207-146</v>
      </c>
      <c r="D5209" s="32" t="s">
        <v>86</v>
      </c>
      <c r="E5209" s="32">
        <v>48</v>
      </c>
      <c r="F5209" s="32">
        <v>1462071120015</v>
      </c>
      <c r="G5209" s="32">
        <v>30</v>
      </c>
      <c r="H5209" s="34">
        <v>1176.0525</v>
      </c>
      <c r="I5209" s="3"/>
      <c r="J5209" s="26">
        <f t="shared" si="379"/>
        <v>0</v>
      </c>
    </row>
    <row r="5210" spans="1:10" ht="35.25" customHeight="1" x14ac:dyDescent="0.25">
      <c r="A5210" s="37"/>
      <c r="B5210" s="32" t="s">
        <v>51</v>
      </c>
      <c r="C5210" s="32" t="str">
        <f t="shared" si="380"/>
        <v>207-146</v>
      </c>
      <c r="D5210" s="32" t="s">
        <v>86</v>
      </c>
      <c r="E5210" s="32">
        <v>50</v>
      </c>
      <c r="F5210" s="32">
        <v>1462071130014</v>
      </c>
      <c r="G5210" s="32">
        <v>21</v>
      </c>
      <c r="H5210" s="34">
        <v>1176.0525</v>
      </c>
      <c r="I5210" s="3"/>
      <c r="J5210" s="26">
        <f t="shared" si="379"/>
        <v>0</v>
      </c>
    </row>
    <row r="5211" spans="1:10" ht="61.5" customHeight="1" x14ac:dyDescent="0.25">
      <c r="A5211" s="35"/>
      <c r="B5211" s="32" t="s">
        <v>31</v>
      </c>
      <c r="C5211" s="32" t="str">
        <f>HYPERLINK("http://warehouse.orhideja.net//images/products/252-146-white.jpg","252-146")</f>
        <v>252-146</v>
      </c>
      <c r="D5211" s="32" t="s">
        <v>86</v>
      </c>
      <c r="E5211" s="32">
        <v>42</v>
      </c>
      <c r="F5211" s="32">
        <v>1462521090011</v>
      </c>
      <c r="G5211" s="32">
        <v>3</v>
      </c>
      <c r="H5211" s="34">
        <v>718.19999999999993</v>
      </c>
      <c r="I5211" s="3"/>
      <c r="J5211" s="26">
        <f t="shared" si="379"/>
        <v>0</v>
      </c>
    </row>
    <row r="5212" spans="1:10" ht="61.5" customHeight="1" x14ac:dyDescent="0.25">
      <c r="A5212" s="36"/>
      <c r="B5212" s="32" t="s">
        <v>31</v>
      </c>
      <c r="C5212" s="32" t="str">
        <f>HYPERLINK("http://warehouse.orhideja.net//images/products/252-146-white.jpg","252-146")</f>
        <v>252-146</v>
      </c>
      <c r="D5212" s="32" t="s">
        <v>86</v>
      </c>
      <c r="E5212" s="32">
        <v>44</v>
      </c>
      <c r="F5212" s="32">
        <v>1462521100017</v>
      </c>
      <c r="G5212" s="32">
        <v>1</v>
      </c>
      <c r="H5212" s="34">
        <v>718.19999999999993</v>
      </c>
      <c r="I5212" s="3"/>
      <c r="J5212" s="26">
        <f t="shared" si="379"/>
        <v>0</v>
      </c>
    </row>
    <row r="5213" spans="1:10" ht="61.5" customHeight="1" x14ac:dyDescent="0.25">
      <c r="A5213" s="37"/>
      <c r="B5213" s="32" t="s">
        <v>31</v>
      </c>
      <c r="C5213" s="32" t="str">
        <f>HYPERLINK("http://warehouse.orhideja.net//images/products/252-146-white.jpg","252-146")</f>
        <v>252-146</v>
      </c>
      <c r="D5213" s="32" t="s">
        <v>86</v>
      </c>
      <c r="E5213" s="32">
        <v>50</v>
      </c>
      <c r="F5213" s="32">
        <v>1462521130014</v>
      </c>
      <c r="G5213" s="32">
        <v>3</v>
      </c>
      <c r="H5213" s="34">
        <v>718.19999999999993</v>
      </c>
      <c r="I5213" s="3"/>
      <c r="J5213" s="26">
        <f t="shared" si="379"/>
        <v>0</v>
      </c>
    </row>
    <row r="5214" spans="1:10" x14ac:dyDescent="0.25">
      <c r="A5214" s="35"/>
      <c r="B5214" s="32" t="s">
        <v>5</v>
      </c>
      <c r="C5214" s="32" t="str">
        <f t="shared" ref="C5214:C5257" si="381">HYPERLINK("http://warehouse.orhideja.net//images/products/535-146, 207-146 black.jpg","535-146")</f>
        <v>535-146</v>
      </c>
      <c r="D5214" s="32" t="s">
        <v>67</v>
      </c>
      <c r="E5214" s="32" t="s">
        <v>77</v>
      </c>
      <c r="F5214" s="32">
        <v>1465350101705</v>
      </c>
      <c r="G5214" s="32">
        <v>1</v>
      </c>
      <c r="H5214" s="34">
        <v>1606.9724999999999</v>
      </c>
      <c r="I5214" s="3"/>
      <c r="J5214" s="26">
        <f t="shared" si="379"/>
        <v>0</v>
      </c>
    </row>
    <row r="5215" spans="1:10" x14ac:dyDescent="0.25">
      <c r="A5215" s="36"/>
      <c r="B5215" s="32" t="s">
        <v>5</v>
      </c>
      <c r="C5215" s="32" t="str">
        <f t="shared" si="381"/>
        <v>535-146</v>
      </c>
      <c r="D5215" s="32" t="s">
        <v>67</v>
      </c>
      <c r="E5215" s="32" t="s">
        <v>7</v>
      </c>
      <c r="F5215" s="32">
        <v>1465350121703</v>
      </c>
      <c r="G5215" s="32">
        <v>9</v>
      </c>
      <c r="H5215" s="34">
        <v>1606.9724999999999</v>
      </c>
      <c r="I5215" s="3"/>
      <c r="J5215" s="26">
        <f t="shared" si="379"/>
        <v>0</v>
      </c>
    </row>
    <row r="5216" spans="1:10" x14ac:dyDescent="0.25">
      <c r="A5216" s="36"/>
      <c r="B5216" s="32" t="s">
        <v>5</v>
      </c>
      <c r="C5216" s="32" t="str">
        <f t="shared" si="381"/>
        <v>535-146</v>
      </c>
      <c r="D5216" s="32" t="s">
        <v>67</v>
      </c>
      <c r="E5216" s="32" t="s">
        <v>8</v>
      </c>
      <c r="F5216" s="32">
        <v>1465350131702</v>
      </c>
      <c r="G5216" s="32">
        <v>3</v>
      </c>
      <c r="H5216" s="34">
        <v>1606.9724999999999</v>
      </c>
      <c r="I5216" s="3"/>
      <c r="J5216" s="26">
        <f t="shared" si="379"/>
        <v>0</v>
      </c>
    </row>
    <row r="5217" spans="1:10" x14ac:dyDescent="0.25">
      <c r="A5217" s="36"/>
      <c r="B5217" s="32" t="s">
        <v>5</v>
      </c>
      <c r="C5217" s="32" t="str">
        <f t="shared" si="381"/>
        <v>535-146</v>
      </c>
      <c r="D5217" s="32" t="s">
        <v>67</v>
      </c>
      <c r="E5217" s="32" t="s">
        <v>54</v>
      </c>
      <c r="F5217" s="32">
        <v>1465350141701</v>
      </c>
      <c r="G5217" s="32">
        <v>4</v>
      </c>
      <c r="H5217" s="34">
        <v>1606.9724999999999</v>
      </c>
      <c r="I5217" s="3"/>
      <c r="J5217" s="26">
        <f t="shared" si="379"/>
        <v>0</v>
      </c>
    </row>
    <row r="5218" spans="1:10" x14ac:dyDescent="0.25">
      <c r="A5218" s="36"/>
      <c r="B5218" s="32" t="s">
        <v>5</v>
      </c>
      <c r="C5218" s="32" t="str">
        <f t="shared" si="381"/>
        <v>535-146</v>
      </c>
      <c r="D5218" s="32" t="s">
        <v>67</v>
      </c>
      <c r="E5218" s="32" t="s">
        <v>24</v>
      </c>
      <c r="F5218" s="32">
        <v>1465350151700</v>
      </c>
      <c r="G5218" s="32">
        <v>2</v>
      </c>
      <c r="H5218" s="34">
        <v>1606.9724999999999</v>
      </c>
      <c r="I5218" s="3"/>
      <c r="J5218" s="26">
        <f t="shared" si="379"/>
        <v>0</v>
      </c>
    </row>
    <row r="5219" spans="1:10" x14ac:dyDescent="0.25">
      <c r="A5219" s="36"/>
      <c r="B5219" s="32" t="s">
        <v>5</v>
      </c>
      <c r="C5219" s="32" t="str">
        <f t="shared" si="381"/>
        <v>535-146</v>
      </c>
      <c r="D5219" s="32" t="s">
        <v>67</v>
      </c>
      <c r="E5219" s="32" t="s">
        <v>55</v>
      </c>
      <c r="F5219" s="32">
        <v>1465350161709</v>
      </c>
      <c r="G5219" s="32">
        <v>4</v>
      </c>
      <c r="H5219" s="34">
        <v>1606.9724999999999</v>
      </c>
      <c r="I5219" s="3"/>
      <c r="J5219" s="26">
        <f t="shared" si="379"/>
        <v>0</v>
      </c>
    </row>
    <row r="5220" spans="1:10" x14ac:dyDescent="0.25">
      <c r="A5220" s="36"/>
      <c r="B5220" s="32" t="s">
        <v>5</v>
      </c>
      <c r="C5220" s="32" t="str">
        <f t="shared" si="381"/>
        <v>535-146</v>
      </c>
      <c r="D5220" s="32" t="s">
        <v>67</v>
      </c>
      <c r="E5220" s="32" t="s">
        <v>57</v>
      </c>
      <c r="F5220" s="32">
        <v>1465352021704</v>
      </c>
      <c r="G5220" s="32">
        <v>5</v>
      </c>
      <c r="H5220" s="34">
        <v>1606.9724999999999</v>
      </c>
      <c r="I5220" s="3"/>
      <c r="J5220" s="26">
        <f t="shared" si="379"/>
        <v>0</v>
      </c>
    </row>
    <row r="5221" spans="1:10" x14ac:dyDescent="0.25">
      <c r="A5221" s="36"/>
      <c r="B5221" s="32" t="s">
        <v>5</v>
      </c>
      <c r="C5221" s="32" t="str">
        <f t="shared" si="381"/>
        <v>535-146</v>
      </c>
      <c r="D5221" s="32" t="s">
        <v>67</v>
      </c>
      <c r="E5221" s="32" t="s">
        <v>10</v>
      </c>
      <c r="F5221" s="32">
        <v>1465350191706</v>
      </c>
      <c r="G5221" s="32">
        <v>8</v>
      </c>
      <c r="H5221" s="34">
        <v>1606.9724999999999</v>
      </c>
      <c r="I5221" s="3"/>
      <c r="J5221" s="26">
        <f t="shared" si="379"/>
        <v>0</v>
      </c>
    </row>
    <row r="5222" spans="1:10" x14ac:dyDescent="0.25">
      <c r="A5222" s="36"/>
      <c r="B5222" s="32" t="s">
        <v>5</v>
      </c>
      <c r="C5222" s="32" t="str">
        <f t="shared" si="381"/>
        <v>535-146</v>
      </c>
      <c r="D5222" s="32" t="s">
        <v>67</v>
      </c>
      <c r="E5222" s="32" t="s">
        <v>11</v>
      </c>
      <c r="F5222" s="32">
        <v>1465350201702</v>
      </c>
      <c r="G5222" s="32">
        <v>22</v>
      </c>
      <c r="H5222" s="34">
        <v>1606.9724999999999</v>
      </c>
      <c r="I5222" s="3"/>
      <c r="J5222" s="26">
        <f t="shared" si="379"/>
        <v>0</v>
      </c>
    </row>
    <row r="5223" spans="1:10" x14ac:dyDescent="0.25">
      <c r="A5223" s="36"/>
      <c r="B5223" s="32" t="s">
        <v>5</v>
      </c>
      <c r="C5223" s="32" t="str">
        <f t="shared" si="381"/>
        <v>535-146</v>
      </c>
      <c r="D5223" s="32" t="s">
        <v>67</v>
      </c>
      <c r="E5223" s="32" t="s">
        <v>25</v>
      </c>
      <c r="F5223" s="32">
        <v>1465350211701</v>
      </c>
      <c r="G5223" s="32">
        <v>14</v>
      </c>
      <c r="H5223" s="34">
        <v>1606.9724999999999</v>
      </c>
      <c r="I5223" s="3"/>
      <c r="J5223" s="26">
        <f t="shared" si="379"/>
        <v>0</v>
      </c>
    </row>
    <row r="5224" spans="1:10" x14ac:dyDescent="0.25">
      <c r="A5224" s="36"/>
      <c r="B5224" s="32" t="s">
        <v>5</v>
      </c>
      <c r="C5224" s="32" t="str">
        <f t="shared" si="381"/>
        <v>535-146</v>
      </c>
      <c r="D5224" s="32" t="s">
        <v>67</v>
      </c>
      <c r="E5224" s="32" t="s">
        <v>12</v>
      </c>
      <c r="F5224" s="32">
        <v>1465350221700</v>
      </c>
      <c r="G5224" s="32">
        <v>3</v>
      </c>
      <c r="H5224" s="34">
        <v>1606.9724999999999</v>
      </c>
      <c r="I5224" s="3"/>
      <c r="J5224" s="26">
        <f t="shared" si="379"/>
        <v>0</v>
      </c>
    </row>
    <row r="5225" spans="1:10" x14ac:dyDescent="0.25">
      <c r="A5225" s="36"/>
      <c r="B5225" s="32" t="s">
        <v>5</v>
      </c>
      <c r="C5225" s="32" t="str">
        <f t="shared" si="381"/>
        <v>535-146</v>
      </c>
      <c r="D5225" s="32" t="s">
        <v>67</v>
      </c>
      <c r="E5225" s="32" t="s">
        <v>13</v>
      </c>
      <c r="F5225" s="32">
        <v>1465350231709</v>
      </c>
      <c r="G5225" s="32">
        <v>3</v>
      </c>
      <c r="H5225" s="34">
        <v>1606.9724999999999</v>
      </c>
      <c r="I5225" s="3"/>
      <c r="J5225" s="26">
        <f t="shared" si="379"/>
        <v>0</v>
      </c>
    </row>
    <row r="5226" spans="1:10" x14ac:dyDescent="0.25">
      <c r="A5226" s="36"/>
      <c r="B5226" s="32" t="s">
        <v>5</v>
      </c>
      <c r="C5226" s="32" t="str">
        <f t="shared" si="381"/>
        <v>535-146</v>
      </c>
      <c r="D5226" s="32" t="s">
        <v>67</v>
      </c>
      <c r="E5226" s="32" t="s">
        <v>43</v>
      </c>
      <c r="F5226" s="32">
        <v>1465350241708</v>
      </c>
      <c r="G5226" s="32">
        <v>3</v>
      </c>
      <c r="H5226" s="34">
        <v>1606.9724999999999</v>
      </c>
      <c r="I5226" s="3"/>
      <c r="J5226" s="26">
        <f t="shared" si="379"/>
        <v>0</v>
      </c>
    </row>
    <row r="5227" spans="1:10" x14ac:dyDescent="0.25">
      <c r="A5227" s="36"/>
      <c r="B5227" s="32" t="s">
        <v>5</v>
      </c>
      <c r="C5227" s="32" t="str">
        <f t="shared" si="381"/>
        <v>535-146</v>
      </c>
      <c r="D5227" s="32" t="s">
        <v>67</v>
      </c>
      <c r="E5227" s="32" t="s">
        <v>44</v>
      </c>
      <c r="F5227" s="32">
        <v>1465350971704</v>
      </c>
      <c r="G5227" s="32">
        <v>5</v>
      </c>
      <c r="H5227" s="34">
        <v>1606.9724999999999</v>
      </c>
      <c r="I5227" s="3"/>
      <c r="J5227" s="26">
        <f t="shared" si="379"/>
        <v>0</v>
      </c>
    </row>
    <row r="5228" spans="1:10" x14ac:dyDescent="0.25">
      <c r="A5228" s="36"/>
      <c r="B5228" s="32" t="s">
        <v>5</v>
      </c>
      <c r="C5228" s="32" t="str">
        <f t="shared" si="381"/>
        <v>535-146</v>
      </c>
      <c r="D5228" s="32" t="s">
        <v>67</v>
      </c>
      <c r="E5228" s="32" t="s">
        <v>45</v>
      </c>
      <c r="F5228" s="32">
        <v>1465350981703</v>
      </c>
      <c r="G5228" s="32">
        <v>7</v>
      </c>
      <c r="H5228" s="34">
        <v>1606.9724999999999</v>
      </c>
      <c r="I5228" s="3"/>
      <c r="J5228" s="26">
        <f t="shared" si="379"/>
        <v>0</v>
      </c>
    </row>
    <row r="5229" spans="1:10" x14ac:dyDescent="0.25">
      <c r="A5229" s="36"/>
      <c r="B5229" s="32" t="s">
        <v>5</v>
      </c>
      <c r="C5229" s="32" t="str">
        <f t="shared" si="381"/>
        <v>535-146</v>
      </c>
      <c r="D5229" s="32" t="s">
        <v>67</v>
      </c>
      <c r="E5229" s="32" t="s">
        <v>111</v>
      </c>
      <c r="F5229" s="32">
        <v>1465352041702</v>
      </c>
      <c r="G5229" s="32">
        <v>4</v>
      </c>
      <c r="H5229" s="34">
        <v>1606.9724999999999</v>
      </c>
      <c r="I5229" s="3"/>
      <c r="J5229" s="26">
        <f t="shared" si="379"/>
        <v>0</v>
      </c>
    </row>
    <row r="5230" spans="1:10" x14ac:dyDescent="0.25">
      <c r="A5230" s="36"/>
      <c r="B5230" s="32" t="s">
        <v>5</v>
      </c>
      <c r="C5230" s="32" t="str">
        <f t="shared" si="381"/>
        <v>535-146</v>
      </c>
      <c r="D5230" s="32" t="s">
        <v>67</v>
      </c>
      <c r="E5230" s="32" t="s">
        <v>14</v>
      </c>
      <c r="F5230" s="32">
        <v>1465350261706</v>
      </c>
      <c r="G5230" s="32">
        <v>14</v>
      </c>
      <c r="H5230" s="34">
        <v>1606.9724999999999</v>
      </c>
      <c r="I5230" s="3"/>
      <c r="J5230" s="26">
        <f t="shared" si="379"/>
        <v>0</v>
      </c>
    </row>
    <row r="5231" spans="1:10" x14ac:dyDescent="0.25">
      <c r="A5231" s="36"/>
      <c r="B5231" s="32" t="s">
        <v>5</v>
      </c>
      <c r="C5231" s="32" t="str">
        <f t="shared" si="381"/>
        <v>535-146</v>
      </c>
      <c r="D5231" s="32" t="s">
        <v>67</v>
      </c>
      <c r="E5231" s="32" t="s">
        <v>15</v>
      </c>
      <c r="F5231" s="32">
        <v>1465350271705</v>
      </c>
      <c r="G5231" s="32">
        <v>41</v>
      </c>
      <c r="H5231" s="34">
        <v>1606.9724999999999</v>
      </c>
      <c r="I5231" s="3"/>
      <c r="J5231" s="26">
        <f t="shared" si="379"/>
        <v>0</v>
      </c>
    </row>
    <row r="5232" spans="1:10" x14ac:dyDescent="0.25">
      <c r="A5232" s="36"/>
      <c r="B5232" s="32" t="s">
        <v>5</v>
      </c>
      <c r="C5232" s="32" t="str">
        <f t="shared" si="381"/>
        <v>535-146</v>
      </c>
      <c r="D5232" s="32" t="s">
        <v>67</v>
      </c>
      <c r="E5232" s="32" t="s">
        <v>16</v>
      </c>
      <c r="F5232" s="32">
        <v>1465350281704</v>
      </c>
      <c r="G5232" s="32">
        <v>9</v>
      </c>
      <c r="H5232" s="34">
        <v>1606.9724999999999</v>
      </c>
      <c r="I5232" s="3"/>
      <c r="J5232" s="26">
        <f t="shared" si="379"/>
        <v>0</v>
      </c>
    </row>
    <row r="5233" spans="1:10" x14ac:dyDescent="0.25">
      <c r="A5233" s="36"/>
      <c r="B5233" s="32" t="s">
        <v>5</v>
      </c>
      <c r="C5233" s="32" t="str">
        <f t="shared" si="381"/>
        <v>535-146</v>
      </c>
      <c r="D5233" s="32" t="s">
        <v>67</v>
      </c>
      <c r="E5233" s="32" t="s">
        <v>17</v>
      </c>
      <c r="F5233" s="32">
        <v>1465350291703</v>
      </c>
      <c r="G5233" s="32">
        <v>36</v>
      </c>
      <c r="H5233" s="34">
        <v>1606.9724999999999</v>
      </c>
      <c r="I5233" s="3"/>
      <c r="J5233" s="26">
        <f t="shared" si="379"/>
        <v>0</v>
      </c>
    </row>
    <row r="5234" spans="1:10" x14ac:dyDescent="0.25">
      <c r="A5234" s="36"/>
      <c r="B5234" s="32" t="s">
        <v>5</v>
      </c>
      <c r="C5234" s="32" t="str">
        <f t="shared" si="381"/>
        <v>535-146</v>
      </c>
      <c r="D5234" s="32" t="s">
        <v>67</v>
      </c>
      <c r="E5234" s="32" t="s">
        <v>18</v>
      </c>
      <c r="F5234" s="32">
        <v>1465350301709</v>
      </c>
      <c r="G5234" s="32">
        <v>5</v>
      </c>
      <c r="H5234" s="34">
        <v>1606.9724999999999</v>
      </c>
      <c r="I5234" s="3"/>
      <c r="J5234" s="26">
        <f t="shared" si="379"/>
        <v>0</v>
      </c>
    </row>
    <row r="5235" spans="1:10" x14ac:dyDescent="0.25">
      <c r="A5235" s="36"/>
      <c r="B5235" s="32" t="s">
        <v>5</v>
      </c>
      <c r="C5235" s="32" t="str">
        <f t="shared" si="381"/>
        <v>535-146</v>
      </c>
      <c r="D5235" s="32" t="s">
        <v>67</v>
      </c>
      <c r="E5235" s="32" t="s">
        <v>26</v>
      </c>
      <c r="F5235" s="32">
        <v>1465350311708</v>
      </c>
      <c r="G5235" s="32">
        <v>3</v>
      </c>
      <c r="H5235" s="34">
        <v>1606.9724999999999</v>
      </c>
      <c r="I5235" s="3"/>
      <c r="J5235" s="26">
        <f t="shared" si="379"/>
        <v>0</v>
      </c>
    </row>
    <row r="5236" spans="1:10" x14ac:dyDescent="0.25">
      <c r="A5236" s="36"/>
      <c r="B5236" s="32" t="s">
        <v>5</v>
      </c>
      <c r="C5236" s="32" t="str">
        <f t="shared" si="381"/>
        <v>535-146</v>
      </c>
      <c r="D5236" s="32" t="s">
        <v>67</v>
      </c>
      <c r="E5236" s="32" t="s">
        <v>46</v>
      </c>
      <c r="F5236" s="32">
        <v>1465350321707</v>
      </c>
      <c r="G5236" s="32">
        <v>15</v>
      </c>
      <c r="H5236" s="34">
        <v>1606.9724999999999</v>
      </c>
      <c r="I5236" s="3"/>
      <c r="J5236" s="26">
        <f t="shared" si="379"/>
        <v>0</v>
      </c>
    </row>
    <row r="5237" spans="1:10" x14ac:dyDescent="0.25">
      <c r="A5237" s="36"/>
      <c r="B5237" s="32" t="s">
        <v>5</v>
      </c>
      <c r="C5237" s="32" t="str">
        <f t="shared" si="381"/>
        <v>535-146</v>
      </c>
      <c r="D5237" s="32" t="s">
        <v>67</v>
      </c>
      <c r="E5237" s="32" t="s">
        <v>47</v>
      </c>
      <c r="F5237" s="32">
        <v>1465350991702</v>
      </c>
      <c r="G5237" s="32">
        <v>10</v>
      </c>
      <c r="H5237" s="34">
        <v>1606.9724999999999</v>
      </c>
      <c r="I5237" s="3"/>
      <c r="J5237" s="26">
        <f t="shared" si="379"/>
        <v>0</v>
      </c>
    </row>
    <row r="5238" spans="1:10" x14ac:dyDescent="0.25">
      <c r="A5238" s="36"/>
      <c r="B5238" s="32" t="s">
        <v>5</v>
      </c>
      <c r="C5238" s="32" t="str">
        <f t="shared" si="381"/>
        <v>535-146</v>
      </c>
      <c r="D5238" s="32" t="s">
        <v>67</v>
      </c>
      <c r="E5238" s="32" t="s">
        <v>112</v>
      </c>
      <c r="F5238" s="32">
        <v>1465352061700</v>
      </c>
      <c r="G5238" s="32">
        <v>9</v>
      </c>
      <c r="H5238" s="34">
        <v>1606.9724999999999</v>
      </c>
      <c r="I5238" s="3"/>
      <c r="J5238" s="26">
        <f t="shared" si="379"/>
        <v>0</v>
      </c>
    </row>
    <row r="5239" spans="1:10" x14ac:dyDescent="0.25">
      <c r="A5239" s="36"/>
      <c r="B5239" s="32" t="s">
        <v>5</v>
      </c>
      <c r="C5239" s="32" t="str">
        <f t="shared" si="381"/>
        <v>535-146</v>
      </c>
      <c r="D5239" s="32" t="s">
        <v>67</v>
      </c>
      <c r="E5239" s="32" t="s">
        <v>19</v>
      </c>
      <c r="F5239" s="32">
        <v>1465350341705</v>
      </c>
      <c r="G5239" s="32">
        <v>8</v>
      </c>
      <c r="H5239" s="34">
        <v>1606.9724999999999</v>
      </c>
      <c r="I5239" s="3"/>
      <c r="J5239" s="26">
        <f t="shared" si="379"/>
        <v>0</v>
      </c>
    </row>
    <row r="5240" spans="1:10" x14ac:dyDescent="0.25">
      <c r="A5240" s="36"/>
      <c r="B5240" s="32" t="s">
        <v>5</v>
      </c>
      <c r="C5240" s="32" t="str">
        <f t="shared" si="381"/>
        <v>535-146</v>
      </c>
      <c r="D5240" s="32" t="s">
        <v>67</v>
      </c>
      <c r="E5240" s="32" t="s">
        <v>20</v>
      </c>
      <c r="F5240" s="32">
        <v>1465350351704</v>
      </c>
      <c r="G5240" s="32">
        <v>37</v>
      </c>
      <c r="H5240" s="34">
        <v>1606.9724999999999</v>
      </c>
      <c r="I5240" s="3"/>
      <c r="J5240" s="26">
        <f t="shared" si="379"/>
        <v>0</v>
      </c>
    </row>
    <row r="5241" spans="1:10" x14ac:dyDescent="0.25">
      <c r="A5241" s="36"/>
      <c r="B5241" s="32" t="s">
        <v>5</v>
      </c>
      <c r="C5241" s="32" t="str">
        <f t="shared" si="381"/>
        <v>535-146</v>
      </c>
      <c r="D5241" s="32" t="s">
        <v>67</v>
      </c>
      <c r="E5241" s="32" t="s">
        <v>21</v>
      </c>
      <c r="F5241" s="32">
        <v>1465350361703</v>
      </c>
      <c r="G5241" s="32">
        <v>43</v>
      </c>
      <c r="H5241" s="34">
        <v>1606.9724999999999</v>
      </c>
      <c r="I5241" s="3"/>
      <c r="J5241" s="26">
        <f t="shared" si="379"/>
        <v>0</v>
      </c>
    </row>
    <row r="5242" spans="1:10" x14ac:dyDescent="0.25">
      <c r="A5242" s="36"/>
      <c r="B5242" s="32" t="s">
        <v>5</v>
      </c>
      <c r="C5242" s="32" t="str">
        <f t="shared" si="381"/>
        <v>535-146</v>
      </c>
      <c r="D5242" s="32" t="s">
        <v>67</v>
      </c>
      <c r="E5242" s="32" t="s">
        <v>22</v>
      </c>
      <c r="F5242" s="32">
        <v>1465350371702</v>
      </c>
      <c r="G5242" s="32">
        <v>33</v>
      </c>
      <c r="H5242" s="34">
        <v>1606.9724999999999</v>
      </c>
      <c r="I5242" s="3"/>
      <c r="J5242" s="26">
        <f t="shared" si="379"/>
        <v>0</v>
      </c>
    </row>
    <row r="5243" spans="1:10" x14ac:dyDescent="0.25">
      <c r="A5243" s="36"/>
      <c r="B5243" s="32" t="s">
        <v>5</v>
      </c>
      <c r="C5243" s="32" t="str">
        <f t="shared" si="381"/>
        <v>535-146</v>
      </c>
      <c r="D5243" s="32" t="s">
        <v>67</v>
      </c>
      <c r="E5243" s="32" t="s">
        <v>23</v>
      </c>
      <c r="F5243" s="32">
        <v>1465350381701</v>
      </c>
      <c r="G5243" s="32">
        <v>19</v>
      </c>
      <c r="H5243" s="34">
        <v>1606.9724999999999</v>
      </c>
      <c r="I5243" s="3"/>
      <c r="J5243" s="26">
        <f t="shared" si="379"/>
        <v>0</v>
      </c>
    </row>
    <row r="5244" spans="1:10" x14ac:dyDescent="0.25">
      <c r="A5244" s="36"/>
      <c r="B5244" s="32" t="s">
        <v>5</v>
      </c>
      <c r="C5244" s="32" t="str">
        <f t="shared" si="381"/>
        <v>535-146</v>
      </c>
      <c r="D5244" s="32" t="s">
        <v>67</v>
      </c>
      <c r="E5244" s="32" t="s">
        <v>27</v>
      </c>
      <c r="F5244" s="32">
        <v>1465350391700</v>
      </c>
      <c r="G5244" s="32">
        <v>17</v>
      </c>
      <c r="H5244" s="34">
        <v>1606.9724999999999</v>
      </c>
      <c r="I5244" s="3"/>
      <c r="J5244" s="26">
        <f t="shared" si="379"/>
        <v>0</v>
      </c>
    </row>
    <row r="5245" spans="1:10" x14ac:dyDescent="0.25">
      <c r="A5245" s="36"/>
      <c r="B5245" s="32" t="s">
        <v>5</v>
      </c>
      <c r="C5245" s="32" t="str">
        <f t="shared" si="381"/>
        <v>535-146</v>
      </c>
      <c r="D5245" s="32" t="s">
        <v>67</v>
      </c>
      <c r="E5245" s="32" t="s">
        <v>34</v>
      </c>
      <c r="F5245" s="32">
        <v>1465350401706</v>
      </c>
      <c r="G5245" s="32">
        <v>16</v>
      </c>
      <c r="H5245" s="34">
        <v>1606.9724999999999</v>
      </c>
      <c r="I5245" s="3"/>
      <c r="J5245" s="26">
        <f t="shared" si="379"/>
        <v>0</v>
      </c>
    </row>
    <row r="5246" spans="1:10" x14ac:dyDescent="0.25">
      <c r="A5246" s="36"/>
      <c r="B5246" s="32" t="s">
        <v>5</v>
      </c>
      <c r="C5246" s="32" t="str">
        <f t="shared" si="381"/>
        <v>535-146</v>
      </c>
      <c r="D5246" s="32" t="s">
        <v>67</v>
      </c>
      <c r="E5246" s="32" t="s">
        <v>105</v>
      </c>
      <c r="F5246" s="32">
        <v>1465352071709</v>
      </c>
      <c r="G5246" s="32">
        <v>3</v>
      </c>
      <c r="H5246" s="34">
        <v>1606.9724999999999</v>
      </c>
      <c r="I5246" s="3"/>
      <c r="J5246" s="26">
        <f t="shared" si="379"/>
        <v>0</v>
      </c>
    </row>
    <row r="5247" spans="1:10" x14ac:dyDescent="0.25">
      <c r="A5247" s="36"/>
      <c r="B5247" s="32" t="s">
        <v>5</v>
      </c>
      <c r="C5247" s="32" t="str">
        <f t="shared" si="381"/>
        <v>535-146</v>
      </c>
      <c r="D5247" s="32" t="s">
        <v>67</v>
      </c>
      <c r="E5247" s="32" t="s">
        <v>106</v>
      </c>
      <c r="F5247" s="32">
        <v>1465352081708</v>
      </c>
      <c r="G5247" s="32">
        <v>5</v>
      </c>
      <c r="H5247" s="34">
        <v>1606.9724999999999</v>
      </c>
      <c r="I5247" s="3"/>
      <c r="J5247" s="26">
        <f t="shared" si="379"/>
        <v>0</v>
      </c>
    </row>
    <row r="5248" spans="1:10" x14ac:dyDescent="0.25">
      <c r="A5248" s="36"/>
      <c r="B5248" s="32" t="s">
        <v>5</v>
      </c>
      <c r="C5248" s="32" t="str">
        <f t="shared" si="381"/>
        <v>535-146</v>
      </c>
      <c r="D5248" s="32" t="s">
        <v>67</v>
      </c>
      <c r="E5248" s="32" t="s">
        <v>73</v>
      </c>
      <c r="F5248" s="32">
        <v>1465350421704</v>
      </c>
      <c r="G5248" s="32">
        <v>3</v>
      </c>
      <c r="H5248" s="34">
        <v>1606.9724999999999</v>
      </c>
      <c r="I5248" s="3"/>
      <c r="J5248" s="26">
        <f t="shared" si="379"/>
        <v>0</v>
      </c>
    </row>
    <row r="5249" spans="1:10" x14ac:dyDescent="0.25">
      <c r="A5249" s="36"/>
      <c r="B5249" s="32" t="s">
        <v>5</v>
      </c>
      <c r="C5249" s="32" t="str">
        <f t="shared" si="381"/>
        <v>535-146</v>
      </c>
      <c r="D5249" s="32" t="s">
        <v>67</v>
      </c>
      <c r="E5249" s="32" t="s">
        <v>28</v>
      </c>
      <c r="F5249" s="32">
        <v>1465350431703</v>
      </c>
      <c r="G5249" s="32">
        <v>23</v>
      </c>
      <c r="H5249" s="34">
        <v>1606.9724999999999</v>
      </c>
      <c r="I5249" s="3"/>
      <c r="J5249" s="26">
        <f t="shared" si="379"/>
        <v>0</v>
      </c>
    </row>
    <row r="5250" spans="1:10" x14ac:dyDescent="0.25">
      <c r="A5250" s="36"/>
      <c r="B5250" s="32" t="s">
        <v>5</v>
      </c>
      <c r="C5250" s="32" t="str">
        <f t="shared" si="381"/>
        <v>535-146</v>
      </c>
      <c r="D5250" s="32" t="s">
        <v>67</v>
      </c>
      <c r="E5250" s="32" t="s">
        <v>102</v>
      </c>
      <c r="F5250" s="32">
        <v>1465350481708</v>
      </c>
      <c r="G5250" s="32">
        <v>1</v>
      </c>
      <c r="H5250" s="34">
        <v>1606.9724999999999</v>
      </c>
      <c r="I5250" s="3"/>
      <c r="J5250" s="26">
        <f t="shared" si="379"/>
        <v>0</v>
      </c>
    </row>
    <row r="5251" spans="1:10" x14ac:dyDescent="0.25">
      <c r="A5251" s="36"/>
      <c r="B5251" s="32" t="s">
        <v>5</v>
      </c>
      <c r="C5251" s="32" t="str">
        <f t="shared" si="381"/>
        <v>535-146</v>
      </c>
      <c r="D5251" s="32" t="s">
        <v>67</v>
      </c>
      <c r="E5251" s="32" t="s">
        <v>115</v>
      </c>
      <c r="F5251" s="32">
        <v>1465352101703</v>
      </c>
      <c r="G5251" s="32">
        <v>2</v>
      </c>
      <c r="H5251" s="34">
        <v>1606.9724999999999</v>
      </c>
      <c r="I5251" s="3"/>
      <c r="J5251" s="26">
        <f t="shared" si="379"/>
        <v>0</v>
      </c>
    </row>
    <row r="5252" spans="1:10" x14ac:dyDescent="0.25">
      <c r="A5252" s="36"/>
      <c r="B5252" s="32" t="s">
        <v>5</v>
      </c>
      <c r="C5252" s="32" t="str">
        <f t="shared" si="381"/>
        <v>535-146</v>
      </c>
      <c r="D5252" s="32" t="s">
        <v>67</v>
      </c>
      <c r="E5252" s="32" t="s">
        <v>74</v>
      </c>
      <c r="F5252" s="32">
        <v>1465350501703</v>
      </c>
      <c r="G5252" s="32">
        <v>6</v>
      </c>
      <c r="H5252" s="34">
        <v>1606.9724999999999</v>
      </c>
      <c r="I5252" s="3"/>
      <c r="J5252" s="26">
        <f t="shared" si="379"/>
        <v>0</v>
      </c>
    </row>
    <row r="5253" spans="1:10" x14ac:dyDescent="0.25">
      <c r="A5253" s="36"/>
      <c r="B5253" s="32" t="s">
        <v>5</v>
      </c>
      <c r="C5253" s="32" t="str">
        <f t="shared" si="381"/>
        <v>535-146</v>
      </c>
      <c r="D5253" s="32" t="s">
        <v>67</v>
      </c>
      <c r="E5253" s="32" t="s">
        <v>38</v>
      </c>
      <c r="F5253" s="32">
        <v>1465350531700</v>
      </c>
      <c r="G5253" s="32">
        <v>5</v>
      </c>
      <c r="H5253" s="34">
        <v>1606.9724999999999</v>
      </c>
      <c r="I5253" s="3"/>
      <c r="J5253" s="26">
        <f t="shared" si="379"/>
        <v>0</v>
      </c>
    </row>
    <row r="5254" spans="1:10" x14ac:dyDescent="0.25">
      <c r="A5254" s="36"/>
      <c r="B5254" s="32" t="s">
        <v>5</v>
      </c>
      <c r="C5254" s="32" t="str">
        <f t="shared" si="381"/>
        <v>535-146</v>
      </c>
      <c r="D5254" s="32" t="s">
        <v>67</v>
      </c>
      <c r="E5254" s="32" t="s">
        <v>49</v>
      </c>
      <c r="F5254" s="32">
        <v>1465350541709</v>
      </c>
      <c r="G5254" s="32">
        <v>5</v>
      </c>
      <c r="H5254" s="34">
        <v>1606.9724999999999</v>
      </c>
      <c r="I5254" s="3"/>
      <c r="J5254" s="26">
        <f t="shared" si="379"/>
        <v>0</v>
      </c>
    </row>
    <row r="5255" spans="1:10" x14ac:dyDescent="0.25">
      <c r="A5255" s="36"/>
      <c r="B5255" s="32" t="s">
        <v>5</v>
      </c>
      <c r="C5255" s="32" t="str">
        <f t="shared" si="381"/>
        <v>535-146</v>
      </c>
      <c r="D5255" s="32" t="s">
        <v>67</v>
      </c>
      <c r="E5255" s="32" t="s">
        <v>85</v>
      </c>
      <c r="F5255" s="32">
        <v>1465350581705</v>
      </c>
      <c r="G5255" s="32">
        <v>2</v>
      </c>
      <c r="H5255" s="34">
        <v>1606.9724999999999</v>
      </c>
      <c r="I5255" s="3"/>
      <c r="J5255" s="26">
        <f t="shared" si="379"/>
        <v>0</v>
      </c>
    </row>
    <row r="5256" spans="1:10" x14ac:dyDescent="0.25">
      <c r="A5256" s="36"/>
      <c r="B5256" s="32" t="s">
        <v>5</v>
      </c>
      <c r="C5256" s="32" t="str">
        <f t="shared" si="381"/>
        <v>535-146</v>
      </c>
      <c r="D5256" s="32" t="s">
        <v>67</v>
      </c>
      <c r="E5256" s="32" t="s">
        <v>39</v>
      </c>
      <c r="F5256" s="32">
        <v>1465350591704</v>
      </c>
      <c r="G5256" s="32">
        <v>3</v>
      </c>
      <c r="H5256" s="34">
        <v>1606.9724999999999</v>
      </c>
      <c r="I5256" s="3"/>
      <c r="J5256" s="26">
        <f t="shared" ref="J5256:J5319" si="382">H5256*I5256</f>
        <v>0</v>
      </c>
    </row>
    <row r="5257" spans="1:10" x14ac:dyDescent="0.25">
      <c r="A5257" s="37"/>
      <c r="B5257" s="32" t="s">
        <v>5</v>
      </c>
      <c r="C5257" s="32" t="str">
        <f t="shared" si="381"/>
        <v>535-146</v>
      </c>
      <c r="D5257" s="32" t="s">
        <v>67</v>
      </c>
      <c r="E5257" s="32" t="s">
        <v>41</v>
      </c>
      <c r="F5257" s="32">
        <v>1465350611709</v>
      </c>
      <c r="G5257" s="32">
        <v>3</v>
      </c>
      <c r="H5257" s="34">
        <v>1606.9724999999999</v>
      </c>
      <c r="I5257" s="3"/>
      <c r="J5257" s="26">
        <f t="shared" si="382"/>
        <v>0</v>
      </c>
    </row>
    <row r="5258" spans="1:10" ht="30" customHeight="1" x14ac:dyDescent="0.25">
      <c r="A5258" s="35"/>
      <c r="B5258" s="32" t="s">
        <v>51</v>
      </c>
      <c r="C5258" s="32" t="str">
        <f t="shared" ref="C5258:C5264" si="383">HYPERLINK("http://warehouse.orhideja.net//images/products/207-146 черный.JPG","207-146")</f>
        <v>207-146</v>
      </c>
      <c r="D5258" s="32" t="s">
        <v>67</v>
      </c>
      <c r="E5258" s="32">
        <v>38</v>
      </c>
      <c r="F5258" s="32">
        <v>1462071071706</v>
      </c>
      <c r="G5258" s="32">
        <v>8</v>
      </c>
      <c r="H5258" s="34">
        <v>1176.0525</v>
      </c>
      <c r="I5258" s="3"/>
      <c r="J5258" s="26">
        <f t="shared" si="382"/>
        <v>0</v>
      </c>
    </row>
    <row r="5259" spans="1:10" ht="30" customHeight="1" x14ac:dyDescent="0.25">
      <c r="A5259" s="36"/>
      <c r="B5259" s="32" t="s">
        <v>51</v>
      </c>
      <c r="C5259" s="32" t="str">
        <f t="shared" si="383"/>
        <v>207-146</v>
      </c>
      <c r="D5259" s="32" t="s">
        <v>67</v>
      </c>
      <c r="E5259" s="32">
        <v>40</v>
      </c>
      <c r="F5259" s="32">
        <v>1462071081705</v>
      </c>
      <c r="G5259" s="32">
        <v>2</v>
      </c>
      <c r="H5259" s="34">
        <v>1176.0525</v>
      </c>
      <c r="I5259" s="3"/>
      <c r="J5259" s="26">
        <f t="shared" si="382"/>
        <v>0</v>
      </c>
    </row>
    <row r="5260" spans="1:10" ht="30" customHeight="1" x14ac:dyDescent="0.25">
      <c r="A5260" s="36"/>
      <c r="B5260" s="32" t="s">
        <v>51</v>
      </c>
      <c r="C5260" s="32" t="str">
        <f t="shared" si="383"/>
        <v>207-146</v>
      </c>
      <c r="D5260" s="32" t="s">
        <v>67</v>
      </c>
      <c r="E5260" s="32">
        <v>42</v>
      </c>
      <c r="F5260" s="32">
        <v>1462071091704</v>
      </c>
      <c r="G5260" s="32">
        <v>48</v>
      </c>
      <c r="H5260" s="34">
        <v>1176.0525</v>
      </c>
      <c r="I5260" s="3"/>
      <c r="J5260" s="26">
        <f t="shared" si="382"/>
        <v>0</v>
      </c>
    </row>
    <row r="5261" spans="1:10" ht="30" customHeight="1" x14ac:dyDescent="0.25">
      <c r="A5261" s="36"/>
      <c r="B5261" s="32" t="s">
        <v>51</v>
      </c>
      <c r="C5261" s="32" t="str">
        <f t="shared" si="383"/>
        <v>207-146</v>
      </c>
      <c r="D5261" s="32" t="s">
        <v>67</v>
      </c>
      <c r="E5261" s="32">
        <v>44</v>
      </c>
      <c r="F5261" s="32">
        <v>1462071101700</v>
      </c>
      <c r="G5261" s="32">
        <v>51</v>
      </c>
      <c r="H5261" s="34">
        <v>1176.0525</v>
      </c>
      <c r="I5261" s="3"/>
      <c r="J5261" s="26">
        <f t="shared" si="382"/>
        <v>0</v>
      </c>
    </row>
    <row r="5262" spans="1:10" ht="30" customHeight="1" x14ac:dyDescent="0.25">
      <c r="A5262" s="36"/>
      <c r="B5262" s="32" t="s">
        <v>51</v>
      </c>
      <c r="C5262" s="32" t="str">
        <f t="shared" si="383"/>
        <v>207-146</v>
      </c>
      <c r="D5262" s="32" t="s">
        <v>67</v>
      </c>
      <c r="E5262" s="32">
        <v>46</v>
      </c>
      <c r="F5262" s="32">
        <v>1462071111709</v>
      </c>
      <c r="G5262" s="32">
        <v>61</v>
      </c>
      <c r="H5262" s="34">
        <v>1176.0525</v>
      </c>
      <c r="I5262" s="3"/>
      <c r="J5262" s="26">
        <f t="shared" si="382"/>
        <v>0</v>
      </c>
    </row>
    <row r="5263" spans="1:10" ht="30" customHeight="1" x14ac:dyDescent="0.25">
      <c r="A5263" s="36"/>
      <c r="B5263" s="32" t="s">
        <v>51</v>
      </c>
      <c r="C5263" s="32" t="str">
        <f t="shared" si="383"/>
        <v>207-146</v>
      </c>
      <c r="D5263" s="32" t="s">
        <v>67</v>
      </c>
      <c r="E5263" s="32">
        <v>48</v>
      </c>
      <c r="F5263" s="32">
        <v>1462071121708</v>
      </c>
      <c r="G5263" s="32">
        <v>28</v>
      </c>
      <c r="H5263" s="34">
        <v>1176.0525</v>
      </c>
      <c r="I5263" s="3"/>
      <c r="J5263" s="26">
        <f t="shared" si="382"/>
        <v>0</v>
      </c>
    </row>
    <row r="5264" spans="1:10" ht="30" customHeight="1" x14ac:dyDescent="0.25">
      <c r="A5264" s="37"/>
      <c r="B5264" s="32" t="s">
        <v>51</v>
      </c>
      <c r="C5264" s="32" t="str">
        <f t="shared" si="383"/>
        <v>207-146</v>
      </c>
      <c r="D5264" s="32" t="s">
        <v>67</v>
      </c>
      <c r="E5264" s="32">
        <v>50</v>
      </c>
      <c r="F5264" s="32">
        <v>1462071131707</v>
      </c>
      <c r="G5264" s="32">
        <v>17</v>
      </c>
      <c r="H5264" s="34">
        <v>1176.0525</v>
      </c>
      <c r="I5264" s="3"/>
      <c r="J5264" s="26">
        <f t="shared" si="382"/>
        <v>0</v>
      </c>
    </row>
    <row r="5265" spans="1:10" x14ac:dyDescent="0.25">
      <c r="A5265" s="35"/>
      <c r="B5265" s="32" t="s">
        <v>5</v>
      </c>
      <c r="C5265" s="32" t="str">
        <f t="shared" ref="C5265:C5296" si="384">HYPERLINK("http://warehouse.orhideja.net//images/products/535-146, 207-146 pion_2.jpg","535-146")</f>
        <v>535-146</v>
      </c>
      <c r="D5265" s="32" t="s">
        <v>69</v>
      </c>
      <c r="E5265" s="32" t="s">
        <v>77</v>
      </c>
      <c r="F5265" s="32">
        <v>1465350101682</v>
      </c>
      <c r="G5265" s="32">
        <v>5</v>
      </c>
      <c r="H5265" s="34">
        <v>1606.9724999999999</v>
      </c>
      <c r="I5265" s="3"/>
      <c r="J5265" s="26">
        <f t="shared" si="382"/>
        <v>0</v>
      </c>
    </row>
    <row r="5266" spans="1:10" x14ac:dyDescent="0.25">
      <c r="A5266" s="36"/>
      <c r="B5266" s="32" t="s">
        <v>5</v>
      </c>
      <c r="C5266" s="32" t="str">
        <f t="shared" si="384"/>
        <v>535-146</v>
      </c>
      <c r="D5266" s="32" t="s">
        <v>69</v>
      </c>
      <c r="E5266" s="32" t="s">
        <v>70</v>
      </c>
      <c r="F5266" s="32">
        <v>1465350111681</v>
      </c>
      <c r="G5266" s="32">
        <v>10</v>
      </c>
      <c r="H5266" s="34">
        <v>1606.9724999999999</v>
      </c>
      <c r="I5266" s="3"/>
      <c r="J5266" s="26">
        <f t="shared" si="382"/>
        <v>0</v>
      </c>
    </row>
    <row r="5267" spans="1:10" x14ac:dyDescent="0.25">
      <c r="A5267" s="36"/>
      <c r="B5267" s="32" t="s">
        <v>5</v>
      </c>
      <c r="C5267" s="32" t="str">
        <f t="shared" si="384"/>
        <v>535-146</v>
      </c>
      <c r="D5267" s="32" t="s">
        <v>69</v>
      </c>
      <c r="E5267" s="32" t="s">
        <v>7</v>
      </c>
      <c r="F5267" s="32">
        <v>1465350121680</v>
      </c>
      <c r="G5267" s="32">
        <v>10</v>
      </c>
      <c r="H5267" s="34">
        <v>1606.9724999999999</v>
      </c>
      <c r="I5267" s="3"/>
      <c r="J5267" s="26">
        <f t="shared" si="382"/>
        <v>0</v>
      </c>
    </row>
    <row r="5268" spans="1:10" x14ac:dyDescent="0.25">
      <c r="A5268" s="36"/>
      <c r="B5268" s="32" t="s">
        <v>5</v>
      </c>
      <c r="C5268" s="32" t="str">
        <f t="shared" si="384"/>
        <v>535-146</v>
      </c>
      <c r="D5268" s="32" t="s">
        <v>69</v>
      </c>
      <c r="E5268" s="32" t="s">
        <v>8</v>
      </c>
      <c r="F5268" s="32">
        <v>1465350131689</v>
      </c>
      <c r="G5268" s="32">
        <v>13</v>
      </c>
      <c r="H5268" s="34">
        <v>1606.9724999999999</v>
      </c>
      <c r="I5268" s="3"/>
      <c r="J5268" s="26">
        <f t="shared" si="382"/>
        <v>0</v>
      </c>
    </row>
    <row r="5269" spans="1:10" x14ac:dyDescent="0.25">
      <c r="A5269" s="36"/>
      <c r="B5269" s="32" t="s">
        <v>5</v>
      </c>
      <c r="C5269" s="32" t="str">
        <f t="shared" si="384"/>
        <v>535-146</v>
      </c>
      <c r="D5269" s="32" t="s">
        <v>69</v>
      </c>
      <c r="E5269" s="32" t="s">
        <v>54</v>
      </c>
      <c r="F5269" s="32">
        <v>1465350141688</v>
      </c>
      <c r="G5269" s="32">
        <v>9</v>
      </c>
      <c r="H5269" s="34">
        <v>1606.9724999999999</v>
      </c>
      <c r="I5269" s="3"/>
      <c r="J5269" s="26">
        <f t="shared" si="382"/>
        <v>0</v>
      </c>
    </row>
    <row r="5270" spans="1:10" x14ac:dyDescent="0.25">
      <c r="A5270" s="36"/>
      <c r="B5270" s="32" t="s">
        <v>5</v>
      </c>
      <c r="C5270" s="32" t="str">
        <f t="shared" si="384"/>
        <v>535-146</v>
      </c>
      <c r="D5270" s="32" t="s">
        <v>69</v>
      </c>
      <c r="E5270" s="32" t="s">
        <v>24</v>
      </c>
      <c r="F5270" s="32">
        <v>1465350151687</v>
      </c>
      <c r="G5270" s="32">
        <v>4</v>
      </c>
      <c r="H5270" s="34">
        <v>1606.9724999999999</v>
      </c>
      <c r="I5270" s="3"/>
      <c r="J5270" s="26">
        <f t="shared" si="382"/>
        <v>0</v>
      </c>
    </row>
    <row r="5271" spans="1:10" x14ac:dyDescent="0.25">
      <c r="A5271" s="36"/>
      <c r="B5271" s="32" t="s">
        <v>5</v>
      </c>
      <c r="C5271" s="32" t="str">
        <f t="shared" si="384"/>
        <v>535-146</v>
      </c>
      <c r="D5271" s="32" t="s">
        <v>69</v>
      </c>
      <c r="E5271" s="32" t="s">
        <v>55</v>
      </c>
      <c r="F5271" s="32">
        <v>1465350161686</v>
      </c>
      <c r="G5271" s="32">
        <v>3</v>
      </c>
      <c r="H5271" s="34">
        <v>1606.9724999999999</v>
      </c>
      <c r="I5271" s="3"/>
      <c r="J5271" s="26">
        <f t="shared" si="382"/>
        <v>0</v>
      </c>
    </row>
    <row r="5272" spans="1:10" x14ac:dyDescent="0.25">
      <c r="A5272" s="36"/>
      <c r="B5272" s="32" t="s">
        <v>5</v>
      </c>
      <c r="C5272" s="32" t="str">
        <f t="shared" si="384"/>
        <v>535-146</v>
      </c>
      <c r="D5272" s="32" t="s">
        <v>69</v>
      </c>
      <c r="E5272" s="32" t="s">
        <v>56</v>
      </c>
      <c r="F5272" s="32">
        <v>1465352011682</v>
      </c>
      <c r="G5272" s="32">
        <v>5</v>
      </c>
      <c r="H5272" s="34">
        <v>1606.9724999999999</v>
      </c>
      <c r="I5272" s="3"/>
      <c r="J5272" s="26">
        <f t="shared" si="382"/>
        <v>0</v>
      </c>
    </row>
    <row r="5273" spans="1:10" x14ac:dyDescent="0.25">
      <c r="A5273" s="36"/>
      <c r="B5273" s="32" t="s">
        <v>5</v>
      </c>
      <c r="C5273" s="32" t="str">
        <f t="shared" si="384"/>
        <v>535-146</v>
      </c>
      <c r="D5273" s="32" t="s">
        <v>69</v>
      </c>
      <c r="E5273" s="32" t="s">
        <v>57</v>
      </c>
      <c r="F5273" s="32">
        <v>1465352021681</v>
      </c>
      <c r="G5273" s="32">
        <v>6</v>
      </c>
      <c r="H5273" s="34">
        <v>1606.9724999999999</v>
      </c>
      <c r="I5273" s="3"/>
      <c r="J5273" s="26">
        <f t="shared" si="382"/>
        <v>0</v>
      </c>
    </row>
    <row r="5274" spans="1:10" x14ac:dyDescent="0.25">
      <c r="A5274" s="36"/>
      <c r="B5274" s="32" t="s">
        <v>5</v>
      </c>
      <c r="C5274" s="32" t="str">
        <f t="shared" si="384"/>
        <v>535-146</v>
      </c>
      <c r="D5274" s="32" t="s">
        <v>69</v>
      </c>
      <c r="E5274" s="32" t="s">
        <v>58</v>
      </c>
      <c r="F5274" s="32">
        <v>1465352031680</v>
      </c>
      <c r="G5274" s="32">
        <v>5</v>
      </c>
      <c r="H5274" s="34">
        <v>1606.9724999999999</v>
      </c>
      <c r="I5274" s="3"/>
      <c r="J5274" s="26">
        <f t="shared" si="382"/>
        <v>0</v>
      </c>
    </row>
    <row r="5275" spans="1:10" x14ac:dyDescent="0.25">
      <c r="A5275" s="36"/>
      <c r="B5275" s="32" t="s">
        <v>5</v>
      </c>
      <c r="C5275" s="32" t="str">
        <f t="shared" si="384"/>
        <v>535-146</v>
      </c>
      <c r="D5275" s="32" t="s">
        <v>69</v>
      </c>
      <c r="E5275" s="32" t="s">
        <v>9</v>
      </c>
      <c r="F5275" s="32">
        <v>1465350181684</v>
      </c>
      <c r="G5275" s="32">
        <v>10</v>
      </c>
      <c r="H5275" s="34">
        <v>1606.9724999999999</v>
      </c>
      <c r="I5275" s="3"/>
      <c r="J5275" s="26">
        <f t="shared" si="382"/>
        <v>0</v>
      </c>
    </row>
    <row r="5276" spans="1:10" x14ac:dyDescent="0.25">
      <c r="A5276" s="36"/>
      <c r="B5276" s="32" t="s">
        <v>5</v>
      </c>
      <c r="C5276" s="32" t="str">
        <f t="shared" si="384"/>
        <v>535-146</v>
      </c>
      <c r="D5276" s="32" t="s">
        <v>69</v>
      </c>
      <c r="E5276" s="32" t="s">
        <v>10</v>
      </c>
      <c r="F5276" s="32">
        <v>1465350191683</v>
      </c>
      <c r="G5276" s="32">
        <v>16</v>
      </c>
      <c r="H5276" s="34">
        <v>1606.9724999999999</v>
      </c>
      <c r="I5276" s="3"/>
      <c r="J5276" s="26">
        <f t="shared" si="382"/>
        <v>0</v>
      </c>
    </row>
    <row r="5277" spans="1:10" x14ac:dyDescent="0.25">
      <c r="A5277" s="36"/>
      <c r="B5277" s="32" t="s">
        <v>5</v>
      </c>
      <c r="C5277" s="32" t="str">
        <f t="shared" si="384"/>
        <v>535-146</v>
      </c>
      <c r="D5277" s="32" t="s">
        <v>69</v>
      </c>
      <c r="E5277" s="32" t="s">
        <v>11</v>
      </c>
      <c r="F5277" s="32">
        <v>1465350201689</v>
      </c>
      <c r="G5277" s="32">
        <v>29</v>
      </c>
      <c r="H5277" s="34">
        <v>1606.9724999999999</v>
      </c>
      <c r="I5277" s="3"/>
      <c r="J5277" s="26">
        <f t="shared" si="382"/>
        <v>0</v>
      </c>
    </row>
    <row r="5278" spans="1:10" x14ac:dyDescent="0.25">
      <c r="A5278" s="36"/>
      <c r="B5278" s="32" t="s">
        <v>5</v>
      </c>
      <c r="C5278" s="32" t="str">
        <f t="shared" si="384"/>
        <v>535-146</v>
      </c>
      <c r="D5278" s="32" t="s">
        <v>69</v>
      </c>
      <c r="E5278" s="32" t="s">
        <v>25</v>
      </c>
      <c r="F5278" s="32">
        <v>1465350211688</v>
      </c>
      <c r="G5278" s="32">
        <v>18</v>
      </c>
      <c r="H5278" s="34">
        <v>1606.9724999999999</v>
      </c>
      <c r="I5278" s="3"/>
      <c r="J5278" s="26">
        <f t="shared" si="382"/>
        <v>0</v>
      </c>
    </row>
    <row r="5279" spans="1:10" x14ac:dyDescent="0.25">
      <c r="A5279" s="36"/>
      <c r="B5279" s="32" t="s">
        <v>5</v>
      </c>
      <c r="C5279" s="32" t="str">
        <f t="shared" si="384"/>
        <v>535-146</v>
      </c>
      <c r="D5279" s="32" t="s">
        <v>69</v>
      </c>
      <c r="E5279" s="32" t="s">
        <v>12</v>
      </c>
      <c r="F5279" s="32">
        <v>1465350221687</v>
      </c>
      <c r="G5279" s="32">
        <v>11</v>
      </c>
      <c r="H5279" s="34">
        <v>1606.9724999999999</v>
      </c>
      <c r="I5279" s="3"/>
      <c r="J5279" s="26">
        <f t="shared" si="382"/>
        <v>0</v>
      </c>
    </row>
    <row r="5280" spans="1:10" x14ac:dyDescent="0.25">
      <c r="A5280" s="36"/>
      <c r="B5280" s="32" t="s">
        <v>5</v>
      </c>
      <c r="C5280" s="32" t="str">
        <f t="shared" si="384"/>
        <v>535-146</v>
      </c>
      <c r="D5280" s="32" t="s">
        <v>69</v>
      </c>
      <c r="E5280" s="32" t="s">
        <v>13</v>
      </c>
      <c r="F5280" s="32">
        <v>1465350231686</v>
      </c>
      <c r="G5280" s="32">
        <v>20</v>
      </c>
      <c r="H5280" s="34">
        <v>1606.9724999999999</v>
      </c>
      <c r="I5280" s="3"/>
      <c r="J5280" s="26">
        <f t="shared" si="382"/>
        <v>0</v>
      </c>
    </row>
    <row r="5281" spans="1:10" x14ac:dyDescent="0.25">
      <c r="A5281" s="36"/>
      <c r="B5281" s="32" t="s">
        <v>5</v>
      </c>
      <c r="C5281" s="32" t="str">
        <f t="shared" si="384"/>
        <v>535-146</v>
      </c>
      <c r="D5281" s="32" t="s">
        <v>69</v>
      </c>
      <c r="E5281" s="32" t="s">
        <v>43</v>
      </c>
      <c r="F5281" s="32">
        <v>1465350241685</v>
      </c>
      <c r="G5281" s="32">
        <v>16</v>
      </c>
      <c r="H5281" s="34">
        <v>1606.9724999999999</v>
      </c>
      <c r="I5281" s="3"/>
      <c r="J5281" s="26">
        <f t="shared" si="382"/>
        <v>0</v>
      </c>
    </row>
    <row r="5282" spans="1:10" x14ac:dyDescent="0.25">
      <c r="A5282" s="36"/>
      <c r="B5282" s="32" t="s">
        <v>5</v>
      </c>
      <c r="C5282" s="32" t="str">
        <f t="shared" si="384"/>
        <v>535-146</v>
      </c>
      <c r="D5282" s="32" t="s">
        <v>69</v>
      </c>
      <c r="E5282" s="32" t="s">
        <v>44</v>
      </c>
      <c r="F5282" s="32">
        <v>1465350971681</v>
      </c>
      <c r="G5282" s="32">
        <v>15</v>
      </c>
      <c r="H5282" s="34">
        <v>1606.9724999999999</v>
      </c>
      <c r="I5282" s="3"/>
      <c r="J5282" s="26">
        <f t="shared" si="382"/>
        <v>0</v>
      </c>
    </row>
    <row r="5283" spans="1:10" x14ac:dyDescent="0.25">
      <c r="A5283" s="36"/>
      <c r="B5283" s="32" t="s">
        <v>5</v>
      </c>
      <c r="C5283" s="32" t="str">
        <f t="shared" si="384"/>
        <v>535-146</v>
      </c>
      <c r="D5283" s="32" t="s">
        <v>69</v>
      </c>
      <c r="E5283" s="32" t="s">
        <v>45</v>
      </c>
      <c r="F5283" s="32">
        <v>1465350981680</v>
      </c>
      <c r="G5283" s="32">
        <v>18</v>
      </c>
      <c r="H5283" s="34">
        <v>1606.9724999999999</v>
      </c>
      <c r="I5283" s="3"/>
      <c r="J5283" s="26">
        <f t="shared" si="382"/>
        <v>0</v>
      </c>
    </row>
    <row r="5284" spans="1:10" x14ac:dyDescent="0.25">
      <c r="A5284" s="36"/>
      <c r="B5284" s="32" t="s">
        <v>5</v>
      </c>
      <c r="C5284" s="32" t="str">
        <f t="shared" si="384"/>
        <v>535-146</v>
      </c>
      <c r="D5284" s="32" t="s">
        <v>69</v>
      </c>
      <c r="E5284" s="32" t="s">
        <v>111</v>
      </c>
      <c r="F5284" s="32">
        <v>1465352041689</v>
      </c>
      <c r="G5284" s="32">
        <v>5</v>
      </c>
      <c r="H5284" s="34">
        <v>1606.9724999999999</v>
      </c>
      <c r="I5284" s="3"/>
      <c r="J5284" s="26">
        <f t="shared" si="382"/>
        <v>0</v>
      </c>
    </row>
    <row r="5285" spans="1:10" x14ac:dyDescent="0.25">
      <c r="A5285" s="36"/>
      <c r="B5285" s="32" t="s">
        <v>5</v>
      </c>
      <c r="C5285" s="32" t="str">
        <f t="shared" si="384"/>
        <v>535-146</v>
      </c>
      <c r="D5285" s="32" t="s">
        <v>69</v>
      </c>
      <c r="E5285" s="32" t="s">
        <v>14</v>
      </c>
      <c r="F5285" s="32">
        <v>1465350261683</v>
      </c>
      <c r="G5285" s="32">
        <v>3</v>
      </c>
      <c r="H5285" s="34">
        <v>1606.9724999999999</v>
      </c>
      <c r="I5285" s="3"/>
      <c r="J5285" s="26">
        <f t="shared" si="382"/>
        <v>0</v>
      </c>
    </row>
    <row r="5286" spans="1:10" x14ac:dyDescent="0.25">
      <c r="A5286" s="36"/>
      <c r="B5286" s="32" t="s">
        <v>5</v>
      </c>
      <c r="C5286" s="32" t="str">
        <f t="shared" si="384"/>
        <v>535-146</v>
      </c>
      <c r="D5286" s="32" t="s">
        <v>69</v>
      </c>
      <c r="E5286" s="32" t="s">
        <v>15</v>
      </c>
      <c r="F5286" s="32">
        <v>1465350271682</v>
      </c>
      <c r="G5286" s="32">
        <v>16</v>
      </c>
      <c r="H5286" s="34">
        <v>1606.9724999999999</v>
      </c>
      <c r="I5286" s="3"/>
      <c r="J5286" s="26">
        <f t="shared" si="382"/>
        <v>0</v>
      </c>
    </row>
    <row r="5287" spans="1:10" x14ac:dyDescent="0.25">
      <c r="A5287" s="36"/>
      <c r="B5287" s="32" t="s">
        <v>5</v>
      </c>
      <c r="C5287" s="32" t="str">
        <f t="shared" si="384"/>
        <v>535-146</v>
      </c>
      <c r="D5287" s="32" t="s">
        <v>69</v>
      </c>
      <c r="E5287" s="32" t="s">
        <v>16</v>
      </c>
      <c r="F5287" s="32">
        <v>1465350281681</v>
      </c>
      <c r="G5287" s="32">
        <v>29</v>
      </c>
      <c r="H5287" s="34">
        <v>1606.9724999999999</v>
      </c>
      <c r="I5287" s="3"/>
      <c r="J5287" s="26">
        <f t="shared" si="382"/>
        <v>0</v>
      </c>
    </row>
    <row r="5288" spans="1:10" x14ac:dyDescent="0.25">
      <c r="A5288" s="36"/>
      <c r="B5288" s="32" t="s">
        <v>5</v>
      </c>
      <c r="C5288" s="32" t="str">
        <f t="shared" si="384"/>
        <v>535-146</v>
      </c>
      <c r="D5288" s="32" t="s">
        <v>69</v>
      </c>
      <c r="E5288" s="32" t="s">
        <v>17</v>
      </c>
      <c r="F5288" s="32">
        <v>1465350291680</v>
      </c>
      <c r="G5288" s="32">
        <v>27</v>
      </c>
      <c r="H5288" s="34">
        <v>1606.9724999999999</v>
      </c>
      <c r="I5288" s="3"/>
      <c r="J5288" s="26">
        <f t="shared" si="382"/>
        <v>0</v>
      </c>
    </row>
    <row r="5289" spans="1:10" x14ac:dyDescent="0.25">
      <c r="A5289" s="36"/>
      <c r="B5289" s="32" t="s">
        <v>5</v>
      </c>
      <c r="C5289" s="32" t="str">
        <f t="shared" si="384"/>
        <v>535-146</v>
      </c>
      <c r="D5289" s="32" t="s">
        <v>69</v>
      </c>
      <c r="E5289" s="32" t="s">
        <v>18</v>
      </c>
      <c r="F5289" s="32">
        <v>1465350301686</v>
      </c>
      <c r="G5289" s="32">
        <v>10</v>
      </c>
      <c r="H5289" s="34">
        <v>1606.9724999999999</v>
      </c>
      <c r="I5289" s="3"/>
      <c r="J5289" s="26">
        <f t="shared" si="382"/>
        <v>0</v>
      </c>
    </row>
    <row r="5290" spans="1:10" x14ac:dyDescent="0.25">
      <c r="A5290" s="36"/>
      <c r="B5290" s="32" t="s">
        <v>5</v>
      </c>
      <c r="C5290" s="32" t="str">
        <f t="shared" si="384"/>
        <v>535-146</v>
      </c>
      <c r="D5290" s="32" t="s">
        <v>69</v>
      </c>
      <c r="E5290" s="32" t="s">
        <v>26</v>
      </c>
      <c r="F5290" s="32">
        <v>1465350311685</v>
      </c>
      <c r="G5290" s="32">
        <v>9</v>
      </c>
      <c r="H5290" s="34">
        <v>1606.9724999999999</v>
      </c>
      <c r="I5290" s="3"/>
      <c r="J5290" s="26">
        <f t="shared" si="382"/>
        <v>0</v>
      </c>
    </row>
    <row r="5291" spans="1:10" x14ac:dyDescent="0.25">
      <c r="A5291" s="36"/>
      <c r="B5291" s="32" t="s">
        <v>5</v>
      </c>
      <c r="C5291" s="32" t="str">
        <f t="shared" si="384"/>
        <v>535-146</v>
      </c>
      <c r="D5291" s="32" t="s">
        <v>69</v>
      </c>
      <c r="E5291" s="32" t="s">
        <v>46</v>
      </c>
      <c r="F5291" s="32">
        <v>1465350321684</v>
      </c>
      <c r="G5291" s="32">
        <v>9</v>
      </c>
      <c r="H5291" s="34">
        <v>1606.9724999999999</v>
      </c>
      <c r="I5291" s="3"/>
      <c r="J5291" s="26">
        <f t="shared" si="382"/>
        <v>0</v>
      </c>
    </row>
    <row r="5292" spans="1:10" x14ac:dyDescent="0.25">
      <c r="A5292" s="36"/>
      <c r="B5292" s="32" t="s">
        <v>5</v>
      </c>
      <c r="C5292" s="32" t="str">
        <f t="shared" si="384"/>
        <v>535-146</v>
      </c>
      <c r="D5292" s="32" t="s">
        <v>69</v>
      </c>
      <c r="E5292" s="32" t="s">
        <v>47</v>
      </c>
      <c r="F5292" s="32">
        <v>1465350991689</v>
      </c>
      <c r="G5292" s="32">
        <v>24</v>
      </c>
      <c r="H5292" s="34">
        <v>1606.9724999999999</v>
      </c>
      <c r="I5292" s="3"/>
      <c r="J5292" s="26">
        <f t="shared" si="382"/>
        <v>0</v>
      </c>
    </row>
    <row r="5293" spans="1:10" x14ac:dyDescent="0.25">
      <c r="A5293" s="36"/>
      <c r="B5293" s="32" t="s">
        <v>5</v>
      </c>
      <c r="C5293" s="32" t="str">
        <f t="shared" si="384"/>
        <v>535-146</v>
      </c>
      <c r="D5293" s="32" t="s">
        <v>69</v>
      </c>
      <c r="E5293" s="32" t="s">
        <v>104</v>
      </c>
      <c r="F5293" s="32">
        <v>1465352051688</v>
      </c>
      <c r="G5293" s="32">
        <v>27</v>
      </c>
      <c r="H5293" s="34">
        <v>1606.9724999999999</v>
      </c>
      <c r="I5293" s="3"/>
      <c r="J5293" s="26">
        <f t="shared" si="382"/>
        <v>0</v>
      </c>
    </row>
    <row r="5294" spans="1:10" x14ac:dyDescent="0.25">
      <c r="A5294" s="36"/>
      <c r="B5294" s="32" t="s">
        <v>5</v>
      </c>
      <c r="C5294" s="32" t="str">
        <f t="shared" si="384"/>
        <v>535-146</v>
      </c>
      <c r="D5294" s="32" t="s">
        <v>69</v>
      </c>
      <c r="E5294" s="32" t="s">
        <v>112</v>
      </c>
      <c r="F5294" s="32">
        <v>1465352061687</v>
      </c>
      <c r="G5294" s="32">
        <v>4</v>
      </c>
      <c r="H5294" s="34">
        <v>1606.9724999999999</v>
      </c>
      <c r="I5294" s="3"/>
      <c r="J5294" s="26">
        <f t="shared" si="382"/>
        <v>0</v>
      </c>
    </row>
    <row r="5295" spans="1:10" x14ac:dyDescent="0.25">
      <c r="A5295" s="36"/>
      <c r="B5295" s="32" t="s">
        <v>5</v>
      </c>
      <c r="C5295" s="32" t="str">
        <f t="shared" si="384"/>
        <v>535-146</v>
      </c>
      <c r="D5295" s="32" t="s">
        <v>69</v>
      </c>
      <c r="E5295" s="32" t="s">
        <v>19</v>
      </c>
      <c r="F5295" s="32">
        <v>1465350341682</v>
      </c>
      <c r="G5295" s="32">
        <v>8</v>
      </c>
      <c r="H5295" s="34">
        <v>1606.9724999999999</v>
      </c>
      <c r="I5295" s="3"/>
      <c r="J5295" s="26">
        <f t="shared" si="382"/>
        <v>0</v>
      </c>
    </row>
    <row r="5296" spans="1:10" x14ac:dyDescent="0.25">
      <c r="A5296" s="36"/>
      <c r="B5296" s="32" t="s">
        <v>5</v>
      </c>
      <c r="C5296" s="32" t="str">
        <f t="shared" si="384"/>
        <v>535-146</v>
      </c>
      <c r="D5296" s="32" t="s">
        <v>69</v>
      </c>
      <c r="E5296" s="32" t="s">
        <v>22</v>
      </c>
      <c r="F5296" s="32">
        <v>1465350371689</v>
      </c>
      <c r="G5296" s="32">
        <v>13</v>
      </c>
      <c r="H5296" s="34">
        <v>1606.9724999999999</v>
      </c>
      <c r="I5296" s="3"/>
      <c r="J5296" s="26">
        <f t="shared" si="382"/>
        <v>0</v>
      </c>
    </row>
    <row r="5297" spans="1:10" x14ac:dyDescent="0.25">
      <c r="A5297" s="36"/>
      <c r="B5297" s="32" t="s">
        <v>5</v>
      </c>
      <c r="C5297" s="32" t="str">
        <f t="shared" ref="C5297:C5313" si="385">HYPERLINK("http://warehouse.orhideja.net//images/products/535-146, 207-146 pion_2.jpg","535-146")</f>
        <v>535-146</v>
      </c>
      <c r="D5297" s="32" t="s">
        <v>69</v>
      </c>
      <c r="E5297" s="32" t="s">
        <v>23</v>
      </c>
      <c r="F5297" s="32">
        <v>1465350381688</v>
      </c>
      <c r="G5297" s="32">
        <v>26</v>
      </c>
      <c r="H5297" s="34">
        <v>1606.9724999999999</v>
      </c>
      <c r="I5297" s="3"/>
      <c r="J5297" s="26">
        <f t="shared" si="382"/>
        <v>0</v>
      </c>
    </row>
    <row r="5298" spans="1:10" x14ac:dyDescent="0.25">
      <c r="A5298" s="36"/>
      <c r="B5298" s="32" t="s">
        <v>5</v>
      </c>
      <c r="C5298" s="32" t="str">
        <f t="shared" si="385"/>
        <v>535-146</v>
      </c>
      <c r="D5298" s="32" t="s">
        <v>69</v>
      </c>
      <c r="E5298" s="32" t="s">
        <v>27</v>
      </c>
      <c r="F5298" s="32">
        <v>1465350391687</v>
      </c>
      <c r="G5298" s="32">
        <v>9</v>
      </c>
      <c r="H5298" s="34">
        <v>1606.9724999999999</v>
      </c>
      <c r="I5298" s="3"/>
      <c r="J5298" s="26">
        <f t="shared" si="382"/>
        <v>0</v>
      </c>
    </row>
    <row r="5299" spans="1:10" x14ac:dyDescent="0.25">
      <c r="A5299" s="36"/>
      <c r="B5299" s="32" t="s">
        <v>5</v>
      </c>
      <c r="C5299" s="32" t="str">
        <f t="shared" si="385"/>
        <v>535-146</v>
      </c>
      <c r="D5299" s="32" t="s">
        <v>69</v>
      </c>
      <c r="E5299" s="32" t="s">
        <v>34</v>
      </c>
      <c r="F5299" s="32">
        <v>1465350401683</v>
      </c>
      <c r="G5299" s="32">
        <v>12</v>
      </c>
      <c r="H5299" s="34">
        <v>1606.9724999999999</v>
      </c>
      <c r="I5299" s="3"/>
      <c r="J5299" s="26">
        <f t="shared" si="382"/>
        <v>0</v>
      </c>
    </row>
    <row r="5300" spans="1:10" x14ac:dyDescent="0.25">
      <c r="A5300" s="36"/>
      <c r="B5300" s="32" t="s">
        <v>5</v>
      </c>
      <c r="C5300" s="32" t="str">
        <f t="shared" si="385"/>
        <v>535-146</v>
      </c>
      <c r="D5300" s="32" t="s">
        <v>69</v>
      </c>
      <c r="E5300" s="32" t="s">
        <v>105</v>
      </c>
      <c r="F5300" s="32">
        <v>1465352071686</v>
      </c>
      <c r="G5300" s="32">
        <v>1</v>
      </c>
      <c r="H5300" s="34">
        <v>1606.9724999999999</v>
      </c>
      <c r="I5300" s="3"/>
      <c r="J5300" s="26">
        <f t="shared" si="382"/>
        <v>0</v>
      </c>
    </row>
    <row r="5301" spans="1:10" x14ac:dyDescent="0.25">
      <c r="A5301" s="36"/>
      <c r="B5301" s="32" t="s">
        <v>5</v>
      </c>
      <c r="C5301" s="32" t="str">
        <f t="shared" si="385"/>
        <v>535-146</v>
      </c>
      <c r="D5301" s="32" t="s">
        <v>69</v>
      </c>
      <c r="E5301" s="32" t="s">
        <v>106</v>
      </c>
      <c r="F5301" s="32">
        <v>1465352081685</v>
      </c>
      <c r="G5301" s="32">
        <v>16</v>
      </c>
      <c r="H5301" s="34">
        <v>1606.9724999999999</v>
      </c>
      <c r="I5301" s="3"/>
      <c r="J5301" s="26">
        <f t="shared" si="382"/>
        <v>0</v>
      </c>
    </row>
    <row r="5302" spans="1:10" x14ac:dyDescent="0.25">
      <c r="A5302" s="36"/>
      <c r="B5302" s="32" t="s">
        <v>5</v>
      </c>
      <c r="C5302" s="32" t="str">
        <f t="shared" si="385"/>
        <v>535-146</v>
      </c>
      <c r="D5302" s="32" t="s">
        <v>69</v>
      </c>
      <c r="E5302" s="32" t="s">
        <v>73</v>
      </c>
      <c r="F5302" s="32">
        <v>1465350421681</v>
      </c>
      <c r="G5302" s="32">
        <v>11</v>
      </c>
      <c r="H5302" s="34">
        <v>1606.9724999999999</v>
      </c>
      <c r="I5302" s="3"/>
      <c r="J5302" s="26">
        <f t="shared" si="382"/>
        <v>0</v>
      </c>
    </row>
    <row r="5303" spans="1:10" x14ac:dyDescent="0.25">
      <c r="A5303" s="36"/>
      <c r="B5303" s="32" t="s">
        <v>5</v>
      </c>
      <c r="C5303" s="32" t="str">
        <f t="shared" si="385"/>
        <v>535-146</v>
      </c>
      <c r="D5303" s="32" t="s">
        <v>69</v>
      </c>
      <c r="E5303" s="32" t="s">
        <v>30</v>
      </c>
      <c r="F5303" s="32">
        <v>1465350451688</v>
      </c>
      <c r="G5303" s="32">
        <v>28</v>
      </c>
      <c r="H5303" s="34">
        <v>1606.9724999999999</v>
      </c>
      <c r="I5303" s="3"/>
      <c r="J5303" s="26">
        <f t="shared" si="382"/>
        <v>0</v>
      </c>
    </row>
    <row r="5304" spans="1:10" x14ac:dyDescent="0.25">
      <c r="A5304" s="36"/>
      <c r="B5304" s="32" t="s">
        <v>5</v>
      </c>
      <c r="C5304" s="32" t="str">
        <f t="shared" si="385"/>
        <v>535-146</v>
      </c>
      <c r="D5304" s="32" t="s">
        <v>69</v>
      </c>
      <c r="E5304" s="32" t="s">
        <v>48</v>
      </c>
      <c r="F5304" s="32">
        <v>1465350461687</v>
      </c>
      <c r="G5304" s="32">
        <v>16</v>
      </c>
      <c r="H5304" s="34">
        <v>1606.9724999999999</v>
      </c>
      <c r="I5304" s="3"/>
      <c r="J5304" s="26">
        <f t="shared" si="382"/>
        <v>0</v>
      </c>
    </row>
    <row r="5305" spans="1:10" x14ac:dyDescent="0.25">
      <c r="A5305" s="36"/>
      <c r="B5305" s="32" t="s">
        <v>5</v>
      </c>
      <c r="C5305" s="32" t="str">
        <f t="shared" si="385"/>
        <v>535-146</v>
      </c>
      <c r="D5305" s="32" t="s">
        <v>69</v>
      </c>
      <c r="E5305" s="32" t="s">
        <v>35</v>
      </c>
      <c r="F5305" s="32">
        <v>1465350471686</v>
      </c>
      <c r="G5305" s="32">
        <v>17</v>
      </c>
      <c r="H5305" s="34">
        <v>1606.9724999999999</v>
      </c>
      <c r="I5305" s="3"/>
      <c r="J5305" s="26">
        <f t="shared" si="382"/>
        <v>0</v>
      </c>
    </row>
    <row r="5306" spans="1:10" x14ac:dyDescent="0.25">
      <c r="A5306" s="36"/>
      <c r="B5306" s="32" t="s">
        <v>5</v>
      </c>
      <c r="C5306" s="32" t="str">
        <f t="shared" si="385"/>
        <v>535-146</v>
      </c>
      <c r="D5306" s="32" t="s">
        <v>69</v>
      </c>
      <c r="E5306" s="32" t="s">
        <v>115</v>
      </c>
      <c r="F5306" s="32">
        <v>1465352101680</v>
      </c>
      <c r="G5306" s="32">
        <v>1</v>
      </c>
      <c r="H5306" s="34">
        <v>1606.9724999999999</v>
      </c>
      <c r="I5306" s="3"/>
      <c r="J5306" s="26">
        <f t="shared" si="382"/>
        <v>0</v>
      </c>
    </row>
    <row r="5307" spans="1:10" x14ac:dyDescent="0.25">
      <c r="A5307" s="36"/>
      <c r="B5307" s="32" t="s">
        <v>5</v>
      </c>
      <c r="C5307" s="32" t="str">
        <f t="shared" si="385"/>
        <v>535-146</v>
      </c>
      <c r="D5307" s="32" t="s">
        <v>69</v>
      </c>
      <c r="E5307" s="32" t="s">
        <v>74</v>
      </c>
      <c r="F5307" s="32">
        <v>1465350501680</v>
      </c>
      <c r="G5307" s="32">
        <v>9</v>
      </c>
      <c r="H5307" s="34">
        <v>1606.9724999999999</v>
      </c>
      <c r="I5307" s="3"/>
      <c r="J5307" s="26">
        <f t="shared" si="382"/>
        <v>0</v>
      </c>
    </row>
    <row r="5308" spans="1:10" x14ac:dyDescent="0.25">
      <c r="A5308" s="36"/>
      <c r="B5308" s="32" t="s">
        <v>5</v>
      </c>
      <c r="C5308" s="32" t="str">
        <f t="shared" si="385"/>
        <v>535-146</v>
      </c>
      <c r="D5308" s="32" t="s">
        <v>69</v>
      </c>
      <c r="E5308" s="32" t="s">
        <v>38</v>
      </c>
      <c r="F5308" s="32">
        <v>1465350531687</v>
      </c>
      <c r="G5308" s="32">
        <v>22</v>
      </c>
      <c r="H5308" s="34">
        <v>1606.9724999999999</v>
      </c>
      <c r="I5308" s="3"/>
      <c r="J5308" s="26">
        <f t="shared" si="382"/>
        <v>0</v>
      </c>
    </row>
    <row r="5309" spans="1:10" x14ac:dyDescent="0.25">
      <c r="A5309" s="36"/>
      <c r="B5309" s="32" t="s">
        <v>5</v>
      </c>
      <c r="C5309" s="32" t="str">
        <f t="shared" si="385"/>
        <v>535-146</v>
      </c>
      <c r="D5309" s="32" t="s">
        <v>69</v>
      </c>
      <c r="E5309" s="32" t="s">
        <v>49</v>
      </c>
      <c r="F5309" s="32">
        <v>1465350541686</v>
      </c>
      <c r="G5309" s="32">
        <v>9</v>
      </c>
      <c r="H5309" s="34">
        <v>1606.9724999999999</v>
      </c>
      <c r="I5309" s="3"/>
      <c r="J5309" s="26">
        <f t="shared" si="382"/>
        <v>0</v>
      </c>
    </row>
    <row r="5310" spans="1:10" x14ac:dyDescent="0.25">
      <c r="A5310" s="36"/>
      <c r="B5310" s="32" t="s">
        <v>5</v>
      </c>
      <c r="C5310" s="32" t="str">
        <f t="shared" si="385"/>
        <v>535-146</v>
      </c>
      <c r="D5310" s="32" t="s">
        <v>69</v>
      </c>
      <c r="E5310" s="32" t="s">
        <v>118</v>
      </c>
      <c r="F5310" s="32">
        <v>1465350561684</v>
      </c>
      <c r="G5310" s="32">
        <v>5</v>
      </c>
      <c r="H5310" s="34">
        <v>1606.9724999999999</v>
      </c>
      <c r="I5310" s="3"/>
      <c r="J5310" s="26">
        <f t="shared" si="382"/>
        <v>0</v>
      </c>
    </row>
    <row r="5311" spans="1:10" x14ac:dyDescent="0.25">
      <c r="A5311" s="36"/>
      <c r="B5311" s="32" t="s">
        <v>5</v>
      </c>
      <c r="C5311" s="32" t="str">
        <f t="shared" si="385"/>
        <v>535-146</v>
      </c>
      <c r="D5311" s="32" t="s">
        <v>69</v>
      </c>
      <c r="E5311" s="32" t="s">
        <v>85</v>
      </c>
      <c r="F5311" s="32">
        <v>1465350581682</v>
      </c>
      <c r="G5311" s="32">
        <v>2</v>
      </c>
      <c r="H5311" s="34">
        <v>1606.9724999999999</v>
      </c>
      <c r="I5311" s="3"/>
      <c r="J5311" s="26">
        <f t="shared" si="382"/>
        <v>0</v>
      </c>
    </row>
    <row r="5312" spans="1:10" x14ac:dyDescent="0.25">
      <c r="A5312" s="36"/>
      <c r="B5312" s="32" t="s">
        <v>5</v>
      </c>
      <c r="C5312" s="32" t="str">
        <f t="shared" si="385"/>
        <v>535-146</v>
      </c>
      <c r="D5312" s="32" t="s">
        <v>69</v>
      </c>
      <c r="E5312" s="32" t="s">
        <v>41</v>
      </c>
      <c r="F5312" s="32">
        <v>1465350611686</v>
      </c>
      <c r="G5312" s="32">
        <v>3</v>
      </c>
      <c r="H5312" s="34">
        <v>1606.9724999999999</v>
      </c>
      <c r="I5312" s="3"/>
      <c r="J5312" s="26">
        <f t="shared" si="382"/>
        <v>0</v>
      </c>
    </row>
    <row r="5313" spans="1:10" x14ac:dyDescent="0.25">
      <c r="A5313" s="37"/>
      <c r="B5313" s="32" t="s">
        <v>5</v>
      </c>
      <c r="C5313" s="32" t="str">
        <f t="shared" si="385"/>
        <v>535-146</v>
      </c>
      <c r="D5313" s="32" t="s">
        <v>69</v>
      </c>
      <c r="E5313" s="32" t="s">
        <v>107</v>
      </c>
      <c r="F5313" s="32">
        <v>1465350621685</v>
      </c>
      <c r="G5313" s="32">
        <v>7</v>
      </c>
      <c r="H5313" s="34">
        <v>1606.9724999999999</v>
      </c>
      <c r="I5313" s="3"/>
      <c r="J5313" s="26">
        <f t="shared" si="382"/>
        <v>0</v>
      </c>
    </row>
    <row r="5314" spans="1:10" ht="50.25" customHeight="1" x14ac:dyDescent="0.25">
      <c r="A5314" s="38"/>
      <c r="B5314" s="32" t="s">
        <v>51</v>
      </c>
      <c r="C5314" s="32" t="str">
        <f>HYPERLINK("http://warehouse.orhideja.net//images/products/207-146_3.jpg","207-146")</f>
        <v>207-146</v>
      </c>
      <c r="D5314" s="32" t="s">
        <v>69</v>
      </c>
      <c r="E5314" s="32">
        <v>42</v>
      </c>
      <c r="F5314" s="32">
        <v>1462071091681</v>
      </c>
      <c r="G5314" s="32">
        <v>21</v>
      </c>
      <c r="H5314" s="34">
        <v>1176.0525</v>
      </c>
      <c r="I5314" s="3"/>
      <c r="J5314" s="26">
        <f t="shared" si="382"/>
        <v>0</v>
      </c>
    </row>
    <row r="5315" spans="1:10" ht="50.25" customHeight="1" x14ac:dyDescent="0.25">
      <c r="A5315" s="39"/>
      <c r="B5315" s="32" t="s">
        <v>51</v>
      </c>
      <c r="C5315" s="32" t="str">
        <f>HYPERLINK("http://warehouse.orhideja.net//images/products/207-146_3.jpg","207-146")</f>
        <v>207-146</v>
      </c>
      <c r="D5315" s="32" t="s">
        <v>69</v>
      </c>
      <c r="E5315" s="32">
        <v>44</v>
      </c>
      <c r="F5315" s="32">
        <v>1462071101687</v>
      </c>
      <c r="G5315" s="32">
        <v>22</v>
      </c>
      <c r="H5315" s="34">
        <v>1176.0525</v>
      </c>
      <c r="I5315" s="3"/>
      <c r="J5315" s="26">
        <f t="shared" si="382"/>
        <v>0</v>
      </c>
    </row>
    <row r="5316" spans="1:10" ht="50.25" customHeight="1" x14ac:dyDescent="0.25">
      <c r="A5316" s="39"/>
      <c r="B5316" s="32" t="s">
        <v>51</v>
      </c>
      <c r="C5316" s="32" t="str">
        <f>HYPERLINK("http://warehouse.orhideja.net//images/products/207-146_3.jpg","207-146")</f>
        <v>207-146</v>
      </c>
      <c r="D5316" s="32" t="s">
        <v>69</v>
      </c>
      <c r="E5316" s="32">
        <v>46</v>
      </c>
      <c r="F5316" s="32">
        <v>1462071111686</v>
      </c>
      <c r="G5316" s="32">
        <v>23</v>
      </c>
      <c r="H5316" s="34">
        <v>1176.0525</v>
      </c>
      <c r="I5316" s="3"/>
      <c r="J5316" s="26">
        <f t="shared" si="382"/>
        <v>0</v>
      </c>
    </row>
    <row r="5317" spans="1:10" ht="50.25" customHeight="1" x14ac:dyDescent="0.25">
      <c r="A5317" s="39"/>
      <c r="B5317" s="32" t="s">
        <v>51</v>
      </c>
      <c r="C5317" s="32" t="str">
        <f>HYPERLINK("http://warehouse.orhideja.net//images/products/207-146_3.jpg","207-146")</f>
        <v>207-146</v>
      </c>
      <c r="D5317" s="32" t="s">
        <v>69</v>
      </c>
      <c r="E5317" s="32">
        <v>48</v>
      </c>
      <c r="F5317" s="32">
        <v>1462071121685</v>
      </c>
      <c r="G5317" s="32">
        <v>7</v>
      </c>
      <c r="H5317" s="34">
        <v>1176.0525</v>
      </c>
      <c r="I5317" s="3"/>
      <c r="J5317" s="26">
        <f t="shared" si="382"/>
        <v>0</v>
      </c>
    </row>
    <row r="5318" spans="1:10" ht="74.25" customHeight="1" x14ac:dyDescent="0.25">
      <c r="A5318" s="35"/>
      <c r="B5318" s="32" t="s">
        <v>51</v>
      </c>
      <c r="C5318" s="32" t="str">
        <f>HYPERLINK("http://warehouse.orhideja.net//images/products/260-146-pion.jpg","260-146")</f>
        <v>260-146</v>
      </c>
      <c r="D5318" s="32" t="s">
        <v>69</v>
      </c>
      <c r="E5318" s="32">
        <v>38</v>
      </c>
      <c r="F5318" s="32">
        <v>1462601071688</v>
      </c>
      <c r="G5318" s="32">
        <v>10</v>
      </c>
      <c r="H5318" s="34">
        <v>924.6825</v>
      </c>
      <c r="I5318" s="3"/>
      <c r="J5318" s="26">
        <f t="shared" si="382"/>
        <v>0</v>
      </c>
    </row>
    <row r="5319" spans="1:10" ht="74.25" customHeight="1" x14ac:dyDescent="0.25">
      <c r="A5319" s="36"/>
      <c r="B5319" s="32" t="s">
        <v>51</v>
      </c>
      <c r="C5319" s="32" t="str">
        <f>HYPERLINK("http://warehouse.orhideja.net//images/products/260-146-pion.jpg","260-146")</f>
        <v>260-146</v>
      </c>
      <c r="D5319" s="32" t="s">
        <v>69</v>
      </c>
      <c r="E5319" s="32">
        <v>40</v>
      </c>
      <c r="F5319" s="32">
        <v>1462601081687</v>
      </c>
      <c r="G5319" s="32">
        <v>3</v>
      </c>
      <c r="H5319" s="34">
        <v>924.6825</v>
      </c>
      <c r="I5319" s="3"/>
      <c r="J5319" s="26">
        <f t="shared" si="382"/>
        <v>0</v>
      </c>
    </row>
    <row r="5320" spans="1:10" ht="74.25" customHeight="1" x14ac:dyDescent="0.25">
      <c r="A5320" s="37"/>
      <c r="B5320" s="32" t="s">
        <v>51</v>
      </c>
      <c r="C5320" s="32" t="str">
        <f>HYPERLINK("http://warehouse.orhideja.net//images/products/260-146-pion.jpg","260-146")</f>
        <v>260-146</v>
      </c>
      <c r="D5320" s="32" t="s">
        <v>69</v>
      </c>
      <c r="E5320" s="32">
        <v>50</v>
      </c>
      <c r="F5320" s="32">
        <v>1462601131689</v>
      </c>
      <c r="G5320" s="32">
        <v>1</v>
      </c>
      <c r="H5320" s="34">
        <v>924.6825</v>
      </c>
      <c r="I5320" s="3"/>
      <c r="J5320" s="26">
        <f t="shared" ref="J5320:J5383" si="386">H5320*I5320</f>
        <v>0</v>
      </c>
    </row>
    <row r="5321" spans="1:10" ht="90" customHeight="1" x14ac:dyDescent="0.25">
      <c r="A5321" s="35"/>
      <c r="B5321" s="32" t="s">
        <v>5</v>
      </c>
      <c r="C5321" s="32" t="str">
        <f>HYPERLINK("http://warehouse.orhideja.net//images/products/535-635.jpg","535-635")</f>
        <v>535-635</v>
      </c>
      <c r="D5321" s="32" t="s">
        <v>86</v>
      </c>
      <c r="E5321" s="32" t="s">
        <v>11</v>
      </c>
      <c r="F5321" s="32">
        <v>6355350200018</v>
      </c>
      <c r="G5321" s="32">
        <v>14</v>
      </c>
      <c r="H5321" s="34">
        <v>1167.075</v>
      </c>
      <c r="I5321" s="3"/>
      <c r="J5321" s="26">
        <f t="shared" si="386"/>
        <v>0</v>
      </c>
    </row>
    <row r="5322" spans="1:10" ht="90" customHeight="1" x14ac:dyDescent="0.25">
      <c r="A5322" s="37"/>
      <c r="B5322" s="32" t="s">
        <v>5</v>
      </c>
      <c r="C5322" s="32" t="str">
        <f>HYPERLINK("http://warehouse.orhideja.net//images/products/535-635.jpg","535-635")</f>
        <v>535-635</v>
      </c>
      <c r="D5322" s="32" t="s">
        <v>86</v>
      </c>
      <c r="E5322" s="32" t="s">
        <v>12</v>
      </c>
      <c r="F5322" s="32">
        <v>6355350220016</v>
      </c>
      <c r="G5322" s="32">
        <v>5</v>
      </c>
      <c r="H5322" s="34">
        <v>1167.075</v>
      </c>
      <c r="I5322" s="3"/>
      <c r="J5322" s="26">
        <f t="shared" si="386"/>
        <v>0</v>
      </c>
    </row>
    <row r="5323" spans="1:10" ht="63" customHeight="1" x14ac:dyDescent="0.25">
      <c r="A5323" s="35"/>
      <c r="B5323" s="32" t="s">
        <v>5</v>
      </c>
      <c r="C5323" s="32" t="str">
        <f>HYPERLINK("http://warehouse.orhideja.net//images/products/535-635_3.jpg","535-635")</f>
        <v>535-635</v>
      </c>
      <c r="D5323" s="32" t="s">
        <v>67</v>
      </c>
      <c r="E5323" s="32" t="s">
        <v>10</v>
      </c>
      <c r="F5323" s="32">
        <v>6355350191705</v>
      </c>
      <c r="G5323" s="32">
        <v>2</v>
      </c>
      <c r="H5323" s="34">
        <v>1167.075</v>
      </c>
      <c r="I5323" s="3"/>
      <c r="J5323" s="26">
        <f t="shared" si="386"/>
        <v>0</v>
      </c>
    </row>
    <row r="5324" spans="1:10" ht="63" customHeight="1" x14ac:dyDescent="0.25">
      <c r="A5324" s="36"/>
      <c r="B5324" s="32" t="s">
        <v>5</v>
      </c>
      <c r="C5324" s="32" t="str">
        <f>HYPERLINK("http://warehouse.orhideja.net//images/products/535-635_3.jpg","535-635")</f>
        <v>535-635</v>
      </c>
      <c r="D5324" s="32" t="s">
        <v>67</v>
      </c>
      <c r="E5324" s="32" t="s">
        <v>11</v>
      </c>
      <c r="F5324" s="32">
        <v>6355350201701</v>
      </c>
      <c r="G5324" s="32">
        <v>2</v>
      </c>
      <c r="H5324" s="34">
        <v>1167.075</v>
      </c>
      <c r="I5324" s="3"/>
      <c r="J5324" s="26">
        <f t="shared" si="386"/>
        <v>0</v>
      </c>
    </row>
    <row r="5325" spans="1:10" ht="63" customHeight="1" x14ac:dyDescent="0.25">
      <c r="A5325" s="37"/>
      <c r="B5325" s="32" t="s">
        <v>5</v>
      </c>
      <c r="C5325" s="32" t="str">
        <f>HYPERLINK("http://warehouse.orhideja.net//images/products/535-635_3.jpg","535-635")</f>
        <v>535-635</v>
      </c>
      <c r="D5325" s="32" t="s">
        <v>67</v>
      </c>
      <c r="E5325" s="32" t="s">
        <v>16</v>
      </c>
      <c r="F5325" s="32">
        <v>6355350281703</v>
      </c>
      <c r="G5325" s="32">
        <v>1</v>
      </c>
      <c r="H5325" s="34">
        <v>1167.075</v>
      </c>
      <c r="I5325" s="3"/>
      <c r="J5325" s="26">
        <f t="shared" si="386"/>
        <v>0</v>
      </c>
    </row>
    <row r="5326" spans="1:10" ht="92.25" customHeight="1" x14ac:dyDescent="0.25">
      <c r="A5326" s="35"/>
      <c r="B5326" s="32" t="s">
        <v>31</v>
      </c>
      <c r="C5326" s="32" t="str">
        <f>HYPERLINK("http://warehouse.orhideja.net//images/products/210-635_2.jpg","210-635")</f>
        <v>210-635</v>
      </c>
      <c r="D5326" s="32" t="s">
        <v>67</v>
      </c>
      <c r="E5326" s="32">
        <v>40</v>
      </c>
      <c r="F5326" s="32">
        <v>6352101081704</v>
      </c>
      <c r="G5326" s="32">
        <v>3</v>
      </c>
      <c r="H5326" s="34">
        <v>879.79499999999996</v>
      </c>
      <c r="I5326" s="3"/>
      <c r="J5326" s="26">
        <f t="shared" si="386"/>
        <v>0</v>
      </c>
    </row>
    <row r="5327" spans="1:10" ht="92.25" customHeight="1" x14ac:dyDescent="0.25">
      <c r="A5327" s="37"/>
      <c r="B5327" s="32" t="s">
        <v>31</v>
      </c>
      <c r="C5327" s="32" t="str">
        <f>HYPERLINK("http://warehouse.orhideja.net//images/products/210-635_2.jpg","210-635")</f>
        <v>210-635</v>
      </c>
      <c r="D5327" s="32" t="s">
        <v>67</v>
      </c>
      <c r="E5327" s="32">
        <v>46</v>
      </c>
      <c r="F5327" s="32">
        <v>6352101111708</v>
      </c>
      <c r="G5327" s="32">
        <v>2</v>
      </c>
      <c r="H5327" s="34">
        <v>879.79499999999996</v>
      </c>
      <c r="I5327" s="3"/>
      <c r="J5327" s="26">
        <f t="shared" si="386"/>
        <v>0</v>
      </c>
    </row>
    <row r="5328" spans="1:10" ht="18" customHeight="1" x14ac:dyDescent="0.25">
      <c r="A5328" s="35"/>
      <c r="B5328" s="32" t="s">
        <v>76</v>
      </c>
      <c r="C5328" s="32" t="str">
        <f t="shared" ref="C5328:C5340" si="387">HYPERLINK("http://warehouse.orhideja.net//images/products/180-208, 210-208 shokolad.jpg","180-208")</f>
        <v>180-208</v>
      </c>
      <c r="D5328" s="32" t="s">
        <v>154</v>
      </c>
      <c r="E5328" s="32" t="s">
        <v>70</v>
      </c>
      <c r="F5328" s="32">
        <v>2081800116700</v>
      </c>
      <c r="G5328" s="32">
        <v>2</v>
      </c>
      <c r="H5328" s="34">
        <v>1642.8824999999999</v>
      </c>
      <c r="I5328" s="3"/>
      <c r="J5328" s="26">
        <f t="shared" si="386"/>
        <v>0</v>
      </c>
    </row>
    <row r="5329" spans="1:10" ht="18" customHeight="1" x14ac:dyDescent="0.25">
      <c r="A5329" s="36"/>
      <c r="B5329" s="32" t="s">
        <v>76</v>
      </c>
      <c r="C5329" s="32" t="str">
        <f t="shared" si="387"/>
        <v>180-208</v>
      </c>
      <c r="D5329" s="32" t="s">
        <v>154</v>
      </c>
      <c r="E5329" s="32" t="s">
        <v>7</v>
      </c>
      <c r="F5329" s="32">
        <v>2081800126709</v>
      </c>
      <c r="G5329" s="32">
        <v>3</v>
      </c>
      <c r="H5329" s="34">
        <v>1642.8824999999999</v>
      </c>
      <c r="I5329" s="3"/>
      <c r="J5329" s="26">
        <f t="shared" si="386"/>
        <v>0</v>
      </c>
    </row>
    <row r="5330" spans="1:10" ht="18" customHeight="1" x14ac:dyDescent="0.25">
      <c r="A5330" s="36"/>
      <c r="B5330" s="32" t="s">
        <v>76</v>
      </c>
      <c r="C5330" s="32" t="str">
        <f t="shared" si="387"/>
        <v>180-208</v>
      </c>
      <c r="D5330" s="32" t="s">
        <v>154</v>
      </c>
      <c r="E5330" s="32" t="s">
        <v>8</v>
      </c>
      <c r="F5330" s="32">
        <v>2081800136708</v>
      </c>
      <c r="G5330" s="32">
        <v>2</v>
      </c>
      <c r="H5330" s="34">
        <v>1642.8824999999999</v>
      </c>
      <c r="I5330" s="3"/>
      <c r="J5330" s="26">
        <f t="shared" si="386"/>
        <v>0</v>
      </c>
    </row>
    <row r="5331" spans="1:10" ht="18" customHeight="1" x14ac:dyDescent="0.25">
      <c r="A5331" s="36"/>
      <c r="B5331" s="32" t="s">
        <v>76</v>
      </c>
      <c r="C5331" s="32" t="str">
        <f t="shared" si="387"/>
        <v>180-208</v>
      </c>
      <c r="D5331" s="32" t="s">
        <v>154</v>
      </c>
      <c r="E5331" s="32" t="s">
        <v>54</v>
      </c>
      <c r="F5331" s="32">
        <v>2081800146707</v>
      </c>
      <c r="G5331" s="32">
        <v>4</v>
      </c>
      <c r="H5331" s="34">
        <v>1642.8824999999999</v>
      </c>
      <c r="I5331" s="3"/>
      <c r="J5331" s="26">
        <f t="shared" si="386"/>
        <v>0</v>
      </c>
    </row>
    <row r="5332" spans="1:10" ht="18" customHeight="1" x14ac:dyDescent="0.25">
      <c r="A5332" s="36"/>
      <c r="B5332" s="32" t="s">
        <v>76</v>
      </c>
      <c r="C5332" s="32" t="str">
        <f t="shared" si="387"/>
        <v>180-208</v>
      </c>
      <c r="D5332" s="32" t="s">
        <v>154</v>
      </c>
      <c r="E5332" s="32" t="s">
        <v>24</v>
      </c>
      <c r="F5332" s="32">
        <v>2081800156706</v>
      </c>
      <c r="G5332" s="32">
        <v>2</v>
      </c>
      <c r="H5332" s="34">
        <v>1642.8824999999999</v>
      </c>
      <c r="I5332" s="3"/>
      <c r="J5332" s="26">
        <f t="shared" si="386"/>
        <v>0</v>
      </c>
    </row>
    <row r="5333" spans="1:10" ht="18" customHeight="1" x14ac:dyDescent="0.25">
      <c r="A5333" s="36"/>
      <c r="B5333" s="32" t="s">
        <v>76</v>
      </c>
      <c r="C5333" s="32" t="str">
        <f t="shared" si="387"/>
        <v>180-208</v>
      </c>
      <c r="D5333" s="32" t="s">
        <v>154</v>
      </c>
      <c r="E5333" s="32" t="s">
        <v>10</v>
      </c>
      <c r="F5333" s="32">
        <v>2081800196702</v>
      </c>
      <c r="G5333" s="32">
        <v>1</v>
      </c>
      <c r="H5333" s="34">
        <v>1642.8824999999999</v>
      </c>
      <c r="I5333" s="3"/>
      <c r="J5333" s="26">
        <f t="shared" si="386"/>
        <v>0</v>
      </c>
    </row>
    <row r="5334" spans="1:10" ht="18" customHeight="1" x14ac:dyDescent="0.25">
      <c r="A5334" s="36"/>
      <c r="B5334" s="32" t="s">
        <v>76</v>
      </c>
      <c r="C5334" s="32" t="str">
        <f t="shared" si="387"/>
        <v>180-208</v>
      </c>
      <c r="D5334" s="32" t="s">
        <v>154</v>
      </c>
      <c r="E5334" s="32" t="s">
        <v>11</v>
      </c>
      <c r="F5334" s="32">
        <v>2081800206708</v>
      </c>
      <c r="G5334" s="32">
        <v>10</v>
      </c>
      <c r="H5334" s="34">
        <v>1642.8824999999999</v>
      </c>
      <c r="I5334" s="3"/>
      <c r="J5334" s="26">
        <f t="shared" si="386"/>
        <v>0</v>
      </c>
    </row>
    <row r="5335" spans="1:10" ht="18" customHeight="1" x14ac:dyDescent="0.25">
      <c r="A5335" s="36"/>
      <c r="B5335" s="32" t="s">
        <v>76</v>
      </c>
      <c r="C5335" s="32" t="str">
        <f t="shared" si="387"/>
        <v>180-208</v>
      </c>
      <c r="D5335" s="32" t="s">
        <v>154</v>
      </c>
      <c r="E5335" s="32" t="s">
        <v>25</v>
      </c>
      <c r="F5335" s="32">
        <v>2081800216707</v>
      </c>
      <c r="G5335" s="32">
        <v>18</v>
      </c>
      <c r="H5335" s="34">
        <v>1642.8824999999999</v>
      </c>
      <c r="I5335" s="3"/>
      <c r="J5335" s="26">
        <f t="shared" si="386"/>
        <v>0</v>
      </c>
    </row>
    <row r="5336" spans="1:10" ht="18" customHeight="1" x14ac:dyDescent="0.25">
      <c r="A5336" s="36"/>
      <c r="B5336" s="32" t="s">
        <v>76</v>
      </c>
      <c r="C5336" s="32" t="str">
        <f t="shared" si="387"/>
        <v>180-208</v>
      </c>
      <c r="D5336" s="32" t="s">
        <v>154</v>
      </c>
      <c r="E5336" s="32" t="s">
        <v>13</v>
      </c>
      <c r="F5336" s="32">
        <v>2081800236705</v>
      </c>
      <c r="G5336" s="32">
        <v>1</v>
      </c>
      <c r="H5336" s="34">
        <v>1642.8824999999999</v>
      </c>
      <c r="I5336" s="3"/>
      <c r="J5336" s="26">
        <f t="shared" si="386"/>
        <v>0</v>
      </c>
    </row>
    <row r="5337" spans="1:10" ht="18" customHeight="1" x14ac:dyDescent="0.25">
      <c r="A5337" s="36"/>
      <c r="B5337" s="32" t="s">
        <v>76</v>
      </c>
      <c r="C5337" s="32" t="str">
        <f t="shared" si="387"/>
        <v>180-208</v>
      </c>
      <c r="D5337" s="32" t="s">
        <v>154</v>
      </c>
      <c r="E5337" s="32" t="s">
        <v>18</v>
      </c>
      <c r="F5337" s="32">
        <v>2081800306705</v>
      </c>
      <c r="G5337" s="32">
        <v>3</v>
      </c>
      <c r="H5337" s="34">
        <v>1642.8824999999999</v>
      </c>
      <c r="I5337" s="3"/>
      <c r="J5337" s="26">
        <f t="shared" si="386"/>
        <v>0</v>
      </c>
    </row>
    <row r="5338" spans="1:10" ht="18" customHeight="1" x14ac:dyDescent="0.25">
      <c r="A5338" s="36"/>
      <c r="B5338" s="32" t="s">
        <v>76</v>
      </c>
      <c r="C5338" s="32" t="str">
        <f t="shared" si="387"/>
        <v>180-208</v>
      </c>
      <c r="D5338" s="32" t="s">
        <v>154</v>
      </c>
      <c r="E5338" s="32" t="s">
        <v>21</v>
      </c>
      <c r="F5338" s="32">
        <v>2081800366709</v>
      </c>
      <c r="G5338" s="32">
        <v>23</v>
      </c>
      <c r="H5338" s="34">
        <v>1642.8824999999999</v>
      </c>
      <c r="I5338" s="3"/>
      <c r="J5338" s="26">
        <f t="shared" si="386"/>
        <v>0</v>
      </c>
    </row>
    <row r="5339" spans="1:10" ht="18" customHeight="1" x14ac:dyDescent="0.25">
      <c r="A5339" s="36"/>
      <c r="B5339" s="32" t="s">
        <v>76</v>
      </c>
      <c r="C5339" s="32" t="str">
        <f t="shared" si="387"/>
        <v>180-208</v>
      </c>
      <c r="D5339" s="32" t="s">
        <v>154</v>
      </c>
      <c r="E5339" s="32" t="s">
        <v>23</v>
      </c>
      <c r="F5339" s="32">
        <v>2081800386707</v>
      </c>
      <c r="G5339" s="32">
        <v>2</v>
      </c>
      <c r="H5339" s="34">
        <v>1642.8824999999999</v>
      </c>
      <c r="I5339" s="3"/>
      <c r="J5339" s="26">
        <f t="shared" si="386"/>
        <v>0</v>
      </c>
    </row>
    <row r="5340" spans="1:10" ht="18" customHeight="1" x14ac:dyDescent="0.25">
      <c r="A5340" s="37"/>
      <c r="B5340" s="32" t="s">
        <v>76</v>
      </c>
      <c r="C5340" s="32" t="str">
        <f t="shared" si="387"/>
        <v>180-208</v>
      </c>
      <c r="D5340" s="32" t="s">
        <v>154</v>
      </c>
      <c r="E5340" s="32" t="s">
        <v>160</v>
      </c>
      <c r="F5340" s="32">
        <v>2081800576702</v>
      </c>
      <c r="G5340" s="32">
        <v>4</v>
      </c>
      <c r="H5340" s="34">
        <v>1642.8824999999999</v>
      </c>
      <c r="I5340" s="3"/>
      <c r="J5340" s="26">
        <f t="shared" si="386"/>
        <v>0</v>
      </c>
    </row>
    <row r="5341" spans="1:10" ht="43.5" customHeight="1" x14ac:dyDescent="0.25">
      <c r="A5341" s="35"/>
      <c r="B5341" s="32" t="s">
        <v>32</v>
      </c>
      <c r="C5341" s="32" t="str">
        <f>HYPERLINK("http://warehouse.orhideja.net//images/products/180-208,-210-208-shokolad_6.jpg","210-208")</f>
        <v>210-208</v>
      </c>
      <c r="D5341" s="32" t="s">
        <v>154</v>
      </c>
      <c r="E5341" s="32">
        <v>38</v>
      </c>
      <c r="F5341" s="32">
        <v>2082101076700</v>
      </c>
      <c r="G5341" s="32">
        <v>15</v>
      </c>
      <c r="H5341" s="34">
        <v>888.77249999999992</v>
      </c>
      <c r="I5341" s="3"/>
      <c r="J5341" s="26">
        <f t="shared" si="386"/>
        <v>0</v>
      </c>
    </row>
    <row r="5342" spans="1:10" ht="43.5" customHeight="1" x14ac:dyDescent="0.25">
      <c r="A5342" s="36"/>
      <c r="B5342" s="32" t="s">
        <v>32</v>
      </c>
      <c r="C5342" s="32" t="str">
        <f>HYPERLINK("http://warehouse.orhideja.net//images/products/180-208,-210-208-shokolad_6.jpg","210-208")</f>
        <v>210-208</v>
      </c>
      <c r="D5342" s="32" t="s">
        <v>154</v>
      </c>
      <c r="E5342" s="32">
        <v>40</v>
      </c>
      <c r="F5342" s="32">
        <v>2082101086709</v>
      </c>
      <c r="G5342" s="32">
        <v>23</v>
      </c>
      <c r="H5342" s="34">
        <v>888.77249999999992</v>
      </c>
      <c r="I5342" s="3"/>
      <c r="J5342" s="26">
        <f t="shared" si="386"/>
        <v>0</v>
      </c>
    </row>
    <row r="5343" spans="1:10" ht="43.5" customHeight="1" x14ac:dyDescent="0.25">
      <c r="A5343" s="36"/>
      <c r="B5343" s="32" t="s">
        <v>32</v>
      </c>
      <c r="C5343" s="32" t="str">
        <f>HYPERLINK("http://warehouse.orhideja.net//images/products/180-208,-210-208-shokolad_6.jpg","210-208")</f>
        <v>210-208</v>
      </c>
      <c r="D5343" s="32" t="s">
        <v>154</v>
      </c>
      <c r="E5343" s="32">
        <v>42</v>
      </c>
      <c r="F5343" s="32">
        <v>2082101096708</v>
      </c>
      <c r="G5343" s="32">
        <v>9</v>
      </c>
      <c r="H5343" s="34">
        <v>888.77249999999992</v>
      </c>
      <c r="I5343" s="3"/>
      <c r="J5343" s="26">
        <f t="shared" si="386"/>
        <v>0</v>
      </c>
    </row>
    <row r="5344" spans="1:10" ht="43.5" customHeight="1" x14ac:dyDescent="0.25">
      <c r="A5344" s="37"/>
      <c r="B5344" s="32" t="s">
        <v>32</v>
      </c>
      <c r="C5344" s="32" t="str">
        <f>HYPERLINK("http://warehouse.orhideja.net//images/products/180-208,-210-208-shokolad_6.jpg","210-208")</f>
        <v>210-208</v>
      </c>
      <c r="D5344" s="32" t="s">
        <v>154</v>
      </c>
      <c r="E5344" s="32">
        <v>44</v>
      </c>
      <c r="F5344" s="32">
        <v>2082101106704</v>
      </c>
      <c r="G5344" s="32">
        <v>9</v>
      </c>
      <c r="H5344" s="34">
        <v>888.77249999999992</v>
      </c>
      <c r="I5344" s="3"/>
      <c r="J5344" s="26">
        <f t="shared" si="386"/>
        <v>0</v>
      </c>
    </row>
    <row r="5345" spans="1:10" ht="192" customHeight="1" x14ac:dyDescent="0.25">
      <c r="A5345" s="27"/>
      <c r="B5345" s="32" t="s">
        <v>226</v>
      </c>
      <c r="C5345" s="32" t="str">
        <f>HYPERLINK("http://warehouse.orhideja.net//images/products/213-208-shokolad.jpg","213-208")</f>
        <v>213-208</v>
      </c>
      <c r="D5345" s="32" t="s">
        <v>154</v>
      </c>
      <c r="E5345" s="32">
        <v>48</v>
      </c>
      <c r="F5345" s="32">
        <v>2082131126703</v>
      </c>
      <c r="G5345" s="32">
        <v>5</v>
      </c>
      <c r="H5345" s="34">
        <v>834.90750000000003</v>
      </c>
      <c r="I5345" s="3"/>
      <c r="J5345" s="26">
        <f t="shared" si="386"/>
        <v>0</v>
      </c>
    </row>
    <row r="5346" spans="1:10" ht="96.75" customHeight="1" x14ac:dyDescent="0.25">
      <c r="A5346" s="35"/>
      <c r="B5346" s="32" t="s">
        <v>84</v>
      </c>
      <c r="C5346" s="32" t="str">
        <f>HYPERLINK("http://warehouse.orhideja.net//images/products/236-208 shokolad.jpg","236-208")</f>
        <v>236-208</v>
      </c>
      <c r="D5346" s="32" t="s">
        <v>154</v>
      </c>
      <c r="E5346" s="32">
        <v>36</v>
      </c>
      <c r="F5346" s="32">
        <v>2082361066701</v>
      </c>
      <c r="G5346" s="32">
        <v>3</v>
      </c>
      <c r="H5346" s="34">
        <v>772.06499999999994</v>
      </c>
      <c r="I5346" s="3"/>
      <c r="J5346" s="26">
        <f t="shared" si="386"/>
        <v>0</v>
      </c>
    </row>
    <row r="5347" spans="1:10" ht="96.75" customHeight="1" x14ac:dyDescent="0.25">
      <c r="A5347" s="37"/>
      <c r="B5347" s="32" t="s">
        <v>84</v>
      </c>
      <c r="C5347" s="32" t="str">
        <f>HYPERLINK("http://warehouse.orhideja.net//images/products/236-208 shokolad.jpg","236-208")</f>
        <v>236-208</v>
      </c>
      <c r="D5347" s="32" t="s">
        <v>154</v>
      </c>
      <c r="E5347" s="32">
        <v>38</v>
      </c>
      <c r="F5347" s="32">
        <v>2082361076700</v>
      </c>
      <c r="G5347" s="32">
        <v>2</v>
      </c>
      <c r="H5347" s="34">
        <v>772.06499999999994</v>
      </c>
      <c r="I5347" s="3"/>
      <c r="J5347" s="26">
        <f t="shared" si="386"/>
        <v>0</v>
      </c>
    </row>
    <row r="5348" spans="1:10" ht="66" customHeight="1" x14ac:dyDescent="0.25">
      <c r="A5348" s="35"/>
      <c r="B5348" s="32" t="s">
        <v>51</v>
      </c>
      <c r="C5348" s="32" t="str">
        <f>HYPERLINK("http://warehouse.orhideja.net//images/products/613-208 shokolad.jpg","613-208")</f>
        <v>613-208</v>
      </c>
      <c r="D5348" s="32" t="s">
        <v>154</v>
      </c>
      <c r="E5348" s="32">
        <v>46</v>
      </c>
      <c r="F5348" s="32">
        <v>2086131116702</v>
      </c>
      <c r="G5348" s="32">
        <v>22</v>
      </c>
      <c r="H5348" s="34">
        <v>915.70500000000004</v>
      </c>
      <c r="I5348" s="3"/>
      <c r="J5348" s="26">
        <f t="shared" si="386"/>
        <v>0</v>
      </c>
    </row>
    <row r="5349" spans="1:10" ht="66" customHeight="1" x14ac:dyDescent="0.25">
      <c r="A5349" s="36"/>
      <c r="B5349" s="32" t="s">
        <v>51</v>
      </c>
      <c r="C5349" s="32" t="str">
        <f>HYPERLINK("http://warehouse.orhideja.net//images/products/613-208 shokolad.jpg","613-208")</f>
        <v>613-208</v>
      </c>
      <c r="D5349" s="32" t="s">
        <v>154</v>
      </c>
      <c r="E5349" s="32">
        <v>48</v>
      </c>
      <c r="F5349" s="32">
        <v>2086131126701</v>
      </c>
      <c r="G5349" s="32">
        <v>31</v>
      </c>
      <c r="H5349" s="34">
        <v>915.70500000000004</v>
      </c>
      <c r="I5349" s="3"/>
      <c r="J5349" s="26">
        <f t="shared" si="386"/>
        <v>0</v>
      </c>
    </row>
    <row r="5350" spans="1:10" ht="66" customHeight="1" x14ac:dyDescent="0.25">
      <c r="A5350" s="37"/>
      <c r="B5350" s="32" t="s">
        <v>51</v>
      </c>
      <c r="C5350" s="32" t="str">
        <f>HYPERLINK("http://warehouse.orhideja.net//images/products/613-208 shokolad.jpg","613-208")</f>
        <v>613-208</v>
      </c>
      <c r="D5350" s="32" t="s">
        <v>154</v>
      </c>
      <c r="E5350" s="32">
        <v>50</v>
      </c>
      <c r="F5350" s="32">
        <v>2086131136700</v>
      </c>
      <c r="G5350" s="32">
        <v>8</v>
      </c>
      <c r="H5350" s="34">
        <v>915.70500000000004</v>
      </c>
      <c r="I5350" s="3"/>
      <c r="J5350" s="26">
        <f t="shared" si="386"/>
        <v>0</v>
      </c>
    </row>
    <row r="5351" spans="1:10" x14ac:dyDescent="0.25">
      <c r="A5351" s="35"/>
      <c r="B5351" s="32" t="s">
        <v>76</v>
      </c>
      <c r="C5351" s="32" t="str">
        <f t="shared" ref="C5351:C5380" si="388">HYPERLINK("http://warehouse.orhideja.net//images/products/180-208 210-208 krem brule.jpg","180-208")</f>
        <v>180-208</v>
      </c>
      <c r="D5351" s="32" t="s">
        <v>159</v>
      </c>
      <c r="E5351" s="32" t="s">
        <v>24</v>
      </c>
      <c r="F5351" s="32">
        <v>2081800151756</v>
      </c>
      <c r="G5351" s="32">
        <v>5</v>
      </c>
      <c r="H5351" s="34">
        <v>1642.8824999999999</v>
      </c>
      <c r="I5351" s="3"/>
      <c r="J5351" s="26">
        <f t="shared" si="386"/>
        <v>0</v>
      </c>
    </row>
    <row r="5352" spans="1:10" x14ac:dyDescent="0.25">
      <c r="A5352" s="36"/>
      <c r="B5352" s="32" t="s">
        <v>76</v>
      </c>
      <c r="C5352" s="32" t="str">
        <f t="shared" si="388"/>
        <v>180-208</v>
      </c>
      <c r="D5352" s="32" t="s">
        <v>159</v>
      </c>
      <c r="E5352" s="32" t="s">
        <v>9</v>
      </c>
      <c r="F5352" s="32">
        <v>2081800181753</v>
      </c>
      <c r="G5352" s="32">
        <v>11</v>
      </c>
      <c r="H5352" s="34">
        <v>1642.8824999999999</v>
      </c>
      <c r="I5352" s="3"/>
      <c r="J5352" s="26">
        <f t="shared" si="386"/>
        <v>0</v>
      </c>
    </row>
    <row r="5353" spans="1:10" x14ac:dyDescent="0.25">
      <c r="A5353" s="36"/>
      <c r="B5353" s="32" t="s">
        <v>76</v>
      </c>
      <c r="C5353" s="32" t="str">
        <f t="shared" si="388"/>
        <v>180-208</v>
      </c>
      <c r="D5353" s="32" t="s">
        <v>159</v>
      </c>
      <c r="E5353" s="32" t="s">
        <v>11</v>
      </c>
      <c r="F5353" s="32">
        <v>2081800201758</v>
      </c>
      <c r="G5353" s="32">
        <v>27</v>
      </c>
      <c r="H5353" s="34">
        <v>1642.8824999999999</v>
      </c>
      <c r="I5353" s="3"/>
      <c r="J5353" s="26">
        <f t="shared" si="386"/>
        <v>0</v>
      </c>
    </row>
    <row r="5354" spans="1:10" x14ac:dyDescent="0.25">
      <c r="A5354" s="36"/>
      <c r="B5354" s="32" t="s">
        <v>76</v>
      </c>
      <c r="C5354" s="32" t="str">
        <f t="shared" si="388"/>
        <v>180-208</v>
      </c>
      <c r="D5354" s="32" t="s">
        <v>159</v>
      </c>
      <c r="E5354" s="32" t="s">
        <v>25</v>
      </c>
      <c r="F5354" s="32">
        <v>2081800211757</v>
      </c>
      <c r="G5354" s="32">
        <v>10</v>
      </c>
      <c r="H5354" s="34">
        <v>1642.8824999999999</v>
      </c>
      <c r="I5354" s="3"/>
      <c r="J5354" s="26">
        <f t="shared" si="386"/>
        <v>0</v>
      </c>
    </row>
    <row r="5355" spans="1:10" x14ac:dyDescent="0.25">
      <c r="A5355" s="36"/>
      <c r="B5355" s="32" t="s">
        <v>76</v>
      </c>
      <c r="C5355" s="32" t="str">
        <f t="shared" si="388"/>
        <v>180-208</v>
      </c>
      <c r="D5355" s="32" t="s">
        <v>159</v>
      </c>
      <c r="E5355" s="32" t="s">
        <v>12</v>
      </c>
      <c r="F5355" s="32">
        <v>2081800221756</v>
      </c>
      <c r="G5355" s="32">
        <v>17</v>
      </c>
      <c r="H5355" s="34">
        <v>1642.8824999999999</v>
      </c>
      <c r="I5355" s="3"/>
      <c r="J5355" s="26">
        <f t="shared" si="386"/>
        <v>0</v>
      </c>
    </row>
    <row r="5356" spans="1:10" x14ac:dyDescent="0.25">
      <c r="A5356" s="36"/>
      <c r="B5356" s="32" t="s">
        <v>76</v>
      </c>
      <c r="C5356" s="32" t="str">
        <f t="shared" si="388"/>
        <v>180-208</v>
      </c>
      <c r="D5356" s="32" t="s">
        <v>159</v>
      </c>
      <c r="E5356" s="32" t="s">
        <v>13</v>
      </c>
      <c r="F5356" s="32">
        <v>2081800231755</v>
      </c>
      <c r="G5356" s="32">
        <v>10</v>
      </c>
      <c r="H5356" s="34">
        <v>1642.8824999999999</v>
      </c>
      <c r="I5356" s="3"/>
      <c r="J5356" s="26">
        <f t="shared" si="386"/>
        <v>0</v>
      </c>
    </row>
    <row r="5357" spans="1:10" x14ac:dyDescent="0.25">
      <c r="A5357" s="36"/>
      <c r="B5357" s="32" t="s">
        <v>76</v>
      </c>
      <c r="C5357" s="32" t="str">
        <f t="shared" si="388"/>
        <v>180-208</v>
      </c>
      <c r="D5357" s="32" t="s">
        <v>159</v>
      </c>
      <c r="E5357" s="32" t="s">
        <v>71</v>
      </c>
      <c r="F5357" s="32">
        <v>2081800251753</v>
      </c>
      <c r="G5357" s="32">
        <v>12</v>
      </c>
      <c r="H5357" s="34">
        <v>1642.8824999999999</v>
      </c>
      <c r="I5357" s="3"/>
      <c r="J5357" s="26">
        <f t="shared" si="386"/>
        <v>0</v>
      </c>
    </row>
    <row r="5358" spans="1:10" x14ac:dyDescent="0.25">
      <c r="A5358" s="36"/>
      <c r="B5358" s="32" t="s">
        <v>76</v>
      </c>
      <c r="C5358" s="32" t="str">
        <f t="shared" si="388"/>
        <v>180-208</v>
      </c>
      <c r="D5358" s="32" t="s">
        <v>159</v>
      </c>
      <c r="E5358" s="32" t="s">
        <v>14</v>
      </c>
      <c r="F5358" s="32">
        <v>2081800261752</v>
      </c>
      <c r="G5358" s="32">
        <v>20</v>
      </c>
      <c r="H5358" s="34">
        <v>1642.8824999999999</v>
      </c>
      <c r="I5358" s="3"/>
      <c r="J5358" s="26">
        <f t="shared" si="386"/>
        <v>0</v>
      </c>
    </row>
    <row r="5359" spans="1:10" x14ac:dyDescent="0.25">
      <c r="A5359" s="36"/>
      <c r="B5359" s="32" t="s">
        <v>76</v>
      </c>
      <c r="C5359" s="32" t="str">
        <f t="shared" si="388"/>
        <v>180-208</v>
      </c>
      <c r="D5359" s="32" t="s">
        <v>159</v>
      </c>
      <c r="E5359" s="32" t="s">
        <v>15</v>
      </c>
      <c r="F5359" s="32">
        <v>2081800271751</v>
      </c>
      <c r="G5359" s="32">
        <v>20</v>
      </c>
      <c r="H5359" s="34">
        <v>1642.8824999999999</v>
      </c>
      <c r="I5359" s="3"/>
      <c r="J5359" s="26">
        <f t="shared" si="386"/>
        <v>0</v>
      </c>
    </row>
    <row r="5360" spans="1:10" x14ac:dyDescent="0.25">
      <c r="A5360" s="36"/>
      <c r="B5360" s="32" t="s">
        <v>76</v>
      </c>
      <c r="C5360" s="32" t="str">
        <f t="shared" si="388"/>
        <v>180-208</v>
      </c>
      <c r="D5360" s="32" t="s">
        <v>159</v>
      </c>
      <c r="E5360" s="32" t="s">
        <v>16</v>
      </c>
      <c r="F5360" s="32">
        <v>2081800281750</v>
      </c>
      <c r="G5360" s="32">
        <v>29</v>
      </c>
      <c r="H5360" s="34">
        <v>1642.8824999999999</v>
      </c>
      <c r="I5360" s="3"/>
      <c r="J5360" s="26">
        <f t="shared" si="386"/>
        <v>0</v>
      </c>
    </row>
    <row r="5361" spans="1:10" x14ac:dyDescent="0.25">
      <c r="A5361" s="36"/>
      <c r="B5361" s="32" t="s">
        <v>76</v>
      </c>
      <c r="C5361" s="32" t="str">
        <f t="shared" si="388"/>
        <v>180-208</v>
      </c>
      <c r="D5361" s="32" t="s">
        <v>159</v>
      </c>
      <c r="E5361" s="32" t="s">
        <v>17</v>
      </c>
      <c r="F5361" s="32">
        <v>2081800291759</v>
      </c>
      <c r="G5361" s="32">
        <v>20</v>
      </c>
      <c r="H5361" s="34">
        <v>1642.8824999999999</v>
      </c>
      <c r="I5361" s="3"/>
      <c r="J5361" s="26">
        <f t="shared" si="386"/>
        <v>0</v>
      </c>
    </row>
    <row r="5362" spans="1:10" x14ac:dyDescent="0.25">
      <c r="A5362" s="36"/>
      <c r="B5362" s="32" t="s">
        <v>76</v>
      </c>
      <c r="C5362" s="32" t="str">
        <f t="shared" si="388"/>
        <v>180-208</v>
      </c>
      <c r="D5362" s="32" t="s">
        <v>159</v>
      </c>
      <c r="E5362" s="32" t="s">
        <v>18</v>
      </c>
      <c r="F5362" s="32">
        <v>2081800301755</v>
      </c>
      <c r="G5362" s="32">
        <v>9</v>
      </c>
      <c r="H5362" s="34">
        <v>1642.8824999999999</v>
      </c>
      <c r="I5362" s="3"/>
      <c r="J5362" s="26">
        <f t="shared" si="386"/>
        <v>0</v>
      </c>
    </row>
    <row r="5363" spans="1:10" x14ac:dyDescent="0.25">
      <c r="A5363" s="36"/>
      <c r="B5363" s="32" t="s">
        <v>76</v>
      </c>
      <c r="C5363" s="32" t="str">
        <f t="shared" si="388"/>
        <v>180-208</v>
      </c>
      <c r="D5363" s="32" t="s">
        <v>159</v>
      </c>
      <c r="E5363" s="32" t="s">
        <v>26</v>
      </c>
      <c r="F5363" s="32">
        <v>2081800311754</v>
      </c>
      <c r="G5363" s="32">
        <v>10</v>
      </c>
      <c r="H5363" s="34">
        <v>1642.8824999999999</v>
      </c>
      <c r="I5363" s="3"/>
      <c r="J5363" s="26">
        <f t="shared" si="386"/>
        <v>0</v>
      </c>
    </row>
    <row r="5364" spans="1:10" x14ac:dyDescent="0.25">
      <c r="A5364" s="36"/>
      <c r="B5364" s="32" t="s">
        <v>76</v>
      </c>
      <c r="C5364" s="32" t="str">
        <f t="shared" si="388"/>
        <v>180-208</v>
      </c>
      <c r="D5364" s="32" t="s">
        <v>159</v>
      </c>
      <c r="E5364" s="32" t="s">
        <v>19</v>
      </c>
      <c r="F5364" s="32">
        <v>2081800341751</v>
      </c>
      <c r="G5364" s="32">
        <v>13</v>
      </c>
      <c r="H5364" s="34">
        <v>1642.8824999999999</v>
      </c>
      <c r="I5364" s="3"/>
      <c r="J5364" s="26">
        <f t="shared" si="386"/>
        <v>0</v>
      </c>
    </row>
    <row r="5365" spans="1:10" x14ac:dyDescent="0.25">
      <c r="A5365" s="36"/>
      <c r="B5365" s="32" t="s">
        <v>76</v>
      </c>
      <c r="C5365" s="32" t="str">
        <f t="shared" si="388"/>
        <v>180-208</v>
      </c>
      <c r="D5365" s="32" t="s">
        <v>159</v>
      </c>
      <c r="E5365" s="32" t="s">
        <v>20</v>
      </c>
      <c r="F5365" s="32">
        <v>2081800351750</v>
      </c>
      <c r="G5365" s="32">
        <v>5</v>
      </c>
      <c r="H5365" s="34">
        <v>1642.8824999999999</v>
      </c>
      <c r="I5365" s="3"/>
      <c r="J5365" s="26">
        <f t="shared" si="386"/>
        <v>0</v>
      </c>
    </row>
    <row r="5366" spans="1:10" x14ac:dyDescent="0.25">
      <c r="A5366" s="36"/>
      <c r="B5366" s="32" t="s">
        <v>76</v>
      </c>
      <c r="C5366" s="32" t="str">
        <f t="shared" si="388"/>
        <v>180-208</v>
      </c>
      <c r="D5366" s="32" t="s">
        <v>159</v>
      </c>
      <c r="E5366" s="32" t="s">
        <v>21</v>
      </c>
      <c r="F5366" s="32">
        <v>2081800361759</v>
      </c>
      <c r="G5366" s="32">
        <v>30</v>
      </c>
      <c r="H5366" s="34">
        <v>1642.8824999999999</v>
      </c>
      <c r="I5366" s="3"/>
      <c r="J5366" s="26">
        <f t="shared" si="386"/>
        <v>0</v>
      </c>
    </row>
    <row r="5367" spans="1:10" x14ac:dyDescent="0.25">
      <c r="A5367" s="36"/>
      <c r="B5367" s="32" t="s">
        <v>76</v>
      </c>
      <c r="C5367" s="32" t="str">
        <f t="shared" si="388"/>
        <v>180-208</v>
      </c>
      <c r="D5367" s="32" t="s">
        <v>159</v>
      </c>
      <c r="E5367" s="32" t="s">
        <v>22</v>
      </c>
      <c r="F5367" s="32">
        <v>2081800371758</v>
      </c>
      <c r="G5367" s="32">
        <v>20</v>
      </c>
      <c r="H5367" s="34">
        <v>1642.8824999999999</v>
      </c>
      <c r="I5367" s="3"/>
      <c r="J5367" s="26">
        <f t="shared" si="386"/>
        <v>0</v>
      </c>
    </row>
    <row r="5368" spans="1:10" x14ac:dyDescent="0.25">
      <c r="A5368" s="36"/>
      <c r="B5368" s="32" t="s">
        <v>76</v>
      </c>
      <c r="C5368" s="32" t="str">
        <f t="shared" si="388"/>
        <v>180-208</v>
      </c>
      <c r="D5368" s="32" t="s">
        <v>159</v>
      </c>
      <c r="E5368" s="32" t="s">
        <v>23</v>
      </c>
      <c r="F5368" s="32">
        <v>2081800381757</v>
      </c>
      <c r="G5368" s="32">
        <v>9</v>
      </c>
      <c r="H5368" s="34">
        <v>1642.8824999999999</v>
      </c>
      <c r="I5368" s="3"/>
      <c r="J5368" s="26">
        <f t="shared" si="386"/>
        <v>0</v>
      </c>
    </row>
    <row r="5369" spans="1:10" x14ac:dyDescent="0.25">
      <c r="A5369" s="36"/>
      <c r="B5369" s="32" t="s">
        <v>76</v>
      </c>
      <c r="C5369" s="32" t="str">
        <f t="shared" si="388"/>
        <v>180-208</v>
      </c>
      <c r="D5369" s="32" t="s">
        <v>159</v>
      </c>
      <c r="E5369" s="32" t="s">
        <v>81</v>
      </c>
      <c r="F5369" s="32">
        <v>2081800411751</v>
      </c>
      <c r="G5369" s="32">
        <v>10</v>
      </c>
      <c r="H5369" s="34">
        <v>1642.8824999999999</v>
      </c>
      <c r="I5369" s="3"/>
      <c r="J5369" s="26">
        <f t="shared" si="386"/>
        <v>0</v>
      </c>
    </row>
    <row r="5370" spans="1:10" x14ac:dyDescent="0.25">
      <c r="A5370" s="36"/>
      <c r="B5370" s="32" t="s">
        <v>76</v>
      </c>
      <c r="C5370" s="32" t="str">
        <f t="shared" si="388"/>
        <v>180-208</v>
      </c>
      <c r="D5370" s="32" t="s">
        <v>159</v>
      </c>
      <c r="E5370" s="32" t="s">
        <v>73</v>
      </c>
      <c r="F5370" s="32">
        <v>2081800421750</v>
      </c>
      <c r="G5370" s="32">
        <v>2</v>
      </c>
      <c r="H5370" s="34">
        <v>1642.8824999999999</v>
      </c>
      <c r="I5370" s="3"/>
      <c r="J5370" s="26">
        <f t="shared" si="386"/>
        <v>0</v>
      </c>
    </row>
    <row r="5371" spans="1:10" x14ac:dyDescent="0.25">
      <c r="A5371" s="36"/>
      <c r="B5371" s="32" t="s">
        <v>76</v>
      </c>
      <c r="C5371" s="32" t="str">
        <f t="shared" si="388"/>
        <v>180-208</v>
      </c>
      <c r="D5371" s="32" t="s">
        <v>159</v>
      </c>
      <c r="E5371" s="32" t="s">
        <v>28</v>
      </c>
      <c r="F5371" s="32">
        <v>2081800431759</v>
      </c>
      <c r="G5371" s="32">
        <v>14</v>
      </c>
      <c r="H5371" s="34">
        <v>1642.8824999999999</v>
      </c>
      <c r="I5371" s="3"/>
      <c r="J5371" s="26">
        <f t="shared" si="386"/>
        <v>0</v>
      </c>
    </row>
    <row r="5372" spans="1:10" x14ac:dyDescent="0.25">
      <c r="A5372" s="36"/>
      <c r="B5372" s="32" t="s">
        <v>76</v>
      </c>
      <c r="C5372" s="32" t="str">
        <f t="shared" si="388"/>
        <v>180-208</v>
      </c>
      <c r="D5372" s="32" t="s">
        <v>159</v>
      </c>
      <c r="E5372" s="32" t="s">
        <v>29</v>
      </c>
      <c r="F5372" s="32">
        <v>2081800441758</v>
      </c>
      <c r="G5372" s="32">
        <v>3</v>
      </c>
      <c r="H5372" s="34">
        <v>1642.8824999999999</v>
      </c>
      <c r="I5372" s="3"/>
      <c r="J5372" s="26">
        <f t="shared" si="386"/>
        <v>0</v>
      </c>
    </row>
    <row r="5373" spans="1:10" x14ac:dyDescent="0.25">
      <c r="A5373" s="36"/>
      <c r="B5373" s="32" t="s">
        <v>76</v>
      </c>
      <c r="C5373" s="32" t="str">
        <f t="shared" si="388"/>
        <v>180-208</v>
      </c>
      <c r="D5373" s="32" t="s">
        <v>159</v>
      </c>
      <c r="E5373" s="32" t="s">
        <v>30</v>
      </c>
      <c r="F5373" s="32">
        <v>2081800451757</v>
      </c>
      <c r="G5373" s="32">
        <v>11</v>
      </c>
      <c r="H5373" s="34">
        <v>1642.8824999999999</v>
      </c>
      <c r="I5373" s="3"/>
      <c r="J5373" s="26">
        <f t="shared" si="386"/>
        <v>0</v>
      </c>
    </row>
    <row r="5374" spans="1:10" x14ac:dyDescent="0.25">
      <c r="A5374" s="36"/>
      <c r="B5374" s="32" t="s">
        <v>76</v>
      </c>
      <c r="C5374" s="32" t="str">
        <f t="shared" si="388"/>
        <v>180-208</v>
      </c>
      <c r="D5374" s="32" t="s">
        <v>159</v>
      </c>
      <c r="E5374" s="32" t="s">
        <v>82</v>
      </c>
      <c r="F5374" s="32">
        <v>2081800491753</v>
      </c>
      <c r="G5374" s="32">
        <v>10</v>
      </c>
      <c r="H5374" s="34">
        <v>1642.8824999999999</v>
      </c>
      <c r="I5374" s="3"/>
      <c r="J5374" s="26">
        <f t="shared" si="386"/>
        <v>0</v>
      </c>
    </row>
    <row r="5375" spans="1:10" x14ac:dyDescent="0.25">
      <c r="A5375" s="36"/>
      <c r="B5375" s="32" t="s">
        <v>76</v>
      </c>
      <c r="C5375" s="32" t="str">
        <f t="shared" si="388"/>
        <v>180-208</v>
      </c>
      <c r="D5375" s="32" t="s">
        <v>159</v>
      </c>
      <c r="E5375" s="32" t="s">
        <v>74</v>
      </c>
      <c r="F5375" s="32">
        <v>2081800501759</v>
      </c>
      <c r="G5375" s="32">
        <v>25</v>
      </c>
      <c r="H5375" s="34">
        <v>1642.8824999999999</v>
      </c>
      <c r="I5375" s="3"/>
      <c r="J5375" s="26">
        <f t="shared" si="386"/>
        <v>0</v>
      </c>
    </row>
    <row r="5376" spans="1:10" x14ac:dyDescent="0.25">
      <c r="A5376" s="36"/>
      <c r="B5376" s="32" t="s">
        <v>76</v>
      </c>
      <c r="C5376" s="32" t="str">
        <f t="shared" si="388"/>
        <v>180-208</v>
      </c>
      <c r="D5376" s="32" t="s">
        <v>159</v>
      </c>
      <c r="E5376" s="32" t="s">
        <v>36</v>
      </c>
      <c r="F5376" s="32">
        <v>2081800511758</v>
      </c>
      <c r="G5376" s="32">
        <v>22</v>
      </c>
      <c r="H5376" s="34">
        <v>1642.8824999999999</v>
      </c>
      <c r="I5376" s="3"/>
      <c r="J5376" s="26">
        <f t="shared" si="386"/>
        <v>0</v>
      </c>
    </row>
    <row r="5377" spans="1:10" x14ac:dyDescent="0.25">
      <c r="A5377" s="36"/>
      <c r="B5377" s="32" t="s">
        <v>76</v>
      </c>
      <c r="C5377" s="32" t="str">
        <f t="shared" si="388"/>
        <v>180-208</v>
      </c>
      <c r="D5377" s="32" t="s">
        <v>159</v>
      </c>
      <c r="E5377" s="32" t="s">
        <v>37</v>
      </c>
      <c r="F5377" s="32">
        <v>2081800521757</v>
      </c>
      <c r="G5377" s="32">
        <v>3</v>
      </c>
      <c r="H5377" s="34">
        <v>1642.8824999999999</v>
      </c>
      <c r="I5377" s="3"/>
      <c r="J5377" s="26">
        <f t="shared" si="386"/>
        <v>0</v>
      </c>
    </row>
    <row r="5378" spans="1:10" x14ac:dyDescent="0.25">
      <c r="A5378" s="36"/>
      <c r="B5378" s="32" t="s">
        <v>76</v>
      </c>
      <c r="C5378" s="32" t="str">
        <f t="shared" si="388"/>
        <v>180-208</v>
      </c>
      <c r="D5378" s="32" t="s">
        <v>159</v>
      </c>
      <c r="E5378" s="32" t="s">
        <v>160</v>
      </c>
      <c r="F5378" s="32">
        <v>2081800571752</v>
      </c>
      <c r="G5378" s="32">
        <v>10</v>
      </c>
      <c r="H5378" s="34">
        <v>1642.8824999999999</v>
      </c>
      <c r="I5378" s="3"/>
      <c r="J5378" s="26">
        <f t="shared" si="386"/>
        <v>0</v>
      </c>
    </row>
    <row r="5379" spans="1:10" x14ac:dyDescent="0.25">
      <c r="A5379" s="36"/>
      <c r="B5379" s="32" t="s">
        <v>76</v>
      </c>
      <c r="C5379" s="32" t="str">
        <f t="shared" si="388"/>
        <v>180-208</v>
      </c>
      <c r="D5379" s="32" t="s">
        <v>159</v>
      </c>
      <c r="E5379" s="32" t="s">
        <v>85</v>
      </c>
      <c r="F5379" s="32">
        <v>2081800581751</v>
      </c>
      <c r="G5379" s="32">
        <v>10</v>
      </c>
      <c r="H5379" s="34">
        <v>1642.8824999999999</v>
      </c>
      <c r="I5379" s="3"/>
      <c r="J5379" s="26">
        <f t="shared" si="386"/>
        <v>0</v>
      </c>
    </row>
    <row r="5380" spans="1:10" x14ac:dyDescent="0.25">
      <c r="A5380" s="37"/>
      <c r="B5380" s="32" t="s">
        <v>76</v>
      </c>
      <c r="C5380" s="32" t="str">
        <f t="shared" si="388"/>
        <v>180-208</v>
      </c>
      <c r="D5380" s="32" t="s">
        <v>159</v>
      </c>
      <c r="E5380" s="32" t="s">
        <v>39</v>
      </c>
      <c r="F5380" s="32">
        <v>2081800591750</v>
      </c>
      <c r="G5380" s="32">
        <v>10</v>
      </c>
      <c r="H5380" s="34">
        <v>1642.8824999999999</v>
      </c>
      <c r="I5380" s="3"/>
      <c r="J5380" s="26">
        <f t="shared" si="386"/>
        <v>0</v>
      </c>
    </row>
    <row r="5381" spans="1:10" ht="16.5" customHeight="1" x14ac:dyDescent="0.25">
      <c r="A5381" s="35"/>
      <c r="B5381" s="32" t="s">
        <v>76</v>
      </c>
      <c r="C5381" s="32" t="str">
        <f t="shared" ref="C5381:C5396" si="389">HYPERLINK("http://warehouse.orhideja.net//images/products/181-208_creme-brulee.jpg","181-208")</f>
        <v>181-208</v>
      </c>
      <c r="D5381" s="32" t="s">
        <v>159</v>
      </c>
      <c r="E5381" s="32" t="s">
        <v>77</v>
      </c>
      <c r="F5381" s="32">
        <v>2081810101758</v>
      </c>
      <c r="G5381" s="32">
        <v>4</v>
      </c>
      <c r="H5381" s="34">
        <v>1319.6924999999999</v>
      </c>
      <c r="I5381" s="3"/>
      <c r="J5381" s="26">
        <f t="shared" si="386"/>
        <v>0</v>
      </c>
    </row>
    <row r="5382" spans="1:10" ht="16.5" customHeight="1" x14ac:dyDescent="0.25">
      <c r="A5382" s="36"/>
      <c r="B5382" s="32" t="s">
        <v>76</v>
      </c>
      <c r="C5382" s="32" t="str">
        <f t="shared" si="389"/>
        <v>181-208</v>
      </c>
      <c r="D5382" s="32" t="s">
        <v>159</v>
      </c>
      <c r="E5382" s="32" t="s">
        <v>70</v>
      </c>
      <c r="F5382" s="32">
        <v>2081810111757</v>
      </c>
      <c r="G5382" s="32">
        <v>4</v>
      </c>
      <c r="H5382" s="34">
        <v>1319.6924999999999</v>
      </c>
      <c r="I5382" s="3"/>
      <c r="J5382" s="26">
        <f t="shared" si="386"/>
        <v>0</v>
      </c>
    </row>
    <row r="5383" spans="1:10" ht="16.5" customHeight="1" x14ac:dyDescent="0.25">
      <c r="A5383" s="36"/>
      <c r="B5383" s="32" t="s">
        <v>76</v>
      </c>
      <c r="C5383" s="32" t="str">
        <f t="shared" si="389"/>
        <v>181-208</v>
      </c>
      <c r="D5383" s="32" t="s">
        <v>159</v>
      </c>
      <c r="E5383" s="32" t="s">
        <v>7</v>
      </c>
      <c r="F5383" s="32">
        <v>2081810121756</v>
      </c>
      <c r="G5383" s="32">
        <v>4</v>
      </c>
      <c r="H5383" s="34">
        <v>1319.6924999999999</v>
      </c>
      <c r="I5383" s="3"/>
      <c r="J5383" s="26">
        <f t="shared" si="386"/>
        <v>0</v>
      </c>
    </row>
    <row r="5384" spans="1:10" ht="16.5" customHeight="1" x14ac:dyDescent="0.25">
      <c r="A5384" s="36"/>
      <c r="B5384" s="32" t="s">
        <v>76</v>
      </c>
      <c r="C5384" s="32" t="str">
        <f t="shared" si="389"/>
        <v>181-208</v>
      </c>
      <c r="D5384" s="32" t="s">
        <v>159</v>
      </c>
      <c r="E5384" s="32" t="s">
        <v>8</v>
      </c>
      <c r="F5384" s="32">
        <v>2081810131755</v>
      </c>
      <c r="G5384" s="32">
        <v>4</v>
      </c>
      <c r="H5384" s="34">
        <v>1319.6924999999999</v>
      </c>
      <c r="I5384" s="3"/>
      <c r="J5384" s="26">
        <f t="shared" ref="J5384:J5447" si="390">H5384*I5384</f>
        <v>0</v>
      </c>
    </row>
    <row r="5385" spans="1:10" ht="16.5" customHeight="1" x14ac:dyDescent="0.25">
      <c r="A5385" s="36"/>
      <c r="B5385" s="32" t="s">
        <v>76</v>
      </c>
      <c r="C5385" s="32" t="str">
        <f t="shared" si="389"/>
        <v>181-208</v>
      </c>
      <c r="D5385" s="32" t="s">
        <v>159</v>
      </c>
      <c r="E5385" s="32" t="s">
        <v>78</v>
      </c>
      <c r="F5385" s="32">
        <v>2081810171751</v>
      </c>
      <c r="G5385" s="32">
        <v>7</v>
      </c>
      <c r="H5385" s="34">
        <v>1319.6924999999999</v>
      </c>
      <c r="I5385" s="3"/>
      <c r="J5385" s="26">
        <f t="shared" si="390"/>
        <v>0</v>
      </c>
    </row>
    <row r="5386" spans="1:10" ht="16.5" customHeight="1" x14ac:dyDescent="0.25">
      <c r="A5386" s="36"/>
      <c r="B5386" s="32" t="s">
        <v>76</v>
      </c>
      <c r="C5386" s="32" t="str">
        <f t="shared" si="389"/>
        <v>181-208</v>
      </c>
      <c r="D5386" s="32" t="s">
        <v>159</v>
      </c>
      <c r="E5386" s="32" t="s">
        <v>9</v>
      </c>
      <c r="F5386" s="32">
        <v>2081810181750</v>
      </c>
      <c r="G5386" s="32">
        <v>10</v>
      </c>
      <c r="H5386" s="34">
        <v>1319.6924999999999</v>
      </c>
      <c r="I5386" s="3"/>
      <c r="J5386" s="26">
        <f t="shared" si="390"/>
        <v>0</v>
      </c>
    </row>
    <row r="5387" spans="1:10" ht="16.5" customHeight="1" x14ac:dyDescent="0.25">
      <c r="A5387" s="36"/>
      <c r="B5387" s="32" t="s">
        <v>76</v>
      </c>
      <c r="C5387" s="32" t="str">
        <f t="shared" si="389"/>
        <v>181-208</v>
      </c>
      <c r="D5387" s="32" t="s">
        <v>159</v>
      </c>
      <c r="E5387" s="32" t="s">
        <v>10</v>
      </c>
      <c r="F5387" s="32">
        <v>2081810191759</v>
      </c>
      <c r="G5387" s="32">
        <v>12</v>
      </c>
      <c r="H5387" s="34">
        <v>1319.6924999999999</v>
      </c>
      <c r="I5387" s="3"/>
      <c r="J5387" s="26">
        <f t="shared" si="390"/>
        <v>0</v>
      </c>
    </row>
    <row r="5388" spans="1:10" ht="16.5" customHeight="1" x14ac:dyDescent="0.25">
      <c r="A5388" s="36"/>
      <c r="B5388" s="32" t="s">
        <v>76</v>
      </c>
      <c r="C5388" s="32" t="str">
        <f t="shared" si="389"/>
        <v>181-208</v>
      </c>
      <c r="D5388" s="32" t="s">
        <v>159</v>
      </c>
      <c r="E5388" s="32" t="s">
        <v>11</v>
      </c>
      <c r="F5388" s="32">
        <v>2081810201755</v>
      </c>
      <c r="G5388" s="32">
        <v>8</v>
      </c>
      <c r="H5388" s="34">
        <v>1319.6924999999999</v>
      </c>
      <c r="I5388" s="3"/>
      <c r="J5388" s="26">
        <f t="shared" si="390"/>
        <v>0</v>
      </c>
    </row>
    <row r="5389" spans="1:10" ht="16.5" customHeight="1" x14ac:dyDescent="0.25">
      <c r="A5389" s="36"/>
      <c r="B5389" s="32" t="s">
        <v>76</v>
      </c>
      <c r="C5389" s="32" t="str">
        <f t="shared" si="389"/>
        <v>181-208</v>
      </c>
      <c r="D5389" s="32" t="s">
        <v>159</v>
      </c>
      <c r="E5389" s="32" t="s">
        <v>25</v>
      </c>
      <c r="F5389" s="32">
        <v>2081810211754</v>
      </c>
      <c r="G5389" s="32">
        <v>3</v>
      </c>
      <c r="H5389" s="34">
        <v>1319.6924999999999</v>
      </c>
      <c r="I5389" s="3"/>
      <c r="J5389" s="26">
        <f t="shared" si="390"/>
        <v>0</v>
      </c>
    </row>
    <row r="5390" spans="1:10" ht="16.5" customHeight="1" x14ac:dyDescent="0.25">
      <c r="A5390" s="36"/>
      <c r="B5390" s="32" t="s">
        <v>76</v>
      </c>
      <c r="C5390" s="32" t="str">
        <f t="shared" si="389"/>
        <v>181-208</v>
      </c>
      <c r="D5390" s="32" t="s">
        <v>159</v>
      </c>
      <c r="E5390" s="32" t="s">
        <v>71</v>
      </c>
      <c r="F5390" s="32">
        <v>2081810251750</v>
      </c>
      <c r="G5390" s="32">
        <v>1</v>
      </c>
      <c r="H5390" s="34">
        <v>1319.6924999999999</v>
      </c>
      <c r="I5390" s="3"/>
      <c r="J5390" s="26">
        <f t="shared" si="390"/>
        <v>0</v>
      </c>
    </row>
    <row r="5391" spans="1:10" ht="16.5" customHeight="1" x14ac:dyDescent="0.25">
      <c r="A5391" s="36"/>
      <c r="B5391" s="32" t="s">
        <v>76</v>
      </c>
      <c r="C5391" s="32" t="str">
        <f t="shared" si="389"/>
        <v>181-208</v>
      </c>
      <c r="D5391" s="32" t="s">
        <v>159</v>
      </c>
      <c r="E5391" s="32" t="s">
        <v>14</v>
      </c>
      <c r="F5391" s="32">
        <v>2081810261759</v>
      </c>
      <c r="G5391" s="32">
        <v>7</v>
      </c>
      <c r="H5391" s="34">
        <v>1319.6924999999999</v>
      </c>
      <c r="I5391" s="3"/>
      <c r="J5391" s="26">
        <f t="shared" si="390"/>
        <v>0</v>
      </c>
    </row>
    <row r="5392" spans="1:10" ht="16.5" customHeight="1" x14ac:dyDescent="0.25">
      <c r="A5392" s="36"/>
      <c r="B5392" s="32" t="s">
        <v>76</v>
      </c>
      <c r="C5392" s="32" t="str">
        <f t="shared" si="389"/>
        <v>181-208</v>
      </c>
      <c r="D5392" s="32" t="s">
        <v>159</v>
      </c>
      <c r="E5392" s="32" t="s">
        <v>15</v>
      </c>
      <c r="F5392" s="32">
        <v>2081810271758</v>
      </c>
      <c r="G5392" s="32">
        <v>11</v>
      </c>
      <c r="H5392" s="34">
        <v>1319.6924999999999</v>
      </c>
      <c r="I5392" s="3"/>
      <c r="J5392" s="26">
        <f t="shared" si="390"/>
        <v>0</v>
      </c>
    </row>
    <row r="5393" spans="1:10" ht="16.5" customHeight="1" x14ac:dyDescent="0.25">
      <c r="A5393" s="36"/>
      <c r="B5393" s="32" t="s">
        <v>76</v>
      </c>
      <c r="C5393" s="32" t="str">
        <f t="shared" si="389"/>
        <v>181-208</v>
      </c>
      <c r="D5393" s="32" t="s">
        <v>159</v>
      </c>
      <c r="E5393" s="32" t="s">
        <v>16</v>
      </c>
      <c r="F5393" s="32">
        <v>2081810281757</v>
      </c>
      <c r="G5393" s="32">
        <v>8</v>
      </c>
      <c r="H5393" s="34">
        <v>1319.6924999999999</v>
      </c>
      <c r="I5393" s="3"/>
      <c r="J5393" s="26">
        <f t="shared" si="390"/>
        <v>0</v>
      </c>
    </row>
    <row r="5394" spans="1:10" ht="16.5" customHeight="1" x14ac:dyDescent="0.25">
      <c r="A5394" s="36"/>
      <c r="B5394" s="32" t="s">
        <v>76</v>
      </c>
      <c r="C5394" s="32" t="str">
        <f t="shared" si="389"/>
        <v>181-208</v>
      </c>
      <c r="D5394" s="32" t="s">
        <v>159</v>
      </c>
      <c r="E5394" s="32" t="s">
        <v>79</v>
      </c>
      <c r="F5394" s="32">
        <v>2081810331759</v>
      </c>
      <c r="G5394" s="32">
        <v>2</v>
      </c>
      <c r="H5394" s="34">
        <v>1319.6924999999999</v>
      </c>
      <c r="I5394" s="3"/>
      <c r="J5394" s="26">
        <f t="shared" si="390"/>
        <v>0</v>
      </c>
    </row>
    <row r="5395" spans="1:10" ht="16.5" customHeight="1" x14ac:dyDescent="0.25">
      <c r="A5395" s="36"/>
      <c r="B5395" s="32" t="s">
        <v>76</v>
      </c>
      <c r="C5395" s="32" t="str">
        <f t="shared" si="389"/>
        <v>181-208</v>
      </c>
      <c r="D5395" s="32" t="s">
        <v>159</v>
      </c>
      <c r="E5395" s="32" t="s">
        <v>19</v>
      </c>
      <c r="F5395" s="32">
        <v>2081810341758</v>
      </c>
      <c r="G5395" s="32">
        <v>8</v>
      </c>
      <c r="H5395" s="34">
        <v>1319.6924999999999</v>
      </c>
      <c r="I5395" s="3"/>
      <c r="J5395" s="26">
        <f t="shared" si="390"/>
        <v>0</v>
      </c>
    </row>
    <row r="5396" spans="1:10" ht="16.5" customHeight="1" x14ac:dyDescent="0.25">
      <c r="A5396" s="37"/>
      <c r="B5396" s="32" t="s">
        <v>76</v>
      </c>
      <c r="C5396" s="32" t="str">
        <f t="shared" si="389"/>
        <v>181-208</v>
      </c>
      <c r="D5396" s="32" t="s">
        <v>159</v>
      </c>
      <c r="E5396" s="32" t="s">
        <v>20</v>
      </c>
      <c r="F5396" s="32">
        <v>2081810351757</v>
      </c>
      <c r="G5396" s="32">
        <v>6</v>
      </c>
      <c r="H5396" s="34">
        <v>1319.6924999999999</v>
      </c>
      <c r="I5396" s="3"/>
      <c r="J5396" s="26">
        <f t="shared" si="390"/>
        <v>0</v>
      </c>
    </row>
    <row r="5397" spans="1:10" ht="45" customHeight="1" x14ac:dyDescent="0.25">
      <c r="A5397" s="35"/>
      <c r="B5397" s="32" t="s">
        <v>31</v>
      </c>
      <c r="C5397" s="32" t="str">
        <f t="shared" ref="C5397:C5402" si="391">HYPERLINK("http://warehouse.orhideja.net//images/products/210-208-krem-brjule_.jpg","210-208")</f>
        <v>210-208</v>
      </c>
      <c r="D5397" s="32" t="s">
        <v>159</v>
      </c>
      <c r="E5397" s="32">
        <v>36</v>
      </c>
      <c r="F5397" s="32">
        <v>2082101061751</v>
      </c>
      <c r="G5397" s="32">
        <v>4</v>
      </c>
      <c r="H5397" s="34">
        <v>888.77249999999992</v>
      </c>
      <c r="I5397" s="3"/>
      <c r="J5397" s="26">
        <f t="shared" si="390"/>
        <v>0</v>
      </c>
    </row>
    <row r="5398" spans="1:10" ht="45" customHeight="1" x14ac:dyDescent="0.25">
      <c r="A5398" s="36"/>
      <c r="B5398" s="32" t="s">
        <v>31</v>
      </c>
      <c r="C5398" s="32" t="str">
        <f t="shared" si="391"/>
        <v>210-208</v>
      </c>
      <c r="D5398" s="32" t="s">
        <v>159</v>
      </c>
      <c r="E5398" s="32">
        <v>38</v>
      </c>
      <c r="F5398" s="32">
        <v>2082101071750</v>
      </c>
      <c r="G5398" s="32">
        <v>31</v>
      </c>
      <c r="H5398" s="34">
        <v>888.77249999999992</v>
      </c>
      <c r="I5398" s="3"/>
      <c r="J5398" s="26">
        <f t="shared" si="390"/>
        <v>0</v>
      </c>
    </row>
    <row r="5399" spans="1:10" ht="45" customHeight="1" x14ac:dyDescent="0.25">
      <c r="A5399" s="36"/>
      <c r="B5399" s="32" t="s">
        <v>31</v>
      </c>
      <c r="C5399" s="32" t="str">
        <f t="shared" si="391"/>
        <v>210-208</v>
      </c>
      <c r="D5399" s="32" t="s">
        <v>159</v>
      </c>
      <c r="E5399" s="32">
        <v>40</v>
      </c>
      <c r="F5399" s="32">
        <v>2082101081759</v>
      </c>
      <c r="G5399" s="32">
        <v>34</v>
      </c>
      <c r="H5399" s="34">
        <v>888.77249999999992</v>
      </c>
      <c r="I5399" s="3"/>
      <c r="J5399" s="26">
        <f t="shared" si="390"/>
        <v>0</v>
      </c>
    </row>
    <row r="5400" spans="1:10" ht="45" customHeight="1" x14ac:dyDescent="0.25">
      <c r="A5400" s="36"/>
      <c r="B5400" s="32" t="s">
        <v>31</v>
      </c>
      <c r="C5400" s="32" t="str">
        <f t="shared" si="391"/>
        <v>210-208</v>
      </c>
      <c r="D5400" s="32" t="s">
        <v>159</v>
      </c>
      <c r="E5400" s="32">
        <v>42</v>
      </c>
      <c r="F5400" s="32">
        <v>2082101091758</v>
      </c>
      <c r="G5400" s="32">
        <v>48</v>
      </c>
      <c r="H5400" s="34">
        <v>888.77249999999992</v>
      </c>
      <c r="I5400" s="3"/>
      <c r="J5400" s="26">
        <f t="shared" si="390"/>
        <v>0</v>
      </c>
    </row>
    <row r="5401" spans="1:10" ht="45" customHeight="1" x14ac:dyDescent="0.25">
      <c r="A5401" s="36"/>
      <c r="B5401" s="32" t="s">
        <v>31</v>
      </c>
      <c r="C5401" s="32" t="str">
        <f t="shared" si="391"/>
        <v>210-208</v>
      </c>
      <c r="D5401" s="32" t="s">
        <v>159</v>
      </c>
      <c r="E5401" s="32">
        <v>44</v>
      </c>
      <c r="F5401" s="32">
        <v>2082101101754</v>
      </c>
      <c r="G5401" s="32">
        <v>41</v>
      </c>
      <c r="H5401" s="34">
        <v>888.77249999999992</v>
      </c>
      <c r="I5401" s="3"/>
      <c r="J5401" s="26">
        <f t="shared" si="390"/>
        <v>0</v>
      </c>
    </row>
    <row r="5402" spans="1:10" ht="45" customHeight="1" x14ac:dyDescent="0.25">
      <c r="A5402" s="37"/>
      <c r="B5402" s="32" t="s">
        <v>31</v>
      </c>
      <c r="C5402" s="32" t="str">
        <f t="shared" si="391"/>
        <v>210-208</v>
      </c>
      <c r="D5402" s="32" t="s">
        <v>159</v>
      </c>
      <c r="E5402" s="32">
        <v>46</v>
      </c>
      <c r="F5402" s="32">
        <v>2082101111753</v>
      </c>
      <c r="G5402" s="32">
        <v>21</v>
      </c>
      <c r="H5402" s="34">
        <v>888.77249999999992</v>
      </c>
      <c r="I5402" s="3"/>
      <c r="J5402" s="26">
        <f t="shared" si="390"/>
        <v>0</v>
      </c>
    </row>
    <row r="5403" spans="1:10" ht="59.25" customHeight="1" x14ac:dyDescent="0.25">
      <c r="A5403" s="35"/>
      <c r="B5403" s="32" t="s">
        <v>226</v>
      </c>
      <c r="C5403" s="32" t="str">
        <f>HYPERLINK("http://warehouse.orhideja.net//images/products/213-208-krem-brule.jpg","213-208")</f>
        <v>213-208</v>
      </c>
      <c r="D5403" s="32" t="s">
        <v>159</v>
      </c>
      <c r="E5403" s="32">
        <v>40</v>
      </c>
      <c r="F5403" s="32">
        <v>2082131081750</v>
      </c>
      <c r="G5403" s="32">
        <v>4</v>
      </c>
      <c r="H5403" s="34">
        <v>834.90750000000003</v>
      </c>
      <c r="I5403" s="3"/>
      <c r="J5403" s="26">
        <f t="shared" si="390"/>
        <v>0</v>
      </c>
    </row>
    <row r="5404" spans="1:10" ht="59.25" customHeight="1" x14ac:dyDescent="0.25">
      <c r="A5404" s="36"/>
      <c r="B5404" s="32" t="s">
        <v>226</v>
      </c>
      <c r="C5404" s="32" t="str">
        <f>HYPERLINK("http://warehouse.orhideja.net//images/products/213-208-krem-brule.jpg","213-208")</f>
        <v>213-208</v>
      </c>
      <c r="D5404" s="32" t="s">
        <v>159</v>
      </c>
      <c r="E5404" s="32">
        <v>42</v>
      </c>
      <c r="F5404" s="32">
        <v>2082131091759</v>
      </c>
      <c r="G5404" s="32">
        <v>10</v>
      </c>
      <c r="H5404" s="34">
        <v>834.90750000000003</v>
      </c>
      <c r="I5404" s="3"/>
      <c r="J5404" s="26">
        <f t="shared" si="390"/>
        <v>0</v>
      </c>
    </row>
    <row r="5405" spans="1:10" ht="59.25" customHeight="1" x14ac:dyDescent="0.25">
      <c r="A5405" s="37"/>
      <c r="B5405" s="32" t="s">
        <v>226</v>
      </c>
      <c r="C5405" s="32" t="str">
        <f>HYPERLINK("http://warehouse.orhideja.net//images/products/213-208-krem-brule.jpg","213-208")</f>
        <v>213-208</v>
      </c>
      <c r="D5405" s="32" t="s">
        <v>159</v>
      </c>
      <c r="E5405" s="32">
        <v>46</v>
      </c>
      <c r="F5405" s="32">
        <v>2082131111754</v>
      </c>
      <c r="G5405" s="32">
        <v>2</v>
      </c>
      <c r="H5405" s="34">
        <v>834.90750000000003</v>
      </c>
      <c r="I5405" s="3"/>
      <c r="J5405" s="26">
        <f t="shared" si="390"/>
        <v>0</v>
      </c>
    </row>
    <row r="5406" spans="1:10" ht="42" customHeight="1" x14ac:dyDescent="0.25">
      <c r="A5406" s="35"/>
      <c r="B5406" s="32" t="s">
        <v>84</v>
      </c>
      <c r="C5406" s="32" t="str">
        <f>HYPERLINK("http://warehouse.orhideja.net//images/products/236-208-krem-brule.jpg","236-208")</f>
        <v>236-208</v>
      </c>
      <c r="D5406" s="32" t="s">
        <v>159</v>
      </c>
      <c r="E5406" s="32">
        <v>36</v>
      </c>
      <c r="F5406" s="32">
        <v>2082361061751</v>
      </c>
      <c r="G5406" s="32">
        <v>15</v>
      </c>
      <c r="H5406" s="34">
        <v>772.06499999999994</v>
      </c>
      <c r="I5406" s="3"/>
      <c r="J5406" s="26">
        <f t="shared" si="390"/>
        <v>0</v>
      </c>
    </row>
    <row r="5407" spans="1:10" ht="42" customHeight="1" x14ac:dyDescent="0.25">
      <c r="A5407" s="36"/>
      <c r="B5407" s="32" t="s">
        <v>84</v>
      </c>
      <c r="C5407" s="32" t="str">
        <f>HYPERLINK("http://warehouse.orhideja.net//images/products/236-208-krem-brule.jpg","236-208")</f>
        <v>236-208</v>
      </c>
      <c r="D5407" s="32" t="s">
        <v>159</v>
      </c>
      <c r="E5407" s="32">
        <v>38</v>
      </c>
      <c r="F5407" s="32">
        <v>2082361071750</v>
      </c>
      <c r="G5407" s="32">
        <v>8</v>
      </c>
      <c r="H5407" s="34">
        <v>772.06499999999994</v>
      </c>
      <c r="I5407" s="3"/>
      <c r="J5407" s="26">
        <f t="shared" si="390"/>
        <v>0</v>
      </c>
    </row>
    <row r="5408" spans="1:10" ht="42" customHeight="1" x14ac:dyDescent="0.25">
      <c r="A5408" s="36"/>
      <c r="B5408" s="32" t="s">
        <v>84</v>
      </c>
      <c r="C5408" s="32" t="str">
        <f>HYPERLINK("http://warehouse.orhideja.net//images/products/236-208-krem-brule.jpg","236-208")</f>
        <v>236-208</v>
      </c>
      <c r="D5408" s="32" t="s">
        <v>159</v>
      </c>
      <c r="E5408" s="32">
        <v>40</v>
      </c>
      <c r="F5408" s="32">
        <v>2082361081759</v>
      </c>
      <c r="G5408" s="32">
        <v>4</v>
      </c>
      <c r="H5408" s="34">
        <v>772.06499999999994</v>
      </c>
      <c r="I5408" s="3"/>
      <c r="J5408" s="26">
        <f t="shared" si="390"/>
        <v>0</v>
      </c>
    </row>
    <row r="5409" spans="1:10" ht="42" customHeight="1" x14ac:dyDescent="0.25">
      <c r="A5409" s="36"/>
      <c r="B5409" s="32" t="s">
        <v>84</v>
      </c>
      <c r="C5409" s="32" t="str">
        <f>HYPERLINK("http://warehouse.orhideja.net//images/products/236-208-krem-brule.jpg","236-208")</f>
        <v>236-208</v>
      </c>
      <c r="D5409" s="32" t="s">
        <v>159</v>
      </c>
      <c r="E5409" s="32">
        <v>42</v>
      </c>
      <c r="F5409" s="32">
        <v>2082361091758</v>
      </c>
      <c r="G5409" s="32">
        <v>2</v>
      </c>
      <c r="H5409" s="34">
        <v>772.06499999999994</v>
      </c>
      <c r="I5409" s="3"/>
      <c r="J5409" s="26">
        <f t="shared" si="390"/>
        <v>0</v>
      </c>
    </row>
    <row r="5410" spans="1:10" ht="42" customHeight="1" x14ac:dyDescent="0.25">
      <c r="A5410" s="37"/>
      <c r="B5410" s="32" t="s">
        <v>84</v>
      </c>
      <c r="C5410" s="32" t="str">
        <f>HYPERLINK("http://warehouse.orhideja.net//images/products/236-208-krem-brule.jpg","236-208")</f>
        <v>236-208</v>
      </c>
      <c r="D5410" s="32" t="s">
        <v>159</v>
      </c>
      <c r="E5410" s="32">
        <v>44</v>
      </c>
      <c r="F5410" s="32">
        <v>2082361101754</v>
      </c>
      <c r="G5410" s="32">
        <v>7</v>
      </c>
      <c r="H5410" s="34">
        <v>772.06499999999994</v>
      </c>
      <c r="I5410" s="3"/>
      <c r="J5410" s="26">
        <f t="shared" si="390"/>
        <v>0</v>
      </c>
    </row>
    <row r="5411" spans="1:10" ht="29.25" customHeight="1" x14ac:dyDescent="0.25">
      <c r="A5411" s="35"/>
      <c r="B5411" s="32" t="s">
        <v>51</v>
      </c>
      <c r="C5411" s="32" t="str">
        <f t="shared" ref="C5411:C5417" si="392">HYPERLINK("http://warehouse.orhideja.net//images/products/613-208-krem-brule.jpg","613-208")</f>
        <v>613-208</v>
      </c>
      <c r="D5411" s="32" t="s">
        <v>159</v>
      </c>
      <c r="E5411" s="32">
        <v>38</v>
      </c>
      <c r="F5411" s="32">
        <v>2086131071759</v>
      </c>
      <c r="G5411" s="32">
        <v>10</v>
      </c>
      <c r="H5411" s="34">
        <v>915.70500000000004</v>
      </c>
      <c r="I5411" s="3"/>
      <c r="J5411" s="26">
        <f t="shared" si="390"/>
        <v>0</v>
      </c>
    </row>
    <row r="5412" spans="1:10" ht="29.25" customHeight="1" x14ac:dyDescent="0.25">
      <c r="A5412" s="36"/>
      <c r="B5412" s="32" t="s">
        <v>51</v>
      </c>
      <c r="C5412" s="32" t="str">
        <f t="shared" si="392"/>
        <v>613-208</v>
      </c>
      <c r="D5412" s="32" t="s">
        <v>159</v>
      </c>
      <c r="E5412" s="32">
        <v>40</v>
      </c>
      <c r="F5412" s="32">
        <v>2086131081758</v>
      </c>
      <c r="G5412" s="32">
        <v>27</v>
      </c>
      <c r="H5412" s="34">
        <v>915.70500000000004</v>
      </c>
      <c r="I5412" s="3"/>
      <c r="J5412" s="26">
        <f t="shared" si="390"/>
        <v>0</v>
      </c>
    </row>
    <row r="5413" spans="1:10" ht="29.25" customHeight="1" x14ac:dyDescent="0.25">
      <c r="A5413" s="36"/>
      <c r="B5413" s="32" t="s">
        <v>51</v>
      </c>
      <c r="C5413" s="32" t="str">
        <f t="shared" si="392"/>
        <v>613-208</v>
      </c>
      <c r="D5413" s="32" t="s">
        <v>159</v>
      </c>
      <c r="E5413" s="32">
        <v>42</v>
      </c>
      <c r="F5413" s="32">
        <v>2086131091757</v>
      </c>
      <c r="G5413" s="32">
        <v>36</v>
      </c>
      <c r="H5413" s="34">
        <v>915.70500000000004</v>
      </c>
      <c r="I5413" s="3"/>
      <c r="J5413" s="26">
        <f t="shared" si="390"/>
        <v>0</v>
      </c>
    </row>
    <row r="5414" spans="1:10" ht="29.25" customHeight="1" x14ac:dyDescent="0.25">
      <c r="A5414" s="36"/>
      <c r="B5414" s="32" t="s">
        <v>51</v>
      </c>
      <c r="C5414" s="32" t="str">
        <f t="shared" si="392"/>
        <v>613-208</v>
      </c>
      <c r="D5414" s="32" t="s">
        <v>159</v>
      </c>
      <c r="E5414" s="32">
        <v>44</v>
      </c>
      <c r="F5414" s="32">
        <v>2086131101753</v>
      </c>
      <c r="G5414" s="32">
        <v>30</v>
      </c>
      <c r="H5414" s="34">
        <v>915.70500000000004</v>
      </c>
      <c r="I5414" s="3"/>
      <c r="J5414" s="26">
        <f t="shared" si="390"/>
        <v>0</v>
      </c>
    </row>
    <row r="5415" spans="1:10" ht="29.25" customHeight="1" x14ac:dyDescent="0.25">
      <c r="A5415" s="36"/>
      <c r="B5415" s="32" t="s">
        <v>51</v>
      </c>
      <c r="C5415" s="32" t="str">
        <f t="shared" si="392"/>
        <v>613-208</v>
      </c>
      <c r="D5415" s="32" t="s">
        <v>159</v>
      </c>
      <c r="E5415" s="32">
        <v>46</v>
      </c>
      <c r="F5415" s="32">
        <v>2086131111752</v>
      </c>
      <c r="G5415" s="32">
        <v>29</v>
      </c>
      <c r="H5415" s="34">
        <v>915.70500000000004</v>
      </c>
      <c r="I5415" s="3"/>
      <c r="J5415" s="26">
        <f t="shared" si="390"/>
        <v>0</v>
      </c>
    </row>
    <row r="5416" spans="1:10" ht="29.25" customHeight="1" x14ac:dyDescent="0.25">
      <c r="A5416" s="36"/>
      <c r="B5416" s="32" t="s">
        <v>51</v>
      </c>
      <c r="C5416" s="32" t="str">
        <f t="shared" si="392"/>
        <v>613-208</v>
      </c>
      <c r="D5416" s="32" t="s">
        <v>159</v>
      </c>
      <c r="E5416" s="32">
        <v>48</v>
      </c>
      <c r="F5416" s="32">
        <v>2086131121751</v>
      </c>
      <c r="G5416" s="32">
        <v>23</v>
      </c>
      <c r="H5416" s="34">
        <v>915.70500000000004</v>
      </c>
      <c r="I5416" s="3"/>
      <c r="J5416" s="26">
        <f t="shared" si="390"/>
        <v>0</v>
      </c>
    </row>
    <row r="5417" spans="1:10" ht="29.25" customHeight="1" x14ac:dyDescent="0.25">
      <c r="A5417" s="37"/>
      <c r="B5417" s="32" t="s">
        <v>51</v>
      </c>
      <c r="C5417" s="32" t="str">
        <f t="shared" si="392"/>
        <v>613-208</v>
      </c>
      <c r="D5417" s="32" t="s">
        <v>159</v>
      </c>
      <c r="E5417" s="32">
        <v>50</v>
      </c>
      <c r="F5417" s="32">
        <v>2086131131750</v>
      </c>
      <c r="G5417" s="32">
        <v>17</v>
      </c>
      <c r="H5417" s="34">
        <v>915.70500000000004</v>
      </c>
      <c r="I5417" s="3"/>
      <c r="J5417" s="26">
        <f t="shared" si="390"/>
        <v>0</v>
      </c>
    </row>
    <row r="5418" spans="1:10" ht="19.5" customHeight="1" x14ac:dyDescent="0.25">
      <c r="A5418" s="35"/>
      <c r="B5418" s="32" t="s">
        <v>87</v>
      </c>
      <c r="C5418" s="32" t="str">
        <f t="shared" ref="C5418:C5434" si="393">HYPERLINK("http://warehouse.orhideja.net//images/products/116-208, 299-208-burgundy_1.jpg","116-208")</f>
        <v>116-208</v>
      </c>
      <c r="D5418" s="32" t="s">
        <v>161</v>
      </c>
      <c r="E5418" s="32" t="s">
        <v>77</v>
      </c>
      <c r="F5418" s="32">
        <v>2081160100067</v>
      </c>
      <c r="G5418" s="32">
        <v>2</v>
      </c>
      <c r="H5418" s="34">
        <v>1355.6025</v>
      </c>
      <c r="I5418" s="3"/>
      <c r="J5418" s="26">
        <f t="shared" si="390"/>
        <v>0</v>
      </c>
    </row>
    <row r="5419" spans="1:10" ht="19.5" customHeight="1" x14ac:dyDescent="0.25">
      <c r="A5419" s="36"/>
      <c r="B5419" s="32" t="s">
        <v>87</v>
      </c>
      <c r="C5419" s="32" t="str">
        <f t="shared" si="393"/>
        <v>116-208</v>
      </c>
      <c r="D5419" s="32" t="s">
        <v>161</v>
      </c>
      <c r="E5419" s="32" t="s">
        <v>70</v>
      </c>
      <c r="F5419" s="32">
        <v>2081160110066</v>
      </c>
      <c r="G5419" s="32">
        <v>1</v>
      </c>
      <c r="H5419" s="34">
        <v>1355.6025</v>
      </c>
      <c r="I5419" s="3"/>
      <c r="J5419" s="26">
        <f t="shared" si="390"/>
        <v>0</v>
      </c>
    </row>
    <row r="5420" spans="1:10" ht="19.5" customHeight="1" x14ac:dyDescent="0.25">
      <c r="A5420" s="36"/>
      <c r="B5420" s="32" t="s">
        <v>87</v>
      </c>
      <c r="C5420" s="32" t="str">
        <f t="shared" si="393"/>
        <v>116-208</v>
      </c>
      <c r="D5420" s="32" t="s">
        <v>161</v>
      </c>
      <c r="E5420" s="32" t="s">
        <v>7</v>
      </c>
      <c r="F5420" s="32">
        <v>2081160120065</v>
      </c>
      <c r="G5420" s="32">
        <v>1</v>
      </c>
      <c r="H5420" s="34">
        <v>1355.6025</v>
      </c>
      <c r="I5420" s="3"/>
      <c r="J5420" s="26">
        <f t="shared" si="390"/>
        <v>0</v>
      </c>
    </row>
    <row r="5421" spans="1:10" ht="19.5" customHeight="1" x14ac:dyDescent="0.25">
      <c r="A5421" s="36"/>
      <c r="B5421" s="32" t="s">
        <v>87</v>
      </c>
      <c r="C5421" s="32" t="str">
        <f t="shared" si="393"/>
        <v>116-208</v>
      </c>
      <c r="D5421" s="32" t="s">
        <v>161</v>
      </c>
      <c r="E5421" s="32" t="s">
        <v>8</v>
      </c>
      <c r="F5421" s="32">
        <v>2081160130064</v>
      </c>
      <c r="G5421" s="32">
        <v>1</v>
      </c>
      <c r="H5421" s="34">
        <v>1355.6025</v>
      </c>
      <c r="I5421" s="3"/>
      <c r="J5421" s="26">
        <f t="shared" si="390"/>
        <v>0</v>
      </c>
    </row>
    <row r="5422" spans="1:10" ht="19.5" customHeight="1" x14ac:dyDescent="0.25">
      <c r="A5422" s="36"/>
      <c r="B5422" s="32" t="s">
        <v>87</v>
      </c>
      <c r="C5422" s="32" t="str">
        <f t="shared" si="393"/>
        <v>116-208</v>
      </c>
      <c r="D5422" s="32" t="s">
        <v>161</v>
      </c>
      <c r="E5422" s="32" t="s">
        <v>54</v>
      </c>
      <c r="F5422" s="32">
        <v>2081160140063</v>
      </c>
      <c r="G5422" s="32">
        <v>1</v>
      </c>
      <c r="H5422" s="34">
        <v>1355.6025</v>
      </c>
      <c r="I5422" s="3"/>
      <c r="J5422" s="26">
        <f t="shared" si="390"/>
        <v>0</v>
      </c>
    </row>
    <row r="5423" spans="1:10" ht="19.5" customHeight="1" x14ac:dyDescent="0.25">
      <c r="A5423" s="36"/>
      <c r="B5423" s="32" t="s">
        <v>87</v>
      </c>
      <c r="C5423" s="32" t="str">
        <f t="shared" si="393"/>
        <v>116-208</v>
      </c>
      <c r="D5423" s="32" t="s">
        <v>161</v>
      </c>
      <c r="E5423" s="32" t="s">
        <v>10</v>
      </c>
      <c r="F5423" s="32">
        <v>2081160190068</v>
      </c>
      <c r="G5423" s="32">
        <v>2</v>
      </c>
      <c r="H5423" s="34">
        <v>1355.6025</v>
      </c>
      <c r="I5423" s="3"/>
      <c r="J5423" s="26">
        <f t="shared" si="390"/>
        <v>0</v>
      </c>
    </row>
    <row r="5424" spans="1:10" ht="19.5" customHeight="1" x14ac:dyDescent="0.25">
      <c r="A5424" s="36"/>
      <c r="B5424" s="32" t="s">
        <v>87</v>
      </c>
      <c r="C5424" s="32" t="str">
        <f t="shared" si="393"/>
        <v>116-208</v>
      </c>
      <c r="D5424" s="32" t="s">
        <v>161</v>
      </c>
      <c r="E5424" s="32" t="s">
        <v>11</v>
      </c>
      <c r="F5424" s="32">
        <v>2081160200064</v>
      </c>
      <c r="G5424" s="32">
        <v>3</v>
      </c>
      <c r="H5424" s="34">
        <v>1355.6025</v>
      </c>
      <c r="I5424" s="3"/>
      <c r="J5424" s="26">
        <f t="shared" si="390"/>
        <v>0</v>
      </c>
    </row>
    <row r="5425" spans="1:10" ht="19.5" customHeight="1" x14ac:dyDescent="0.25">
      <c r="A5425" s="36"/>
      <c r="B5425" s="32" t="s">
        <v>87</v>
      </c>
      <c r="C5425" s="32" t="str">
        <f t="shared" si="393"/>
        <v>116-208</v>
      </c>
      <c r="D5425" s="32" t="s">
        <v>161</v>
      </c>
      <c r="E5425" s="32" t="s">
        <v>25</v>
      </c>
      <c r="F5425" s="32">
        <v>2081160210063</v>
      </c>
      <c r="G5425" s="32">
        <v>2</v>
      </c>
      <c r="H5425" s="34">
        <v>1355.6025</v>
      </c>
      <c r="I5425" s="3"/>
      <c r="J5425" s="26">
        <f t="shared" si="390"/>
        <v>0</v>
      </c>
    </row>
    <row r="5426" spans="1:10" ht="19.5" customHeight="1" x14ac:dyDescent="0.25">
      <c r="A5426" s="36"/>
      <c r="B5426" s="32" t="s">
        <v>87</v>
      </c>
      <c r="C5426" s="32" t="str">
        <f t="shared" si="393"/>
        <v>116-208</v>
      </c>
      <c r="D5426" s="32" t="s">
        <v>161</v>
      </c>
      <c r="E5426" s="32" t="s">
        <v>12</v>
      </c>
      <c r="F5426" s="32">
        <v>2081160220062</v>
      </c>
      <c r="G5426" s="32">
        <v>2</v>
      </c>
      <c r="H5426" s="34">
        <v>1355.6025</v>
      </c>
      <c r="I5426" s="3"/>
      <c r="J5426" s="26">
        <f t="shared" si="390"/>
        <v>0</v>
      </c>
    </row>
    <row r="5427" spans="1:10" ht="19.5" customHeight="1" x14ac:dyDescent="0.25">
      <c r="A5427" s="36"/>
      <c r="B5427" s="32" t="s">
        <v>87</v>
      </c>
      <c r="C5427" s="32" t="str">
        <f t="shared" si="393"/>
        <v>116-208</v>
      </c>
      <c r="D5427" s="32" t="s">
        <v>161</v>
      </c>
      <c r="E5427" s="32" t="s">
        <v>15</v>
      </c>
      <c r="F5427" s="32">
        <v>2081160270067</v>
      </c>
      <c r="G5427" s="32">
        <v>1</v>
      </c>
      <c r="H5427" s="34">
        <v>1355.6025</v>
      </c>
      <c r="I5427" s="3"/>
      <c r="J5427" s="26">
        <f t="shared" si="390"/>
        <v>0</v>
      </c>
    </row>
    <row r="5428" spans="1:10" ht="19.5" customHeight="1" x14ac:dyDescent="0.25">
      <c r="A5428" s="36"/>
      <c r="B5428" s="32" t="s">
        <v>87</v>
      </c>
      <c r="C5428" s="32" t="str">
        <f t="shared" si="393"/>
        <v>116-208</v>
      </c>
      <c r="D5428" s="32" t="s">
        <v>161</v>
      </c>
      <c r="E5428" s="32" t="s">
        <v>16</v>
      </c>
      <c r="F5428" s="32">
        <v>2081160280066</v>
      </c>
      <c r="G5428" s="32">
        <v>2</v>
      </c>
      <c r="H5428" s="34">
        <v>1355.6025</v>
      </c>
      <c r="I5428" s="3"/>
      <c r="J5428" s="26">
        <f t="shared" si="390"/>
        <v>0</v>
      </c>
    </row>
    <row r="5429" spans="1:10" ht="19.5" customHeight="1" x14ac:dyDescent="0.25">
      <c r="A5429" s="36"/>
      <c r="B5429" s="32" t="s">
        <v>87</v>
      </c>
      <c r="C5429" s="32" t="str">
        <f t="shared" si="393"/>
        <v>116-208</v>
      </c>
      <c r="D5429" s="32" t="s">
        <v>161</v>
      </c>
      <c r="E5429" s="32" t="s">
        <v>17</v>
      </c>
      <c r="F5429" s="32">
        <v>2081160290065</v>
      </c>
      <c r="G5429" s="32">
        <v>2</v>
      </c>
      <c r="H5429" s="34">
        <v>1355.6025</v>
      </c>
      <c r="I5429" s="3"/>
      <c r="J5429" s="26">
        <f t="shared" si="390"/>
        <v>0</v>
      </c>
    </row>
    <row r="5430" spans="1:10" ht="19.5" customHeight="1" x14ac:dyDescent="0.25">
      <c r="A5430" s="36"/>
      <c r="B5430" s="32" t="s">
        <v>87</v>
      </c>
      <c r="C5430" s="32" t="str">
        <f t="shared" si="393"/>
        <v>116-208</v>
      </c>
      <c r="D5430" s="32" t="s">
        <v>161</v>
      </c>
      <c r="E5430" s="32" t="s">
        <v>18</v>
      </c>
      <c r="F5430" s="32">
        <v>2081160300061</v>
      </c>
      <c r="G5430" s="32">
        <v>2</v>
      </c>
      <c r="H5430" s="34">
        <v>1355.6025</v>
      </c>
      <c r="I5430" s="3"/>
      <c r="J5430" s="26">
        <f t="shared" si="390"/>
        <v>0</v>
      </c>
    </row>
    <row r="5431" spans="1:10" ht="19.5" customHeight="1" x14ac:dyDescent="0.25">
      <c r="A5431" s="36"/>
      <c r="B5431" s="32" t="s">
        <v>87</v>
      </c>
      <c r="C5431" s="32" t="str">
        <f t="shared" si="393"/>
        <v>116-208</v>
      </c>
      <c r="D5431" s="32" t="s">
        <v>161</v>
      </c>
      <c r="E5431" s="32" t="s">
        <v>19</v>
      </c>
      <c r="F5431" s="32">
        <v>2081160340067</v>
      </c>
      <c r="G5431" s="32">
        <v>1</v>
      </c>
      <c r="H5431" s="34">
        <v>1355.6025</v>
      </c>
      <c r="I5431" s="3"/>
      <c r="J5431" s="26">
        <f t="shared" si="390"/>
        <v>0</v>
      </c>
    </row>
    <row r="5432" spans="1:10" ht="19.5" customHeight="1" x14ac:dyDescent="0.25">
      <c r="A5432" s="36"/>
      <c r="B5432" s="32" t="s">
        <v>87</v>
      </c>
      <c r="C5432" s="32" t="str">
        <f t="shared" si="393"/>
        <v>116-208</v>
      </c>
      <c r="D5432" s="32" t="s">
        <v>161</v>
      </c>
      <c r="E5432" s="32" t="s">
        <v>20</v>
      </c>
      <c r="F5432" s="32">
        <v>2081160350066</v>
      </c>
      <c r="G5432" s="32">
        <v>1</v>
      </c>
      <c r="H5432" s="34">
        <v>1355.6025</v>
      </c>
      <c r="I5432" s="3"/>
      <c r="J5432" s="26">
        <f t="shared" si="390"/>
        <v>0</v>
      </c>
    </row>
    <row r="5433" spans="1:10" ht="19.5" customHeight="1" x14ac:dyDescent="0.25">
      <c r="A5433" s="36"/>
      <c r="B5433" s="32" t="s">
        <v>87</v>
      </c>
      <c r="C5433" s="32" t="str">
        <f t="shared" si="393"/>
        <v>116-208</v>
      </c>
      <c r="D5433" s="32" t="s">
        <v>161</v>
      </c>
      <c r="E5433" s="32" t="s">
        <v>21</v>
      </c>
      <c r="F5433" s="32">
        <v>2081160360065</v>
      </c>
      <c r="G5433" s="32">
        <v>1</v>
      </c>
      <c r="H5433" s="34">
        <v>1355.6025</v>
      </c>
      <c r="I5433" s="3"/>
      <c r="J5433" s="26">
        <f t="shared" si="390"/>
        <v>0</v>
      </c>
    </row>
    <row r="5434" spans="1:10" ht="19.5" customHeight="1" x14ac:dyDescent="0.25">
      <c r="A5434" s="37"/>
      <c r="B5434" s="32" t="s">
        <v>87</v>
      </c>
      <c r="C5434" s="32" t="str">
        <f t="shared" si="393"/>
        <v>116-208</v>
      </c>
      <c r="D5434" s="32" t="s">
        <v>161</v>
      </c>
      <c r="E5434" s="32" t="s">
        <v>22</v>
      </c>
      <c r="F5434" s="32">
        <v>2081160370064</v>
      </c>
      <c r="G5434" s="32">
        <v>2</v>
      </c>
      <c r="H5434" s="34">
        <v>1355.6025</v>
      </c>
      <c r="I5434" s="3"/>
      <c r="J5434" s="26">
        <f t="shared" si="390"/>
        <v>0</v>
      </c>
    </row>
    <row r="5435" spans="1:10" x14ac:dyDescent="0.25">
      <c r="A5435" s="35"/>
      <c r="B5435" s="32" t="s">
        <v>76</v>
      </c>
      <c r="C5435" s="32" t="str">
        <f t="shared" ref="C5435:C5464" si="394">HYPERLINK("http://warehouse.orhideja.net//images/products/180-208 °„‡£„≠§®.jpg","180-208")</f>
        <v>180-208</v>
      </c>
      <c r="D5435" s="32" t="s">
        <v>161</v>
      </c>
      <c r="E5435" s="32" t="s">
        <v>70</v>
      </c>
      <c r="F5435" s="32">
        <v>2081800110067</v>
      </c>
      <c r="G5435" s="32">
        <v>6</v>
      </c>
      <c r="H5435" s="34">
        <v>1642.8824999999999</v>
      </c>
      <c r="I5435" s="3"/>
      <c r="J5435" s="26">
        <f t="shared" si="390"/>
        <v>0</v>
      </c>
    </row>
    <row r="5436" spans="1:10" x14ac:dyDescent="0.25">
      <c r="A5436" s="36"/>
      <c r="B5436" s="32" t="s">
        <v>76</v>
      </c>
      <c r="C5436" s="32" t="str">
        <f t="shared" si="394"/>
        <v>180-208</v>
      </c>
      <c r="D5436" s="32" t="s">
        <v>161</v>
      </c>
      <c r="E5436" s="32" t="s">
        <v>7</v>
      </c>
      <c r="F5436" s="32">
        <v>2081800120066</v>
      </c>
      <c r="G5436" s="32">
        <v>6</v>
      </c>
      <c r="H5436" s="34">
        <v>1642.8824999999999</v>
      </c>
      <c r="I5436" s="3"/>
      <c r="J5436" s="26">
        <f t="shared" si="390"/>
        <v>0</v>
      </c>
    </row>
    <row r="5437" spans="1:10" x14ac:dyDescent="0.25">
      <c r="A5437" s="36"/>
      <c r="B5437" s="32" t="s">
        <v>76</v>
      </c>
      <c r="C5437" s="32" t="str">
        <f t="shared" si="394"/>
        <v>180-208</v>
      </c>
      <c r="D5437" s="32" t="s">
        <v>161</v>
      </c>
      <c r="E5437" s="32" t="s">
        <v>8</v>
      </c>
      <c r="F5437" s="32">
        <v>2081800130065</v>
      </c>
      <c r="G5437" s="32">
        <v>7</v>
      </c>
      <c r="H5437" s="34">
        <v>1642.8824999999999</v>
      </c>
      <c r="I5437" s="3"/>
      <c r="J5437" s="26">
        <f t="shared" si="390"/>
        <v>0</v>
      </c>
    </row>
    <row r="5438" spans="1:10" x14ac:dyDescent="0.25">
      <c r="A5438" s="36"/>
      <c r="B5438" s="32" t="s">
        <v>76</v>
      </c>
      <c r="C5438" s="32" t="str">
        <f t="shared" si="394"/>
        <v>180-208</v>
      </c>
      <c r="D5438" s="32" t="s">
        <v>161</v>
      </c>
      <c r="E5438" s="32" t="s">
        <v>54</v>
      </c>
      <c r="F5438" s="32">
        <v>2081800140064</v>
      </c>
      <c r="G5438" s="32">
        <v>6</v>
      </c>
      <c r="H5438" s="34">
        <v>1642.8824999999999</v>
      </c>
      <c r="I5438" s="3"/>
      <c r="J5438" s="26">
        <f t="shared" si="390"/>
        <v>0</v>
      </c>
    </row>
    <row r="5439" spans="1:10" x14ac:dyDescent="0.25">
      <c r="A5439" s="36"/>
      <c r="B5439" s="32" t="s">
        <v>76</v>
      </c>
      <c r="C5439" s="32" t="str">
        <f t="shared" si="394"/>
        <v>180-208</v>
      </c>
      <c r="D5439" s="32" t="s">
        <v>161</v>
      </c>
      <c r="E5439" s="32" t="s">
        <v>24</v>
      </c>
      <c r="F5439" s="32">
        <v>2081800150063</v>
      </c>
      <c r="G5439" s="32">
        <v>4</v>
      </c>
      <c r="H5439" s="34">
        <v>1642.8824999999999</v>
      </c>
      <c r="I5439" s="3"/>
      <c r="J5439" s="26">
        <f t="shared" si="390"/>
        <v>0</v>
      </c>
    </row>
    <row r="5440" spans="1:10" x14ac:dyDescent="0.25">
      <c r="A5440" s="36"/>
      <c r="B5440" s="32" t="s">
        <v>76</v>
      </c>
      <c r="C5440" s="32" t="str">
        <f t="shared" si="394"/>
        <v>180-208</v>
      </c>
      <c r="D5440" s="32" t="s">
        <v>161</v>
      </c>
      <c r="E5440" s="32" t="s">
        <v>10</v>
      </c>
      <c r="F5440" s="32">
        <v>2081800190069</v>
      </c>
      <c r="G5440" s="32">
        <v>3</v>
      </c>
      <c r="H5440" s="34">
        <v>1642.8824999999999</v>
      </c>
      <c r="I5440" s="3"/>
      <c r="J5440" s="26">
        <f t="shared" si="390"/>
        <v>0</v>
      </c>
    </row>
    <row r="5441" spans="1:10" x14ac:dyDescent="0.25">
      <c r="A5441" s="36"/>
      <c r="B5441" s="32" t="s">
        <v>76</v>
      </c>
      <c r="C5441" s="32" t="str">
        <f t="shared" si="394"/>
        <v>180-208</v>
      </c>
      <c r="D5441" s="32" t="s">
        <v>161</v>
      </c>
      <c r="E5441" s="32" t="s">
        <v>25</v>
      </c>
      <c r="F5441" s="32">
        <v>2081800210064</v>
      </c>
      <c r="G5441" s="32">
        <v>9</v>
      </c>
      <c r="H5441" s="34">
        <v>1642.8824999999999</v>
      </c>
      <c r="I5441" s="3"/>
      <c r="J5441" s="26">
        <f t="shared" si="390"/>
        <v>0</v>
      </c>
    </row>
    <row r="5442" spans="1:10" x14ac:dyDescent="0.25">
      <c r="A5442" s="36"/>
      <c r="B5442" s="32" t="s">
        <v>76</v>
      </c>
      <c r="C5442" s="32" t="str">
        <f t="shared" si="394"/>
        <v>180-208</v>
      </c>
      <c r="D5442" s="32" t="s">
        <v>161</v>
      </c>
      <c r="E5442" s="32" t="s">
        <v>12</v>
      </c>
      <c r="F5442" s="32">
        <v>2081800220063</v>
      </c>
      <c r="G5442" s="32">
        <v>2</v>
      </c>
      <c r="H5442" s="34">
        <v>1642.8824999999999</v>
      </c>
      <c r="I5442" s="3"/>
      <c r="J5442" s="26">
        <f t="shared" si="390"/>
        <v>0</v>
      </c>
    </row>
    <row r="5443" spans="1:10" x14ac:dyDescent="0.25">
      <c r="A5443" s="36"/>
      <c r="B5443" s="32" t="s">
        <v>76</v>
      </c>
      <c r="C5443" s="32" t="str">
        <f t="shared" si="394"/>
        <v>180-208</v>
      </c>
      <c r="D5443" s="32" t="s">
        <v>161</v>
      </c>
      <c r="E5443" s="32" t="s">
        <v>13</v>
      </c>
      <c r="F5443" s="32">
        <v>2081800230062</v>
      </c>
      <c r="G5443" s="32">
        <v>9</v>
      </c>
      <c r="H5443" s="34">
        <v>1642.8824999999999</v>
      </c>
      <c r="I5443" s="3"/>
      <c r="J5443" s="26">
        <f t="shared" si="390"/>
        <v>0</v>
      </c>
    </row>
    <row r="5444" spans="1:10" x14ac:dyDescent="0.25">
      <c r="A5444" s="36"/>
      <c r="B5444" s="32" t="s">
        <v>76</v>
      </c>
      <c r="C5444" s="32" t="str">
        <f t="shared" si="394"/>
        <v>180-208</v>
      </c>
      <c r="D5444" s="32" t="s">
        <v>161</v>
      </c>
      <c r="E5444" s="32" t="s">
        <v>71</v>
      </c>
      <c r="F5444" s="32">
        <v>2081800250060</v>
      </c>
      <c r="G5444" s="32">
        <v>9</v>
      </c>
      <c r="H5444" s="34">
        <v>1642.8824999999999</v>
      </c>
      <c r="I5444" s="3"/>
      <c r="J5444" s="26">
        <f t="shared" si="390"/>
        <v>0</v>
      </c>
    </row>
    <row r="5445" spans="1:10" x14ac:dyDescent="0.25">
      <c r="A5445" s="36"/>
      <c r="B5445" s="32" t="s">
        <v>76</v>
      </c>
      <c r="C5445" s="32" t="str">
        <f t="shared" si="394"/>
        <v>180-208</v>
      </c>
      <c r="D5445" s="32" t="s">
        <v>161</v>
      </c>
      <c r="E5445" s="32" t="s">
        <v>14</v>
      </c>
      <c r="F5445" s="32">
        <v>2081800260069</v>
      </c>
      <c r="G5445" s="32">
        <v>5</v>
      </c>
      <c r="H5445" s="34">
        <v>1642.8824999999999</v>
      </c>
      <c r="I5445" s="3"/>
      <c r="J5445" s="26">
        <f t="shared" si="390"/>
        <v>0</v>
      </c>
    </row>
    <row r="5446" spans="1:10" x14ac:dyDescent="0.25">
      <c r="A5446" s="36"/>
      <c r="B5446" s="32" t="s">
        <v>76</v>
      </c>
      <c r="C5446" s="32" t="str">
        <f t="shared" si="394"/>
        <v>180-208</v>
      </c>
      <c r="D5446" s="32" t="s">
        <v>161</v>
      </c>
      <c r="E5446" s="32" t="s">
        <v>15</v>
      </c>
      <c r="F5446" s="32">
        <v>2081800270068</v>
      </c>
      <c r="G5446" s="32">
        <v>2</v>
      </c>
      <c r="H5446" s="34">
        <v>1642.8824999999999</v>
      </c>
      <c r="I5446" s="3"/>
      <c r="J5446" s="26">
        <f t="shared" si="390"/>
        <v>0</v>
      </c>
    </row>
    <row r="5447" spans="1:10" x14ac:dyDescent="0.25">
      <c r="A5447" s="36"/>
      <c r="B5447" s="32" t="s">
        <v>76</v>
      </c>
      <c r="C5447" s="32" t="str">
        <f t="shared" si="394"/>
        <v>180-208</v>
      </c>
      <c r="D5447" s="32" t="s">
        <v>161</v>
      </c>
      <c r="E5447" s="32" t="s">
        <v>18</v>
      </c>
      <c r="F5447" s="32">
        <v>2081800300062</v>
      </c>
      <c r="G5447" s="32">
        <v>4</v>
      </c>
      <c r="H5447" s="34">
        <v>1642.8824999999999</v>
      </c>
      <c r="I5447" s="3"/>
      <c r="J5447" s="26">
        <f t="shared" si="390"/>
        <v>0</v>
      </c>
    </row>
    <row r="5448" spans="1:10" x14ac:dyDescent="0.25">
      <c r="A5448" s="36"/>
      <c r="B5448" s="32" t="s">
        <v>76</v>
      </c>
      <c r="C5448" s="32" t="str">
        <f t="shared" si="394"/>
        <v>180-208</v>
      </c>
      <c r="D5448" s="32" t="s">
        <v>161</v>
      </c>
      <c r="E5448" s="32" t="s">
        <v>26</v>
      </c>
      <c r="F5448" s="32">
        <v>2081800310061</v>
      </c>
      <c r="G5448" s="32">
        <v>4</v>
      </c>
      <c r="H5448" s="34">
        <v>1642.8824999999999</v>
      </c>
      <c r="I5448" s="3"/>
      <c r="J5448" s="26">
        <f t="shared" ref="J5448:J5511" si="395">H5448*I5448</f>
        <v>0</v>
      </c>
    </row>
    <row r="5449" spans="1:10" x14ac:dyDescent="0.25">
      <c r="A5449" s="36"/>
      <c r="B5449" s="32" t="s">
        <v>76</v>
      </c>
      <c r="C5449" s="32" t="str">
        <f t="shared" si="394"/>
        <v>180-208</v>
      </c>
      <c r="D5449" s="32" t="s">
        <v>161</v>
      </c>
      <c r="E5449" s="32" t="s">
        <v>79</v>
      </c>
      <c r="F5449" s="32">
        <v>2081800330069</v>
      </c>
      <c r="G5449" s="32">
        <v>7</v>
      </c>
      <c r="H5449" s="34">
        <v>1642.8824999999999</v>
      </c>
      <c r="I5449" s="3"/>
      <c r="J5449" s="26">
        <f t="shared" si="395"/>
        <v>0</v>
      </c>
    </row>
    <row r="5450" spans="1:10" x14ac:dyDescent="0.25">
      <c r="A5450" s="36"/>
      <c r="B5450" s="32" t="s">
        <v>76</v>
      </c>
      <c r="C5450" s="32" t="str">
        <f t="shared" si="394"/>
        <v>180-208</v>
      </c>
      <c r="D5450" s="32" t="s">
        <v>161</v>
      </c>
      <c r="E5450" s="32" t="s">
        <v>21</v>
      </c>
      <c r="F5450" s="32">
        <v>2081800360066</v>
      </c>
      <c r="G5450" s="32">
        <v>3</v>
      </c>
      <c r="H5450" s="34">
        <v>1642.8824999999999</v>
      </c>
      <c r="I5450" s="3"/>
      <c r="J5450" s="26">
        <f t="shared" si="395"/>
        <v>0</v>
      </c>
    </row>
    <row r="5451" spans="1:10" x14ac:dyDescent="0.25">
      <c r="A5451" s="36"/>
      <c r="B5451" s="32" t="s">
        <v>76</v>
      </c>
      <c r="C5451" s="32" t="str">
        <f t="shared" si="394"/>
        <v>180-208</v>
      </c>
      <c r="D5451" s="32" t="s">
        <v>161</v>
      </c>
      <c r="E5451" s="32" t="s">
        <v>22</v>
      </c>
      <c r="F5451" s="32">
        <v>2081800370065</v>
      </c>
      <c r="G5451" s="32">
        <v>11</v>
      </c>
      <c r="H5451" s="34">
        <v>1642.8824999999999</v>
      </c>
      <c r="I5451" s="3"/>
      <c r="J5451" s="26">
        <f t="shared" si="395"/>
        <v>0</v>
      </c>
    </row>
    <row r="5452" spans="1:10" x14ac:dyDescent="0.25">
      <c r="A5452" s="36"/>
      <c r="B5452" s="32" t="s">
        <v>76</v>
      </c>
      <c r="C5452" s="32" t="str">
        <f t="shared" si="394"/>
        <v>180-208</v>
      </c>
      <c r="D5452" s="32" t="s">
        <v>161</v>
      </c>
      <c r="E5452" s="32" t="s">
        <v>23</v>
      </c>
      <c r="F5452" s="32">
        <v>2081800380064</v>
      </c>
      <c r="G5452" s="32">
        <v>3</v>
      </c>
      <c r="H5452" s="34">
        <v>1642.8824999999999</v>
      </c>
      <c r="I5452" s="3"/>
      <c r="J5452" s="26">
        <f t="shared" si="395"/>
        <v>0</v>
      </c>
    </row>
    <row r="5453" spans="1:10" x14ac:dyDescent="0.25">
      <c r="A5453" s="36"/>
      <c r="B5453" s="32" t="s">
        <v>76</v>
      </c>
      <c r="C5453" s="32" t="str">
        <f t="shared" si="394"/>
        <v>180-208</v>
      </c>
      <c r="D5453" s="32" t="s">
        <v>161</v>
      </c>
      <c r="E5453" s="32" t="s">
        <v>81</v>
      </c>
      <c r="F5453" s="32">
        <v>2081800410068</v>
      </c>
      <c r="G5453" s="32">
        <v>8</v>
      </c>
      <c r="H5453" s="34">
        <v>1642.8824999999999</v>
      </c>
      <c r="I5453" s="3"/>
      <c r="J5453" s="26">
        <f t="shared" si="395"/>
        <v>0</v>
      </c>
    </row>
    <row r="5454" spans="1:10" x14ac:dyDescent="0.25">
      <c r="A5454" s="36"/>
      <c r="B5454" s="32" t="s">
        <v>76</v>
      </c>
      <c r="C5454" s="32" t="str">
        <f t="shared" si="394"/>
        <v>180-208</v>
      </c>
      <c r="D5454" s="32" t="s">
        <v>161</v>
      </c>
      <c r="E5454" s="32" t="s">
        <v>73</v>
      </c>
      <c r="F5454" s="32">
        <v>2081800420067</v>
      </c>
      <c r="G5454" s="32">
        <v>10</v>
      </c>
      <c r="H5454" s="34">
        <v>1642.8824999999999</v>
      </c>
      <c r="I5454" s="3"/>
      <c r="J5454" s="26">
        <f t="shared" si="395"/>
        <v>0</v>
      </c>
    </row>
    <row r="5455" spans="1:10" x14ac:dyDescent="0.25">
      <c r="A5455" s="36"/>
      <c r="B5455" s="32" t="s">
        <v>76</v>
      </c>
      <c r="C5455" s="32" t="str">
        <f t="shared" si="394"/>
        <v>180-208</v>
      </c>
      <c r="D5455" s="32" t="s">
        <v>161</v>
      </c>
      <c r="E5455" s="32" t="s">
        <v>28</v>
      </c>
      <c r="F5455" s="32">
        <v>2081800430066</v>
      </c>
      <c r="G5455" s="32">
        <v>1</v>
      </c>
      <c r="H5455" s="34">
        <v>1642.8824999999999</v>
      </c>
      <c r="I5455" s="3"/>
      <c r="J5455" s="26">
        <f t="shared" si="395"/>
        <v>0</v>
      </c>
    </row>
    <row r="5456" spans="1:10" x14ac:dyDescent="0.25">
      <c r="A5456" s="36"/>
      <c r="B5456" s="32" t="s">
        <v>76</v>
      </c>
      <c r="C5456" s="32" t="str">
        <f t="shared" si="394"/>
        <v>180-208</v>
      </c>
      <c r="D5456" s="32" t="s">
        <v>161</v>
      </c>
      <c r="E5456" s="32" t="s">
        <v>29</v>
      </c>
      <c r="F5456" s="32">
        <v>2081800440065</v>
      </c>
      <c r="G5456" s="32">
        <v>8</v>
      </c>
      <c r="H5456" s="34">
        <v>1642.8824999999999</v>
      </c>
      <c r="I5456" s="3"/>
      <c r="J5456" s="26">
        <f t="shared" si="395"/>
        <v>0</v>
      </c>
    </row>
    <row r="5457" spans="1:10" x14ac:dyDescent="0.25">
      <c r="A5457" s="36"/>
      <c r="B5457" s="32" t="s">
        <v>76</v>
      </c>
      <c r="C5457" s="32" t="str">
        <f t="shared" si="394"/>
        <v>180-208</v>
      </c>
      <c r="D5457" s="32" t="s">
        <v>161</v>
      </c>
      <c r="E5457" s="32" t="s">
        <v>30</v>
      </c>
      <c r="F5457" s="32">
        <v>2081800450064</v>
      </c>
      <c r="G5457" s="32">
        <v>4</v>
      </c>
      <c r="H5457" s="34">
        <v>1642.8824999999999</v>
      </c>
      <c r="I5457" s="3"/>
      <c r="J5457" s="26">
        <f t="shared" si="395"/>
        <v>0</v>
      </c>
    </row>
    <row r="5458" spans="1:10" x14ac:dyDescent="0.25">
      <c r="A5458" s="36"/>
      <c r="B5458" s="32" t="s">
        <v>76</v>
      </c>
      <c r="C5458" s="32" t="str">
        <f t="shared" si="394"/>
        <v>180-208</v>
      </c>
      <c r="D5458" s="32" t="s">
        <v>161</v>
      </c>
      <c r="E5458" s="32" t="s">
        <v>82</v>
      </c>
      <c r="F5458" s="32">
        <v>2081800490060</v>
      </c>
      <c r="G5458" s="32">
        <v>5</v>
      </c>
      <c r="H5458" s="34">
        <v>1642.8824999999999</v>
      </c>
      <c r="I5458" s="3"/>
      <c r="J5458" s="26">
        <f t="shared" si="395"/>
        <v>0</v>
      </c>
    </row>
    <row r="5459" spans="1:10" x14ac:dyDescent="0.25">
      <c r="A5459" s="36"/>
      <c r="B5459" s="32" t="s">
        <v>76</v>
      </c>
      <c r="C5459" s="32" t="str">
        <f t="shared" si="394"/>
        <v>180-208</v>
      </c>
      <c r="D5459" s="32" t="s">
        <v>161</v>
      </c>
      <c r="E5459" s="32" t="s">
        <v>74</v>
      </c>
      <c r="F5459" s="32">
        <v>2081800500066</v>
      </c>
      <c r="G5459" s="32">
        <v>12</v>
      </c>
      <c r="H5459" s="34">
        <v>1642.8824999999999</v>
      </c>
      <c r="I5459" s="3"/>
      <c r="J5459" s="26">
        <f t="shared" si="395"/>
        <v>0</v>
      </c>
    </row>
    <row r="5460" spans="1:10" x14ac:dyDescent="0.25">
      <c r="A5460" s="36"/>
      <c r="B5460" s="32" t="s">
        <v>76</v>
      </c>
      <c r="C5460" s="32" t="str">
        <f t="shared" si="394"/>
        <v>180-208</v>
      </c>
      <c r="D5460" s="32" t="s">
        <v>161</v>
      </c>
      <c r="E5460" s="32" t="s">
        <v>36</v>
      </c>
      <c r="F5460" s="32">
        <v>2081800510065</v>
      </c>
      <c r="G5460" s="32">
        <v>9</v>
      </c>
      <c r="H5460" s="34">
        <v>1642.8824999999999</v>
      </c>
      <c r="I5460" s="3"/>
      <c r="J5460" s="26">
        <f t="shared" si="395"/>
        <v>0</v>
      </c>
    </row>
    <row r="5461" spans="1:10" x14ac:dyDescent="0.25">
      <c r="A5461" s="36"/>
      <c r="B5461" s="32" t="s">
        <v>76</v>
      </c>
      <c r="C5461" s="32" t="str">
        <f t="shared" si="394"/>
        <v>180-208</v>
      </c>
      <c r="D5461" s="32" t="s">
        <v>161</v>
      </c>
      <c r="E5461" s="32" t="s">
        <v>37</v>
      </c>
      <c r="F5461" s="32">
        <v>2081800520064</v>
      </c>
      <c r="G5461" s="32">
        <v>4</v>
      </c>
      <c r="H5461" s="34">
        <v>1642.8824999999999</v>
      </c>
      <c r="I5461" s="3"/>
      <c r="J5461" s="26">
        <f t="shared" si="395"/>
        <v>0</v>
      </c>
    </row>
    <row r="5462" spans="1:10" x14ac:dyDescent="0.25">
      <c r="A5462" s="36"/>
      <c r="B5462" s="32" t="s">
        <v>76</v>
      </c>
      <c r="C5462" s="32" t="str">
        <f t="shared" si="394"/>
        <v>180-208</v>
      </c>
      <c r="D5462" s="32" t="s">
        <v>161</v>
      </c>
      <c r="E5462" s="32" t="s">
        <v>160</v>
      </c>
      <c r="F5462" s="32">
        <v>2081800570069</v>
      </c>
      <c r="G5462" s="32">
        <v>4</v>
      </c>
      <c r="H5462" s="34">
        <v>1642.8824999999999</v>
      </c>
      <c r="I5462" s="3"/>
      <c r="J5462" s="26">
        <f t="shared" si="395"/>
        <v>0</v>
      </c>
    </row>
    <row r="5463" spans="1:10" x14ac:dyDescent="0.25">
      <c r="A5463" s="36"/>
      <c r="B5463" s="32" t="s">
        <v>76</v>
      </c>
      <c r="C5463" s="32" t="str">
        <f t="shared" si="394"/>
        <v>180-208</v>
      </c>
      <c r="D5463" s="32" t="s">
        <v>161</v>
      </c>
      <c r="E5463" s="32" t="s">
        <v>85</v>
      </c>
      <c r="F5463" s="32">
        <v>2081800580068</v>
      </c>
      <c r="G5463" s="32">
        <v>8</v>
      </c>
      <c r="H5463" s="34">
        <v>1642.8824999999999</v>
      </c>
      <c r="I5463" s="3"/>
      <c r="J5463" s="26">
        <f t="shared" si="395"/>
        <v>0</v>
      </c>
    </row>
    <row r="5464" spans="1:10" x14ac:dyDescent="0.25">
      <c r="A5464" s="37"/>
      <c r="B5464" s="32" t="s">
        <v>76</v>
      </c>
      <c r="C5464" s="32" t="str">
        <f t="shared" si="394"/>
        <v>180-208</v>
      </c>
      <c r="D5464" s="32" t="s">
        <v>161</v>
      </c>
      <c r="E5464" s="32" t="s">
        <v>39</v>
      </c>
      <c r="F5464" s="32">
        <v>2081800590067</v>
      </c>
      <c r="G5464" s="32">
        <v>8</v>
      </c>
      <c r="H5464" s="34">
        <v>1642.8824999999999</v>
      </c>
      <c r="I5464" s="3"/>
      <c r="J5464" s="26">
        <f t="shared" si="395"/>
        <v>0</v>
      </c>
    </row>
    <row r="5465" spans="1:10" ht="67.5" customHeight="1" x14ac:dyDescent="0.25">
      <c r="A5465" s="35"/>
      <c r="B5465" s="32" t="s">
        <v>84</v>
      </c>
      <c r="C5465" s="32" t="str">
        <f>HYPERLINK("http://warehouse.orhideja.net//images/products/236-208.jpg","236-208")</f>
        <v>236-208</v>
      </c>
      <c r="D5465" s="32" t="s">
        <v>161</v>
      </c>
      <c r="E5465" s="32">
        <v>40</v>
      </c>
      <c r="F5465" s="32">
        <v>2082361080066</v>
      </c>
      <c r="G5465" s="32">
        <v>2</v>
      </c>
      <c r="H5465" s="34">
        <v>772.06499999999994</v>
      </c>
      <c r="I5465" s="3"/>
      <c r="J5465" s="26">
        <f t="shared" si="395"/>
        <v>0</v>
      </c>
    </row>
    <row r="5466" spans="1:10" ht="67.5" customHeight="1" x14ac:dyDescent="0.25">
      <c r="A5466" s="36"/>
      <c r="B5466" s="32" t="s">
        <v>84</v>
      </c>
      <c r="C5466" s="32" t="str">
        <f>HYPERLINK("http://warehouse.orhideja.net//images/products/236-208.jpg","236-208")</f>
        <v>236-208</v>
      </c>
      <c r="D5466" s="32" t="s">
        <v>161</v>
      </c>
      <c r="E5466" s="32">
        <v>42</v>
      </c>
      <c r="F5466" s="32">
        <v>2082361090065</v>
      </c>
      <c r="G5466" s="32">
        <v>3</v>
      </c>
      <c r="H5466" s="34">
        <v>772.06499999999994</v>
      </c>
      <c r="I5466" s="3"/>
      <c r="J5466" s="26">
        <f t="shared" si="395"/>
        <v>0</v>
      </c>
    </row>
    <row r="5467" spans="1:10" ht="67.5" customHeight="1" x14ac:dyDescent="0.25">
      <c r="A5467" s="37"/>
      <c r="B5467" s="32" t="s">
        <v>84</v>
      </c>
      <c r="C5467" s="32" t="str">
        <f>HYPERLINK("http://warehouse.orhideja.net//images/products/236-208.jpg","236-208")</f>
        <v>236-208</v>
      </c>
      <c r="D5467" s="32" t="s">
        <v>161</v>
      </c>
      <c r="E5467" s="32">
        <v>44</v>
      </c>
      <c r="F5467" s="32">
        <v>2082361100061</v>
      </c>
      <c r="G5467" s="32">
        <v>2</v>
      </c>
      <c r="H5467" s="34">
        <v>772.06499999999994</v>
      </c>
      <c r="I5467" s="3"/>
      <c r="J5467" s="26">
        <f t="shared" si="395"/>
        <v>0</v>
      </c>
    </row>
    <row r="5468" spans="1:10" ht="108" customHeight="1" x14ac:dyDescent="0.25">
      <c r="A5468" s="35"/>
      <c r="B5468" s="32" t="s">
        <v>31</v>
      </c>
      <c r="C5468" s="32" t="str">
        <f>HYPERLINK("http://warehouse.orhideja.net//images/products/36.jpg","210-208")</f>
        <v>210-208</v>
      </c>
      <c r="D5468" s="32" t="s">
        <v>161</v>
      </c>
      <c r="E5468" s="32">
        <v>44</v>
      </c>
      <c r="F5468" s="32">
        <v>2082101100061</v>
      </c>
      <c r="G5468" s="32">
        <v>4</v>
      </c>
      <c r="H5468" s="34">
        <v>888.77249999999992</v>
      </c>
      <c r="I5468" s="3"/>
      <c r="J5468" s="26">
        <f t="shared" si="395"/>
        <v>0</v>
      </c>
    </row>
    <row r="5469" spans="1:10" ht="108" customHeight="1" x14ac:dyDescent="0.25">
      <c r="A5469" s="37"/>
      <c r="B5469" s="32" t="s">
        <v>31</v>
      </c>
      <c r="C5469" s="32" t="str">
        <f>HYPERLINK("http://warehouse.orhideja.net//images/products/36.jpg","210-208")</f>
        <v>210-208</v>
      </c>
      <c r="D5469" s="32" t="s">
        <v>161</v>
      </c>
      <c r="E5469" s="32">
        <v>46</v>
      </c>
      <c r="F5469" s="32">
        <v>2082101110060</v>
      </c>
      <c r="G5469" s="32">
        <v>1</v>
      </c>
      <c r="H5469" s="34">
        <v>888.77249999999992</v>
      </c>
      <c r="I5469" s="3"/>
      <c r="J5469" s="26">
        <f t="shared" si="395"/>
        <v>0</v>
      </c>
    </row>
    <row r="5470" spans="1:10" ht="71.25" customHeight="1" x14ac:dyDescent="0.25">
      <c r="A5470" s="35"/>
      <c r="B5470" s="32" t="s">
        <v>51</v>
      </c>
      <c r="C5470" s="32" t="str">
        <f>HYPERLINK("http://warehouse.orhideja.net//images/products/613-208 burgundy.jpg","613-208")</f>
        <v>613-208</v>
      </c>
      <c r="D5470" s="32" t="s">
        <v>161</v>
      </c>
      <c r="E5470" s="32">
        <v>38</v>
      </c>
      <c r="F5470" s="32">
        <v>2086131070066</v>
      </c>
      <c r="G5470" s="32">
        <v>5</v>
      </c>
      <c r="H5470" s="34">
        <v>915.70500000000004</v>
      </c>
      <c r="I5470" s="3"/>
      <c r="J5470" s="26">
        <f t="shared" si="395"/>
        <v>0</v>
      </c>
    </row>
    <row r="5471" spans="1:10" ht="71.25" customHeight="1" x14ac:dyDescent="0.25">
      <c r="A5471" s="36"/>
      <c r="B5471" s="32" t="s">
        <v>51</v>
      </c>
      <c r="C5471" s="32" t="str">
        <f>HYPERLINK("http://warehouse.orhideja.net//images/products/613-208 burgundy.jpg","613-208")</f>
        <v>613-208</v>
      </c>
      <c r="D5471" s="32" t="s">
        <v>161</v>
      </c>
      <c r="E5471" s="32">
        <v>46</v>
      </c>
      <c r="F5471" s="32">
        <v>2086131110069</v>
      </c>
      <c r="G5471" s="32">
        <v>5</v>
      </c>
      <c r="H5471" s="34">
        <v>915.70500000000004</v>
      </c>
      <c r="I5471" s="3"/>
      <c r="J5471" s="26">
        <f t="shared" si="395"/>
        <v>0</v>
      </c>
    </row>
    <row r="5472" spans="1:10" ht="71.25" customHeight="1" x14ac:dyDescent="0.25">
      <c r="A5472" s="37"/>
      <c r="B5472" s="32" t="s">
        <v>51</v>
      </c>
      <c r="C5472" s="32" t="str">
        <f>HYPERLINK("http://warehouse.orhideja.net//images/products/613-208 burgundy.jpg","613-208")</f>
        <v>613-208</v>
      </c>
      <c r="D5472" s="32" t="s">
        <v>161</v>
      </c>
      <c r="E5472" s="32">
        <v>48</v>
      </c>
      <c r="F5472" s="32">
        <v>2086131120068</v>
      </c>
      <c r="G5472" s="32">
        <v>24</v>
      </c>
      <c r="H5472" s="34">
        <v>915.70500000000004</v>
      </c>
      <c r="I5472" s="3"/>
      <c r="J5472" s="26">
        <f t="shared" si="395"/>
        <v>0</v>
      </c>
    </row>
    <row r="5473" spans="1:10" x14ac:dyDescent="0.25">
      <c r="A5473" s="35"/>
      <c r="B5473" s="32" t="s">
        <v>87</v>
      </c>
      <c r="C5473" s="32" t="str">
        <f t="shared" ref="C5473:C5494" si="396">HYPERLINK("http://warehouse.orhideja.net//images/products/116-208-pink-colored.jpg","116-208")</f>
        <v>116-208</v>
      </c>
      <c r="D5473" s="32" t="s">
        <v>100</v>
      </c>
      <c r="E5473" s="32" t="s">
        <v>151</v>
      </c>
      <c r="F5473" s="32">
        <v>2081160099064</v>
      </c>
      <c r="G5473" s="32">
        <v>4</v>
      </c>
      <c r="H5473" s="34">
        <v>1355.6025</v>
      </c>
      <c r="I5473" s="3"/>
      <c r="J5473" s="26">
        <f t="shared" si="395"/>
        <v>0</v>
      </c>
    </row>
    <row r="5474" spans="1:10" x14ac:dyDescent="0.25">
      <c r="A5474" s="36"/>
      <c r="B5474" s="32" t="s">
        <v>87</v>
      </c>
      <c r="C5474" s="32" t="str">
        <f t="shared" si="396"/>
        <v>116-208</v>
      </c>
      <c r="D5474" s="32" t="s">
        <v>100</v>
      </c>
      <c r="E5474" s="32" t="s">
        <v>77</v>
      </c>
      <c r="F5474" s="32">
        <v>2081160109060</v>
      </c>
      <c r="G5474" s="32">
        <v>3</v>
      </c>
      <c r="H5474" s="34">
        <v>1355.6025</v>
      </c>
      <c r="I5474" s="3"/>
      <c r="J5474" s="26">
        <f t="shared" si="395"/>
        <v>0</v>
      </c>
    </row>
    <row r="5475" spans="1:10" x14ac:dyDescent="0.25">
      <c r="A5475" s="36"/>
      <c r="B5475" s="32" t="s">
        <v>87</v>
      </c>
      <c r="C5475" s="32" t="str">
        <f t="shared" si="396"/>
        <v>116-208</v>
      </c>
      <c r="D5475" s="32" t="s">
        <v>100</v>
      </c>
      <c r="E5475" s="32" t="s">
        <v>70</v>
      </c>
      <c r="F5475" s="32">
        <v>2081160119069</v>
      </c>
      <c r="G5475" s="32">
        <v>2</v>
      </c>
      <c r="H5475" s="34">
        <v>1355.6025</v>
      </c>
      <c r="I5475" s="3"/>
      <c r="J5475" s="26">
        <f t="shared" si="395"/>
        <v>0</v>
      </c>
    </row>
    <row r="5476" spans="1:10" x14ac:dyDescent="0.25">
      <c r="A5476" s="36"/>
      <c r="B5476" s="32" t="s">
        <v>87</v>
      </c>
      <c r="C5476" s="32" t="str">
        <f t="shared" si="396"/>
        <v>116-208</v>
      </c>
      <c r="D5476" s="32" t="s">
        <v>100</v>
      </c>
      <c r="E5476" s="32" t="s">
        <v>7</v>
      </c>
      <c r="F5476" s="32">
        <v>2081160129068</v>
      </c>
      <c r="G5476" s="32">
        <v>2</v>
      </c>
      <c r="H5476" s="34">
        <v>1355.6025</v>
      </c>
      <c r="I5476" s="3"/>
      <c r="J5476" s="26">
        <f t="shared" si="395"/>
        <v>0</v>
      </c>
    </row>
    <row r="5477" spans="1:10" x14ac:dyDescent="0.25">
      <c r="A5477" s="36"/>
      <c r="B5477" s="32" t="s">
        <v>87</v>
      </c>
      <c r="C5477" s="32" t="str">
        <f t="shared" si="396"/>
        <v>116-208</v>
      </c>
      <c r="D5477" s="32" t="s">
        <v>100</v>
      </c>
      <c r="E5477" s="32" t="s">
        <v>8</v>
      </c>
      <c r="F5477" s="32">
        <v>2081160139067</v>
      </c>
      <c r="G5477" s="32">
        <v>4</v>
      </c>
      <c r="H5477" s="34">
        <v>1355.6025</v>
      </c>
      <c r="I5477" s="3"/>
      <c r="J5477" s="26">
        <f t="shared" si="395"/>
        <v>0</v>
      </c>
    </row>
    <row r="5478" spans="1:10" x14ac:dyDescent="0.25">
      <c r="A5478" s="36"/>
      <c r="B5478" s="32" t="s">
        <v>87</v>
      </c>
      <c r="C5478" s="32" t="str">
        <f t="shared" si="396"/>
        <v>116-208</v>
      </c>
      <c r="D5478" s="32" t="s">
        <v>100</v>
      </c>
      <c r="E5478" s="32" t="s">
        <v>54</v>
      </c>
      <c r="F5478" s="32">
        <v>2081160149066</v>
      </c>
      <c r="G5478" s="32">
        <v>1</v>
      </c>
      <c r="H5478" s="34">
        <v>1355.6025</v>
      </c>
      <c r="I5478" s="3"/>
      <c r="J5478" s="26">
        <f t="shared" si="395"/>
        <v>0</v>
      </c>
    </row>
    <row r="5479" spans="1:10" x14ac:dyDescent="0.25">
      <c r="A5479" s="36"/>
      <c r="B5479" s="32" t="s">
        <v>87</v>
      </c>
      <c r="C5479" s="32" t="str">
        <f t="shared" si="396"/>
        <v>116-208</v>
      </c>
      <c r="D5479" s="32" t="s">
        <v>100</v>
      </c>
      <c r="E5479" s="32" t="s">
        <v>10</v>
      </c>
      <c r="F5479" s="32">
        <v>2081160199061</v>
      </c>
      <c r="G5479" s="32">
        <v>2</v>
      </c>
      <c r="H5479" s="34">
        <v>1355.6025</v>
      </c>
      <c r="I5479" s="3"/>
      <c r="J5479" s="26">
        <f t="shared" si="395"/>
        <v>0</v>
      </c>
    </row>
    <row r="5480" spans="1:10" x14ac:dyDescent="0.25">
      <c r="A5480" s="36"/>
      <c r="B5480" s="32" t="s">
        <v>87</v>
      </c>
      <c r="C5480" s="32" t="str">
        <f t="shared" si="396"/>
        <v>116-208</v>
      </c>
      <c r="D5480" s="32" t="s">
        <v>100</v>
      </c>
      <c r="E5480" s="32" t="s">
        <v>11</v>
      </c>
      <c r="F5480" s="32">
        <v>2081160209067</v>
      </c>
      <c r="G5480" s="32">
        <v>4</v>
      </c>
      <c r="H5480" s="34">
        <v>1355.6025</v>
      </c>
      <c r="I5480" s="3"/>
      <c r="J5480" s="26">
        <f t="shared" si="395"/>
        <v>0</v>
      </c>
    </row>
    <row r="5481" spans="1:10" x14ac:dyDescent="0.25">
      <c r="A5481" s="36"/>
      <c r="B5481" s="32" t="s">
        <v>87</v>
      </c>
      <c r="C5481" s="32" t="str">
        <f t="shared" si="396"/>
        <v>116-208</v>
      </c>
      <c r="D5481" s="32" t="s">
        <v>100</v>
      </c>
      <c r="E5481" s="32" t="s">
        <v>25</v>
      </c>
      <c r="F5481" s="32">
        <v>2081160219066</v>
      </c>
      <c r="G5481" s="32">
        <v>4</v>
      </c>
      <c r="H5481" s="34">
        <v>1355.6025</v>
      </c>
      <c r="I5481" s="3"/>
      <c r="J5481" s="26">
        <f t="shared" si="395"/>
        <v>0</v>
      </c>
    </row>
    <row r="5482" spans="1:10" x14ac:dyDescent="0.25">
      <c r="A5482" s="36"/>
      <c r="B5482" s="32" t="s">
        <v>87</v>
      </c>
      <c r="C5482" s="32" t="str">
        <f t="shared" si="396"/>
        <v>116-208</v>
      </c>
      <c r="D5482" s="32" t="s">
        <v>100</v>
      </c>
      <c r="E5482" s="32" t="s">
        <v>12</v>
      </c>
      <c r="F5482" s="32">
        <v>2081160229065</v>
      </c>
      <c r="G5482" s="32">
        <v>2</v>
      </c>
      <c r="H5482" s="34">
        <v>1355.6025</v>
      </c>
      <c r="I5482" s="3"/>
      <c r="J5482" s="26">
        <f t="shared" si="395"/>
        <v>0</v>
      </c>
    </row>
    <row r="5483" spans="1:10" x14ac:dyDescent="0.25">
      <c r="A5483" s="36"/>
      <c r="B5483" s="32" t="s">
        <v>87</v>
      </c>
      <c r="C5483" s="32" t="str">
        <f t="shared" si="396"/>
        <v>116-208</v>
      </c>
      <c r="D5483" s="32" t="s">
        <v>100</v>
      </c>
      <c r="E5483" s="32" t="s">
        <v>14</v>
      </c>
      <c r="F5483" s="32">
        <v>2081160269061</v>
      </c>
      <c r="G5483" s="32">
        <v>1</v>
      </c>
      <c r="H5483" s="34">
        <v>1355.6025</v>
      </c>
      <c r="I5483" s="3"/>
      <c r="J5483" s="26">
        <f t="shared" si="395"/>
        <v>0</v>
      </c>
    </row>
    <row r="5484" spans="1:10" x14ac:dyDescent="0.25">
      <c r="A5484" s="36"/>
      <c r="B5484" s="32" t="s">
        <v>87</v>
      </c>
      <c r="C5484" s="32" t="str">
        <f t="shared" si="396"/>
        <v>116-208</v>
      </c>
      <c r="D5484" s="32" t="s">
        <v>100</v>
      </c>
      <c r="E5484" s="32" t="s">
        <v>16</v>
      </c>
      <c r="F5484" s="32">
        <v>2081160289069</v>
      </c>
      <c r="G5484" s="32">
        <v>2</v>
      </c>
      <c r="H5484" s="34">
        <v>1355.6025</v>
      </c>
      <c r="I5484" s="3"/>
      <c r="J5484" s="26">
        <f t="shared" si="395"/>
        <v>0</v>
      </c>
    </row>
    <row r="5485" spans="1:10" x14ac:dyDescent="0.25">
      <c r="A5485" s="36"/>
      <c r="B5485" s="32" t="s">
        <v>87</v>
      </c>
      <c r="C5485" s="32" t="str">
        <f t="shared" si="396"/>
        <v>116-208</v>
      </c>
      <c r="D5485" s="32" t="s">
        <v>100</v>
      </c>
      <c r="E5485" s="32" t="s">
        <v>17</v>
      </c>
      <c r="F5485" s="32">
        <v>2081160299068</v>
      </c>
      <c r="G5485" s="32">
        <v>3</v>
      </c>
      <c r="H5485" s="34">
        <v>1355.6025</v>
      </c>
      <c r="I5485" s="3"/>
      <c r="J5485" s="26">
        <f t="shared" si="395"/>
        <v>0</v>
      </c>
    </row>
    <row r="5486" spans="1:10" x14ac:dyDescent="0.25">
      <c r="A5486" s="36"/>
      <c r="B5486" s="32" t="s">
        <v>87</v>
      </c>
      <c r="C5486" s="32" t="str">
        <f t="shared" si="396"/>
        <v>116-208</v>
      </c>
      <c r="D5486" s="32" t="s">
        <v>100</v>
      </c>
      <c r="E5486" s="32" t="s">
        <v>18</v>
      </c>
      <c r="F5486" s="32">
        <v>2081160309064</v>
      </c>
      <c r="G5486" s="32">
        <v>4</v>
      </c>
      <c r="H5486" s="34">
        <v>1355.6025</v>
      </c>
      <c r="I5486" s="3"/>
      <c r="J5486" s="26">
        <f t="shared" si="395"/>
        <v>0</v>
      </c>
    </row>
    <row r="5487" spans="1:10" x14ac:dyDescent="0.25">
      <c r="A5487" s="36"/>
      <c r="B5487" s="32" t="s">
        <v>87</v>
      </c>
      <c r="C5487" s="32" t="str">
        <f t="shared" si="396"/>
        <v>116-208</v>
      </c>
      <c r="D5487" s="32" t="s">
        <v>100</v>
      </c>
      <c r="E5487" s="32" t="s">
        <v>79</v>
      </c>
      <c r="F5487" s="32">
        <v>2081160339061</v>
      </c>
      <c r="G5487" s="32">
        <v>1</v>
      </c>
      <c r="H5487" s="34">
        <v>1355.6025</v>
      </c>
      <c r="I5487" s="3"/>
      <c r="J5487" s="26">
        <f t="shared" si="395"/>
        <v>0</v>
      </c>
    </row>
    <row r="5488" spans="1:10" x14ac:dyDescent="0.25">
      <c r="A5488" s="36"/>
      <c r="B5488" s="32" t="s">
        <v>87</v>
      </c>
      <c r="C5488" s="32" t="str">
        <f t="shared" si="396"/>
        <v>116-208</v>
      </c>
      <c r="D5488" s="32" t="s">
        <v>100</v>
      </c>
      <c r="E5488" s="32" t="s">
        <v>19</v>
      </c>
      <c r="F5488" s="32">
        <v>2081160349060</v>
      </c>
      <c r="G5488" s="32">
        <v>2</v>
      </c>
      <c r="H5488" s="34">
        <v>1355.6025</v>
      </c>
      <c r="I5488" s="3"/>
      <c r="J5488" s="26">
        <f t="shared" si="395"/>
        <v>0</v>
      </c>
    </row>
    <row r="5489" spans="1:10" x14ac:dyDescent="0.25">
      <c r="A5489" s="36"/>
      <c r="B5489" s="32" t="s">
        <v>87</v>
      </c>
      <c r="C5489" s="32" t="str">
        <f t="shared" si="396"/>
        <v>116-208</v>
      </c>
      <c r="D5489" s="32" t="s">
        <v>100</v>
      </c>
      <c r="E5489" s="32" t="s">
        <v>21</v>
      </c>
      <c r="F5489" s="32">
        <v>2081160369068</v>
      </c>
      <c r="G5489" s="32">
        <v>4</v>
      </c>
      <c r="H5489" s="34">
        <v>1355.6025</v>
      </c>
      <c r="I5489" s="3"/>
      <c r="J5489" s="26">
        <f t="shared" si="395"/>
        <v>0</v>
      </c>
    </row>
    <row r="5490" spans="1:10" x14ac:dyDescent="0.25">
      <c r="A5490" s="36"/>
      <c r="B5490" s="32" t="s">
        <v>87</v>
      </c>
      <c r="C5490" s="32" t="str">
        <f t="shared" si="396"/>
        <v>116-208</v>
      </c>
      <c r="D5490" s="32" t="s">
        <v>100</v>
      </c>
      <c r="E5490" s="32" t="s">
        <v>22</v>
      </c>
      <c r="F5490" s="32">
        <v>2081160379067</v>
      </c>
      <c r="G5490" s="32">
        <v>1</v>
      </c>
      <c r="H5490" s="34">
        <v>1355.6025</v>
      </c>
      <c r="I5490" s="3"/>
      <c r="J5490" s="26">
        <f t="shared" si="395"/>
        <v>0</v>
      </c>
    </row>
    <row r="5491" spans="1:10" x14ac:dyDescent="0.25">
      <c r="A5491" s="36"/>
      <c r="B5491" s="32" t="s">
        <v>87</v>
      </c>
      <c r="C5491" s="32" t="str">
        <f t="shared" si="396"/>
        <v>116-208</v>
      </c>
      <c r="D5491" s="32" t="s">
        <v>100</v>
      </c>
      <c r="E5491" s="32" t="s">
        <v>81</v>
      </c>
      <c r="F5491" s="32">
        <v>2081160419060</v>
      </c>
      <c r="G5491" s="32">
        <v>2</v>
      </c>
      <c r="H5491" s="34">
        <v>1355.6025</v>
      </c>
      <c r="I5491" s="3"/>
      <c r="J5491" s="26">
        <f t="shared" si="395"/>
        <v>0</v>
      </c>
    </row>
    <row r="5492" spans="1:10" x14ac:dyDescent="0.25">
      <c r="A5492" s="36"/>
      <c r="B5492" s="32" t="s">
        <v>87</v>
      </c>
      <c r="C5492" s="32" t="str">
        <f t="shared" si="396"/>
        <v>116-208</v>
      </c>
      <c r="D5492" s="32" t="s">
        <v>100</v>
      </c>
      <c r="E5492" s="32" t="s">
        <v>73</v>
      </c>
      <c r="F5492" s="32">
        <v>2081160429069</v>
      </c>
      <c r="G5492" s="32">
        <v>1</v>
      </c>
      <c r="H5492" s="34">
        <v>1355.6025</v>
      </c>
      <c r="I5492" s="3"/>
      <c r="J5492" s="26">
        <f t="shared" si="395"/>
        <v>0</v>
      </c>
    </row>
    <row r="5493" spans="1:10" x14ac:dyDescent="0.25">
      <c r="A5493" s="36"/>
      <c r="B5493" s="32" t="s">
        <v>87</v>
      </c>
      <c r="C5493" s="32" t="str">
        <f t="shared" si="396"/>
        <v>116-208</v>
      </c>
      <c r="D5493" s="32" t="s">
        <v>100</v>
      </c>
      <c r="E5493" s="32" t="s">
        <v>28</v>
      </c>
      <c r="F5493" s="32">
        <v>2081160439068</v>
      </c>
      <c r="G5493" s="32">
        <v>1</v>
      </c>
      <c r="H5493" s="34">
        <v>1355.6025</v>
      </c>
      <c r="I5493" s="3"/>
      <c r="J5493" s="26">
        <f t="shared" si="395"/>
        <v>0</v>
      </c>
    </row>
    <row r="5494" spans="1:10" x14ac:dyDescent="0.25">
      <c r="A5494" s="36"/>
      <c r="B5494" s="32" t="s">
        <v>87</v>
      </c>
      <c r="C5494" s="32" t="str">
        <f t="shared" si="396"/>
        <v>116-208</v>
      </c>
      <c r="D5494" s="32" t="s">
        <v>100</v>
      </c>
      <c r="E5494" s="32" t="s">
        <v>29</v>
      </c>
      <c r="F5494" s="32">
        <v>2081160449067</v>
      </c>
      <c r="G5494" s="32">
        <v>3</v>
      </c>
      <c r="H5494" s="34">
        <v>1355.6025</v>
      </c>
      <c r="I5494" s="3"/>
      <c r="J5494" s="26">
        <f t="shared" si="395"/>
        <v>0</v>
      </c>
    </row>
    <row r="5495" spans="1:10" x14ac:dyDescent="0.25">
      <c r="A5495" s="36"/>
      <c r="B5495" s="32" t="s">
        <v>87</v>
      </c>
      <c r="C5495" s="32" t="str">
        <f>HYPERLINK("http://warehouse.orhideja.net//images/products/116-208 цветочно-розовый.JPG","116-208")</f>
        <v>116-208</v>
      </c>
      <c r="D5495" s="32" t="s">
        <v>100</v>
      </c>
      <c r="E5495" s="32" t="s">
        <v>11</v>
      </c>
      <c r="F5495" s="32">
        <v>2081160209067</v>
      </c>
      <c r="G5495" s="32">
        <v>9</v>
      </c>
      <c r="H5495" s="34">
        <v>1355.6025</v>
      </c>
      <c r="I5495" s="3"/>
      <c r="J5495" s="26">
        <f t="shared" si="395"/>
        <v>0</v>
      </c>
    </row>
    <row r="5496" spans="1:10" x14ac:dyDescent="0.25">
      <c r="A5496" s="36"/>
      <c r="B5496" s="32" t="s">
        <v>87</v>
      </c>
      <c r="C5496" s="32" t="str">
        <f>HYPERLINK("http://warehouse.orhideja.net//images/products/116-208 цветочно-розовый.JPG","116-208")</f>
        <v>116-208</v>
      </c>
      <c r="D5496" s="32" t="s">
        <v>100</v>
      </c>
      <c r="E5496" s="32" t="s">
        <v>16</v>
      </c>
      <c r="F5496" s="32">
        <v>2081160289069</v>
      </c>
      <c r="G5496" s="32">
        <v>8</v>
      </c>
      <c r="H5496" s="34">
        <v>1355.6025</v>
      </c>
      <c r="I5496" s="3"/>
      <c r="J5496" s="26">
        <f t="shared" si="395"/>
        <v>0</v>
      </c>
    </row>
    <row r="5497" spans="1:10" x14ac:dyDescent="0.25">
      <c r="A5497" s="36"/>
      <c r="B5497" s="32" t="s">
        <v>87</v>
      </c>
      <c r="C5497" s="32" t="str">
        <f>HYPERLINK("http://warehouse.orhideja.net//images/products/116-208 цветочно-розовый.JPG","116-208")</f>
        <v>116-208</v>
      </c>
      <c r="D5497" s="32" t="s">
        <v>100</v>
      </c>
      <c r="E5497" s="32" t="s">
        <v>17</v>
      </c>
      <c r="F5497" s="32">
        <v>2081160299068</v>
      </c>
      <c r="G5497" s="32">
        <v>7</v>
      </c>
      <c r="H5497" s="34">
        <v>1355.6025</v>
      </c>
      <c r="I5497" s="3"/>
      <c r="J5497" s="26">
        <f t="shared" si="395"/>
        <v>0</v>
      </c>
    </row>
    <row r="5498" spans="1:10" x14ac:dyDescent="0.25">
      <c r="A5498" s="37"/>
      <c r="B5498" s="32" t="s">
        <v>87</v>
      </c>
      <c r="C5498" s="32" t="str">
        <f>HYPERLINK("http://warehouse.orhideja.net//images/products/116-208 цветочно-розовый.JPG","116-208")</f>
        <v>116-208</v>
      </c>
      <c r="D5498" s="32" t="s">
        <v>100</v>
      </c>
      <c r="E5498" s="32" t="s">
        <v>21</v>
      </c>
      <c r="F5498" s="32">
        <v>2081160369068</v>
      </c>
      <c r="G5498" s="32">
        <v>6</v>
      </c>
      <c r="H5498" s="34">
        <v>1355.6025</v>
      </c>
      <c r="I5498" s="3"/>
      <c r="J5498" s="26">
        <f t="shared" si="395"/>
        <v>0</v>
      </c>
    </row>
    <row r="5499" spans="1:10" x14ac:dyDescent="0.25">
      <c r="A5499" s="35"/>
      <c r="B5499" s="32" t="s">
        <v>76</v>
      </c>
      <c r="C5499" s="32" t="str">
        <f t="shared" ref="C5499:C5526" si="397">HYPERLINK("http://warehouse.orhideja.net//images/products/180-208 цветочно-розовый.jpg","180-208")</f>
        <v>180-208</v>
      </c>
      <c r="D5499" s="32" t="s">
        <v>100</v>
      </c>
      <c r="E5499" s="32" t="s">
        <v>10</v>
      </c>
      <c r="F5499" s="32">
        <v>2081800199062</v>
      </c>
      <c r="G5499" s="32">
        <v>9</v>
      </c>
      <c r="H5499" s="34">
        <v>1642.8824999999999</v>
      </c>
      <c r="I5499" s="3"/>
      <c r="J5499" s="26">
        <f t="shared" si="395"/>
        <v>0</v>
      </c>
    </row>
    <row r="5500" spans="1:10" x14ac:dyDescent="0.25">
      <c r="A5500" s="36"/>
      <c r="B5500" s="32" t="s">
        <v>76</v>
      </c>
      <c r="C5500" s="32" t="str">
        <f t="shared" si="397"/>
        <v>180-208</v>
      </c>
      <c r="D5500" s="32" t="s">
        <v>100</v>
      </c>
      <c r="E5500" s="32" t="s">
        <v>11</v>
      </c>
      <c r="F5500" s="32">
        <v>2081800209068</v>
      </c>
      <c r="G5500" s="32">
        <v>13</v>
      </c>
      <c r="H5500" s="34">
        <v>1642.8824999999999</v>
      </c>
      <c r="I5500" s="3"/>
      <c r="J5500" s="26">
        <f t="shared" si="395"/>
        <v>0</v>
      </c>
    </row>
    <row r="5501" spans="1:10" x14ac:dyDescent="0.25">
      <c r="A5501" s="36"/>
      <c r="B5501" s="32" t="s">
        <v>76</v>
      </c>
      <c r="C5501" s="32" t="str">
        <f t="shared" si="397"/>
        <v>180-208</v>
      </c>
      <c r="D5501" s="32" t="s">
        <v>100</v>
      </c>
      <c r="E5501" s="32" t="s">
        <v>25</v>
      </c>
      <c r="F5501" s="32">
        <v>2081800219067</v>
      </c>
      <c r="G5501" s="32">
        <v>13</v>
      </c>
      <c r="H5501" s="34">
        <v>1642.8824999999999</v>
      </c>
      <c r="I5501" s="3"/>
      <c r="J5501" s="26">
        <f t="shared" si="395"/>
        <v>0</v>
      </c>
    </row>
    <row r="5502" spans="1:10" x14ac:dyDescent="0.25">
      <c r="A5502" s="36"/>
      <c r="B5502" s="32" t="s">
        <v>76</v>
      </c>
      <c r="C5502" s="32" t="str">
        <f t="shared" si="397"/>
        <v>180-208</v>
      </c>
      <c r="D5502" s="32" t="s">
        <v>100</v>
      </c>
      <c r="E5502" s="32" t="s">
        <v>12</v>
      </c>
      <c r="F5502" s="32">
        <v>2081800229066</v>
      </c>
      <c r="G5502" s="32">
        <v>7</v>
      </c>
      <c r="H5502" s="34">
        <v>1642.8824999999999</v>
      </c>
      <c r="I5502" s="3"/>
      <c r="J5502" s="26">
        <f t="shared" si="395"/>
        <v>0</v>
      </c>
    </row>
    <row r="5503" spans="1:10" x14ac:dyDescent="0.25">
      <c r="A5503" s="36"/>
      <c r="B5503" s="32" t="s">
        <v>76</v>
      </c>
      <c r="C5503" s="32" t="str">
        <f t="shared" si="397"/>
        <v>180-208</v>
      </c>
      <c r="D5503" s="32" t="s">
        <v>100</v>
      </c>
      <c r="E5503" s="32" t="s">
        <v>13</v>
      </c>
      <c r="F5503" s="32">
        <v>2081800239065</v>
      </c>
      <c r="G5503" s="32">
        <v>5</v>
      </c>
      <c r="H5503" s="34">
        <v>1642.8824999999999</v>
      </c>
      <c r="I5503" s="3"/>
      <c r="J5503" s="26">
        <f t="shared" si="395"/>
        <v>0</v>
      </c>
    </row>
    <row r="5504" spans="1:10" x14ac:dyDescent="0.25">
      <c r="A5504" s="36"/>
      <c r="B5504" s="32" t="s">
        <v>76</v>
      </c>
      <c r="C5504" s="32" t="str">
        <f t="shared" si="397"/>
        <v>180-208</v>
      </c>
      <c r="D5504" s="32" t="s">
        <v>100</v>
      </c>
      <c r="E5504" s="32" t="s">
        <v>71</v>
      </c>
      <c r="F5504" s="32">
        <v>2081800259063</v>
      </c>
      <c r="G5504" s="32">
        <v>6</v>
      </c>
      <c r="H5504" s="34">
        <v>1642.8824999999999</v>
      </c>
      <c r="I5504" s="3"/>
      <c r="J5504" s="26">
        <f t="shared" si="395"/>
        <v>0</v>
      </c>
    </row>
    <row r="5505" spans="1:10" x14ac:dyDescent="0.25">
      <c r="A5505" s="36"/>
      <c r="B5505" s="32" t="s">
        <v>76</v>
      </c>
      <c r="C5505" s="32" t="str">
        <f t="shared" si="397"/>
        <v>180-208</v>
      </c>
      <c r="D5505" s="32" t="s">
        <v>100</v>
      </c>
      <c r="E5505" s="32" t="s">
        <v>14</v>
      </c>
      <c r="F5505" s="32">
        <v>2081800269062</v>
      </c>
      <c r="G5505" s="32">
        <v>9</v>
      </c>
      <c r="H5505" s="34">
        <v>1642.8824999999999</v>
      </c>
      <c r="I5505" s="3"/>
      <c r="J5505" s="26">
        <f t="shared" si="395"/>
        <v>0</v>
      </c>
    </row>
    <row r="5506" spans="1:10" x14ac:dyDescent="0.25">
      <c r="A5506" s="36"/>
      <c r="B5506" s="32" t="s">
        <v>76</v>
      </c>
      <c r="C5506" s="32" t="str">
        <f t="shared" si="397"/>
        <v>180-208</v>
      </c>
      <c r="D5506" s="32" t="s">
        <v>100</v>
      </c>
      <c r="E5506" s="32" t="s">
        <v>15</v>
      </c>
      <c r="F5506" s="32">
        <v>2081800279061</v>
      </c>
      <c r="G5506" s="32">
        <v>10</v>
      </c>
      <c r="H5506" s="34">
        <v>1642.8824999999999</v>
      </c>
      <c r="I5506" s="3"/>
      <c r="J5506" s="26">
        <f t="shared" si="395"/>
        <v>0</v>
      </c>
    </row>
    <row r="5507" spans="1:10" x14ac:dyDescent="0.25">
      <c r="A5507" s="36"/>
      <c r="B5507" s="32" t="s">
        <v>76</v>
      </c>
      <c r="C5507" s="32" t="str">
        <f t="shared" si="397"/>
        <v>180-208</v>
      </c>
      <c r="D5507" s="32" t="s">
        <v>100</v>
      </c>
      <c r="E5507" s="32" t="s">
        <v>16</v>
      </c>
      <c r="F5507" s="32">
        <v>2081800289060</v>
      </c>
      <c r="G5507" s="32">
        <v>13</v>
      </c>
      <c r="H5507" s="34">
        <v>1642.8824999999999</v>
      </c>
      <c r="I5507" s="3"/>
      <c r="J5507" s="26">
        <f t="shared" si="395"/>
        <v>0</v>
      </c>
    </row>
    <row r="5508" spans="1:10" x14ac:dyDescent="0.25">
      <c r="A5508" s="36"/>
      <c r="B5508" s="32" t="s">
        <v>76</v>
      </c>
      <c r="C5508" s="32" t="str">
        <f t="shared" si="397"/>
        <v>180-208</v>
      </c>
      <c r="D5508" s="32" t="s">
        <v>100</v>
      </c>
      <c r="E5508" s="32" t="s">
        <v>17</v>
      </c>
      <c r="F5508" s="32">
        <v>2081800299069</v>
      </c>
      <c r="G5508" s="32">
        <v>16</v>
      </c>
      <c r="H5508" s="34">
        <v>1642.8824999999999</v>
      </c>
      <c r="I5508" s="3"/>
      <c r="J5508" s="26">
        <f t="shared" si="395"/>
        <v>0</v>
      </c>
    </row>
    <row r="5509" spans="1:10" x14ac:dyDescent="0.25">
      <c r="A5509" s="36"/>
      <c r="B5509" s="32" t="s">
        <v>76</v>
      </c>
      <c r="C5509" s="32" t="str">
        <f t="shared" si="397"/>
        <v>180-208</v>
      </c>
      <c r="D5509" s="32" t="s">
        <v>100</v>
      </c>
      <c r="E5509" s="32" t="s">
        <v>18</v>
      </c>
      <c r="F5509" s="32">
        <v>2081800309065</v>
      </c>
      <c r="G5509" s="32">
        <v>6</v>
      </c>
      <c r="H5509" s="34">
        <v>1642.8824999999999</v>
      </c>
      <c r="I5509" s="3"/>
      <c r="J5509" s="26">
        <f t="shared" si="395"/>
        <v>0</v>
      </c>
    </row>
    <row r="5510" spans="1:10" x14ac:dyDescent="0.25">
      <c r="A5510" s="36"/>
      <c r="B5510" s="32" t="s">
        <v>76</v>
      </c>
      <c r="C5510" s="32" t="str">
        <f t="shared" si="397"/>
        <v>180-208</v>
      </c>
      <c r="D5510" s="32" t="s">
        <v>100</v>
      </c>
      <c r="E5510" s="32" t="s">
        <v>26</v>
      </c>
      <c r="F5510" s="32">
        <v>2081800319064</v>
      </c>
      <c r="G5510" s="32">
        <v>7</v>
      </c>
      <c r="H5510" s="34">
        <v>1642.8824999999999</v>
      </c>
      <c r="I5510" s="3"/>
      <c r="J5510" s="26">
        <f t="shared" si="395"/>
        <v>0</v>
      </c>
    </row>
    <row r="5511" spans="1:10" x14ac:dyDescent="0.25">
      <c r="A5511" s="36"/>
      <c r="B5511" s="32" t="s">
        <v>76</v>
      </c>
      <c r="C5511" s="32" t="str">
        <f t="shared" si="397"/>
        <v>180-208</v>
      </c>
      <c r="D5511" s="32" t="s">
        <v>100</v>
      </c>
      <c r="E5511" s="32" t="s">
        <v>79</v>
      </c>
      <c r="F5511" s="32">
        <v>2081800339062</v>
      </c>
      <c r="G5511" s="32">
        <v>6</v>
      </c>
      <c r="H5511" s="34">
        <v>1642.8824999999999</v>
      </c>
      <c r="I5511" s="3"/>
      <c r="J5511" s="26">
        <f t="shared" si="395"/>
        <v>0</v>
      </c>
    </row>
    <row r="5512" spans="1:10" x14ac:dyDescent="0.25">
      <c r="A5512" s="36"/>
      <c r="B5512" s="32" t="s">
        <v>76</v>
      </c>
      <c r="C5512" s="32" t="str">
        <f t="shared" si="397"/>
        <v>180-208</v>
      </c>
      <c r="D5512" s="32" t="s">
        <v>100</v>
      </c>
      <c r="E5512" s="32" t="s">
        <v>19</v>
      </c>
      <c r="F5512" s="32">
        <v>2081800349061</v>
      </c>
      <c r="G5512" s="32">
        <v>15</v>
      </c>
      <c r="H5512" s="34">
        <v>1642.8824999999999</v>
      </c>
      <c r="I5512" s="3"/>
      <c r="J5512" s="26">
        <f t="shared" ref="J5512:J5575" si="398">H5512*I5512</f>
        <v>0</v>
      </c>
    </row>
    <row r="5513" spans="1:10" x14ac:dyDescent="0.25">
      <c r="A5513" s="36"/>
      <c r="B5513" s="32" t="s">
        <v>76</v>
      </c>
      <c r="C5513" s="32" t="str">
        <f t="shared" si="397"/>
        <v>180-208</v>
      </c>
      <c r="D5513" s="32" t="s">
        <v>100</v>
      </c>
      <c r="E5513" s="32" t="s">
        <v>20</v>
      </c>
      <c r="F5513" s="32">
        <v>2081800359060</v>
      </c>
      <c r="G5513" s="32">
        <v>12</v>
      </c>
      <c r="H5513" s="34">
        <v>1642.8824999999999</v>
      </c>
      <c r="I5513" s="3"/>
      <c r="J5513" s="26">
        <f t="shared" si="398"/>
        <v>0</v>
      </c>
    </row>
    <row r="5514" spans="1:10" x14ac:dyDescent="0.25">
      <c r="A5514" s="36"/>
      <c r="B5514" s="32" t="s">
        <v>76</v>
      </c>
      <c r="C5514" s="32" t="str">
        <f t="shared" si="397"/>
        <v>180-208</v>
      </c>
      <c r="D5514" s="32" t="s">
        <v>100</v>
      </c>
      <c r="E5514" s="32" t="s">
        <v>21</v>
      </c>
      <c r="F5514" s="32">
        <v>2081800369069</v>
      </c>
      <c r="G5514" s="32">
        <v>15</v>
      </c>
      <c r="H5514" s="34">
        <v>1642.8824999999999</v>
      </c>
      <c r="I5514" s="3"/>
      <c r="J5514" s="26">
        <f t="shared" si="398"/>
        <v>0</v>
      </c>
    </row>
    <row r="5515" spans="1:10" x14ac:dyDescent="0.25">
      <c r="A5515" s="36"/>
      <c r="B5515" s="32" t="s">
        <v>76</v>
      </c>
      <c r="C5515" s="32" t="str">
        <f t="shared" si="397"/>
        <v>180-208</v>
      </c>
      <c r="D5515" s="32" t="s">
        <v>100</v>
      </c>
      <c r="E5515" s="32" t="s">
        <v>22</v>
      </c>
      <c r="F5515" s="32">
        <v>2081800379068</v>
      </c>
      <c r="G5515" s="32">
        <v>19</v>
      </c>
      <c r="H5515" s="34">
        <v>1642.8824999999999</v>
      </c>
      <c r="I5515" s="3"/>
      <c r="J5515" s="26">
        <f t="shared" si="398"/>
        <v>0</v>
      </c>
    </row>
    <row r="5516" spans="1:10" x14ac:dyDescent="0.25">
      <c r="A5516" s="36"/>
      <c r="B5516" s="32" t="s">
        <v>76</v>
      </c>
      <c r="C5516" s="32" t="str">
        <f t="shared" si="397"/>
        <v>180-208</v>
      </c>
      <c r="D5516" s="32" t="s">
        <v>100</v>
      </c>
      <c r="E5516" s="32" t="s">
        <v>23</v>
      </c>
      <c r="F5516" s="32">
        <v>2081800389067</v>
      </c>
      <c r="G5516" s="32">
        <v>11</v>
      </c>
      <c r="H5516" s="34">
        <v>1642.8824999999999</v>
      </c>
      <c r="I5516" s="3"/>
      <c r="J5516" s="26">
        <f t="shared" si="398"/>
        <v>0</v>
      </c>
    </row>
    <row r="5517" spans="1:10" x14ac:dyDescent="0.25">
      <c r="A5517" s="36"/>
      <c r="B5517" s="32" t="s">
        <v>76</v>
      </c>
      <c r="C5517" s="32" t="str">
        <f t="shared" si="397"/>
        <v>180-208</v>
      </c>
      <c r="D5517" s="32" t="s">
        <v>100</v>
      </c>
      <c r="E5517" s="32" t="s">
        <v>81</v>
      </c>
      <c r="F5517" s="32">
        <v>2081800419061</v>
      </c>
      <c r="G5517" s="32">
        <v>5</v>
      </c>
      <c r="H5517" s="34">
        <v>1642.8824999999999</v>
      </c>
      <c r="I5517" s="3"/>
      <c r="J5517" s="26">
        <f t="shared" si="398"/>
        <v>0</v>
      </c>
    </row>
    <row r="5518" spans="1:10" x14ac:dyDescent="0.25">
      <c r="A5518" s="36"/>
      <c r="B5518" s="32" t="s">
        <v>76</v>
      </c>
      <c r="C5518" s="32" t="str">
        <f t="shared" si="397"/>
        <v>180-208</v>
      </c>
      <c r="D5518" s="32" t="s">
        <v>100</v>
      </c>
      <c r="E5518" s="32" t="s">
        <v>73</v>
      </c>
      <c r="F5518" s="32">
        <v>2081800429060</v>
      </c>
      <c r="G5518" s="32">
        <v>9</v>
      </c>
      <c r="H5518" s="34">
        <v>1642.8824999999999</v>
      </c>
      <c r="I5518" s="3"/>
      <c r="J5518" s="26">
        <f t="shared" si="398"/>
        <v>0</v>
      </c>
    </row>
    <row r="5519" spans="1:10" x14ac:dyDescent="0.25">
      <c r="A5519" s="36"/>
      <c r="B5519" s="32" t="s">
        <v>76</v>
      </c>
      <c r="C5519" s="32" t="str">
        <f t="shared" si="397"/>
        <v>180-208</v>
      </c>
      <c r="D5519" s="32" t="s">
        <v>100</v>
      </c>
      <c r="E5519" s="32" t="s">
        <v>28</v>
      </c>
      <c r="F5519" s="32">
        <v>2081800439069</v>
      </c>
      <c r="G5519" s="32">
        <v>13</v>
      </c>
      <c r="H5519" s="34">
        <v>1642.8824999999999</v>
      </c>
      <c r="I5519" s="3"/>
      <c r="J5519" s="26">
        <f t="shared" si="398"/>
        <v>0</v>
      </c>
    </row>
    <row r="5520" spans="1:10" x14ac:dyDescent="0.25">
      <c r="A5520" s="36"/>
      <c r="B5520" s="32" t="s">
        <v>76</v>
      </c>
      <c r="C5520" s="32" t="str">
        <f t="shared" si="397"/>
        <v>180-208</v>
      </c>
      <c r="D5520" s="32" t="s">
        <v>100</v>
      </c>
      <c r="E5520" s="32" t="s">
        <v>29</v>
      </c>
      <c r="F5520" s="32">
        <v>2081800449068</v>
      </c>
      <c r="G5520" s="32">
        <v>15</v>
      </c>
      <c r="H5520" s="34">
        <v>1642.8824999999999</v>
      </c>
      <c r="I5520" s="3"/>
      <c r="J5520" s="26">
        <f t="shared" si="398"/>
        <v>0</v>
      </c>
    </row>
    <row r="5521" spans="1:10" x14ac:dyDescent="0.25">
      <c r="A5521" s="36"/>
      <c r="B5521" s="32" t="s">
        <v>76</v>
      </c>
      <c r="C5521" s="32" t="str">
        <f t="shared" si="397"/>
        <v>180-208</v>
      </c>
      <c r="D5521" s="32" t="s">
        <v>100</v>
      </c>
      <c r="E5521" s="32" t="s">
        <v>82</v>
      </c>
      <c r="F5521" s="32">
        <v>2081800499063</v>
      </c>
      <c r="G5521" s="32">
        <v>5</v>
      </c>
      <c r="H5521" s="34">
        <v>1642.8824999999999</v>
      </c>
      <c r="I5521" s="3"/>
      <c r="J5521" s="26">
        <f t="shared" si="398"/>
        <v>0</v>
      </c>
    </row>
    <row r="5522" spans="1:10" x14ac:dyDescent="0.25">
      <c r="A5522" s="36"/>
      <c r="B5522" s="32" t="s">
        <v>76</v>
      </c>
      <c r="C5522" s="32" t="str">
        <f t="shared" si="397"/>
        <v>180-208</v>
      </c>
      <c r="D5522" s="32" t="s">
        <v>100</v>
      </c>
      <c r="E5522" s="32" t="s">
        <v>74</v>
      </c>
      <c r="F5522" s="32">
        <v>2081800509069</v>
      </c>
      <c r="G5522" s="32">
        <v>14</v>
      </c>
      <c r="H5522" s="34">
        <v>1642.8824999999999</v>
      </c>
      <c r="I5522" s="3"/>
      <c r="J5522" s="26">
        <f t="shared" si="398"/>
        <v>0</v>
      </c>
    </row>
    <row r="5523" spans="1:10" x14ac:dyDescent="0.25">
      <c r="A5523" s="36"/>
      <c r="B5523" s="32" t="s">
        <v>76</v>
      </c>
      <c r="C5523" s="32" t="str">
        <f t="shared" si="397"/>
        <v>180-208</v>
      </c>
      <c r="D5523" s="32" t="s">
        <v>100</v>
      </c>
      <c r="E5523" s="32" t="s">
        <v>36</v>
      </c>
      <c r="F5523" s="32">
        <v>2081800519068</v>
      </c>
      <c r="G5523" s="32">
        <v>7</v>
      </c>
      <c r="H5523" s="34">
        <v>1642.8824999999999</v>
      </c>
      <c r="I5523" s="3"/>
      <c r="J5523" s="26">
        <f t="shared" si="398"/>
        <v>0</v>
      </c>
    </row>
    <row r="5524" spans="1:10" x14ac:dyDescent="0.25">
      <c r="A5524" s="36"/>
      <c r="B5524" s="32" t="s">
        <v>76</v>
      </c>
      <c r="C5524" s="32" t="str">
        <f t="shared" si="397"/>
        <v>180-208</v>
      </c>
      <c r="D5524" s="32" t="s">
        <v>100</v>
      </c>
      <c r="E5524" s="32" t="s">
        <v>37</v>
      </c>
      <c r="F5524" s="32">
        <v>2081800529067</v>
      </c>
      <c r="G5524" s="32">
        <v>11</v>
      </c>
      <c r="H5524" s="34">
        <v>1642.8824999999999</v>
      </c>
      <c r="I5524" s="3"/>
      <c r="J5524" s="26">
        <f t="shared" si="398"/>
        <v>0</v>
      </c>
    </row>
    <row r="5525" spans="1:10" x14ac:dyDescent="0.25">
      <c r="A5525" s="36"/>
      <c r="B5525" s="32" t="s">
        <v>76</v>
      </c>
      <c r="C5525" s="32" t="str">
        <f t="shared" si="397"/>
        <v>180-208</v>
      </c>
      <c r="D5525" s="32" t="s">
        <v>100</v>
      </c>
      <c r="E5525" s="32" t="s">
        <v>85</v>
      </c>
      <c r="F5525" s="32">
        <v>2081800589061</v>
      </c>
      <c r="G5525" s="32">
        <v>3</v>
      </c>
      <c r="H5525" s="34">
        <v>1642.8824999999999</v>
      </c>
      <c r="I5525" s="3"/>
      <c r="J5525" s="26">
        <f t="shared" si="398"/>
        <v>0</v>
      </c>
    </row>
    <row r="5526" spans="1:10" x14ac:dyDescent="0.25">
      <c r="A5526" s="37"/>
      <c r="B5526" s="32" t="s">
        <v>76</v>
      </c>
      <c r="C5526" s="32" t="str">
        <f t="shared" si="397"/>
        <v>180-208</v>
      </c>
      <c r="D5526" s="32" t="s">
        <v>100</v>
      </c>
      <c r="E5526" s="32" t="s">
        <v>39</v>
      </c>
      <c r="F5526" s="32">
        <v>2081800599060</v>
      </c>
      <c r="G5526" s="32">
        <v>6</v>
      </c>
      <c r="H5526" s="34">
        <v>1642.8824999999999</v>
      </c>
      <c r="I5526" s="3"/>
      <c r="J5526" s="26">
        <f t="shared" si="398"/>
        <v>0</v>
      </c>
    </row>
    <row r="5527" spans="1:10" ht="39" customHeight="1" x14ac:dyDescent="0.25">
      <c r="A5527" s="35"/>
      <c r="B5527" s="32" t="s">
        <v>31</v>
      </c>
      <c r="C5527" s="32" t="str">
        <f>HYPERLINK("http://warehouse.orhideja.net//images/products/210-208 Ê¢•‚ÆÁ≠Æ-‡ÆßÆ¢Î©.jpg","210-208")</f>
        <v>210-208</v>
      </c>
      <c r="D5527" s="32" t="s">
        <v>100</v>
      </c>
      <c r="E5527" s="32">
        <v>36</v>
      </c>
      <c r="F5527" s="32">
        <v>2082101069061</v>
      </c>
      <c r="G5527" s="32">
        <v>2</v>
      </c>
      <c r="H5527" s="34">
        <v>888.77249999999992</v>
      </c>
      <c r="I5527" s="3"/>
      <c r="J5527" s="26">
        <f t="shared" si="398"/>
        <v>0</v>
      </c>
    </row>
    <row r="5528" spans="1:10" ht="39" customHeight="1" x14ac:dyDescent="0.25">
      <c r="A5528" s="36"/>
      <c r="B5528" s="32" t="s">
        <v>31</v>
      </c>
      <c r="C5528" s="32" t="str">
        <f>HYPERLINK("http://warehouse.orhideja.net//images/products/210-208 Ê¢•‚ÆÁ≠Æ-‡ÆßÆ¢Î©.jpg","210-208")</f>
        <v>210-208</v>
      </c>
      <c r="D5528" s="32" t="s">
        <v>100</v>
      </c>
      <c r="E5528" s="32">
        <v>40</v>
      </c>
      <c r="F5528" s="32">
        <v>2082101089069</v>
      </c>
      <c r="G5528" s="32">
        <v>17</v>
      </c>
      <c r="H5528" s="34">
        <v>888.77249999999992</v>
      </c>
      <c r="I5528" s="3"/>
      <c r="J5528" s="26">
        <f t="shared" si="398"/>
        <v>0</v>
      </c>
    </row>
    <row r="5529" spans="1:10" ht="39" customHeight="1" x14ac:dyDescent="0.25">
      <c r="A5529" s="36"/>
      <c r="B5529" s="32" t="s">
        <v>31</v>
      </c>
      <c r="C5529" s="32" t="str">
        <f>HYPERLINK("http://warehouse.orhideja.net//images/products/210-208 Ê¢•‚ÆÁ≠Æ-‡ÆßÆ¢Î©.jpg","210-208")</f>
        <v>210-208</v>
      </c>
      <c r="D5529" s="32" t="s">
        <v>100</v>
      </c>
      <c r="E5529" s="32">
        <v>42</v>
      </c>
      <c r="F5529" s="32">
        <v>2082101099068</v>
      </c>
      <c r="G5529" s="32">
        <v>38</v>
      </c>
      <c r="H5529" s="34">
        <v>888.77249999999992</v>
      </c>
      <c r="I5529" s="3"/>
      <c r="J5529" s="26">
        <f t="shared" si="398"/>
        <v>0</v>
      </c>
    </row>
    <row r="5530" spans="1:10" ht="39" customHeight="1" x14ac:dyDescent="0.25">
      <c r="A5530" s="36"/>
      <c r="B5530" s="32" t="s">
        <v>31</v>
      </c>
      <c r="C5530" s="32" t="str">
        <f>HYPERLINK("http://warehouse.orhideja.net//images/products/210-208 Ê¢•‚ÆÁ≠Æ-‡ÆßÆ¢Î©.jpg","210-208")</f>
        <v>210-208</v>
      </c>
      <c r="D5530" s="32" t="s">
        <v>100</v>
      </c>
      <c r="E5530" s="32">
        <v>44</v>
      </c>
      <c r="F5530" s="32">
        <v>2082101109064</v>
      </c>
      <c r="G5530" s="32">
        <v>22</v>
      </c>
      <c r="H5530" s="34">
        <v>888.77249999999992</v>
      </c>
      <c r="I5530" s="3"/>
      <c r="J5530" s="26">
        <f t="shared" si="398"/>
        <v>0</v>
      </c>
    </row>
    <row r="5531" spans="1:10" ht="39" customHeight="1" x14ac:dyDescent="0.25">
      <c r="A5531" s="37"/>
      <c r="B5531" s="32" t="s">
        <v>31</v>
      </c>
      <c r="C5531" s="32" t="str">
        <f>HYPERLINK("http://warehouse.orhideja.net//images/products/210-208 Ê¢•‚ÆÁ≠Æ-‡ÆßÆ¢Î©.jpg","210-208")</f>
        <v>210-208</v>
      </c>
      <c r="D5531" s="32" t="s">
        <v>100</v>
      </c>
      <c r="E5531" s="32">
        <v>46</v>
      </c>
      <c r="F5531" s="32">
        <v>2082101119063</v>
      </c>
      <c r="G5531" s="32">
        <v>5</v>
      </c>
      <c r="H5531" s="34">
        <v>888.77249999999992</v>
      </c>
      <c r="I5531" s="3"/>
      <c r="J5531" s="26">
        <f t="shared" si="398"/>
        <v>0</v>
      </c>
    </row>
    <row r="5532" spans="1:10" ht="62.25" customHeight="1" x14ac:dyDescent="0.25">
      <c r="A5532" s="35"/>
      <c r="B5532" s="32" t="s">
        <v>226</v>
      </c>
      <c r="C5532" s="32" t="str">
        <f>HYPERLINK("http://warehouse.orhideja.net//images/products/213-208_rose.jpg","213-208")</f>
        <v>213-208</v>
      </c>
      <c r="D5532" s="32" t="s">
        <v>100</v>
      </c>
      <c r="E5532" s="32">
        <v>36</v>
      </c>
      <c r="F5532" s="32">
        <v>2082131069062</v>
      </c>
      <c r="G5532" s="32">
        <v>8</v>
      </c>
      <c r="H5532" s="34">
        <v>834.90750000000003</v>
      </c>
      <c r="I5532" s="3"/>
      <c r="J5532" s="26">
        <f t="shared" si="398"/>
        <v>0</v>
      </c>
    </row>
    <row r="5533" spans="1:10" ht="62.25" customHeight="1" x14ac:dyDescent="0.25">
      <c r="A5533" s="36"/>
      <c r="B5533" s="32" t="s">
        <v>226</v>
      </c>
      <c r="C5533" s="32" t="str">
        <f>HYPERLINK("http://warehouse.orhideja.net//images/products/213-208_rose.jpg","213-208")</f>
        <v>213-208</v>
      </c>
      <c r="D5533" s="32" t="s">
        <v>100</v>
      </c>
      <c r="E5533" s="32">
        <v>38</v>
      </c>
      <c r="F5533" s="32">
        <v>2082131079061</v>
      </c>
      <c r="G5533" s="32">
        <v>2</v>
      </c>
      <c r="H5533" s="34">
        <v>834.90750000000003</v>
      </c>
      <c r="I5533" s="3"/>
      <c r="J5533" s="26">
        <f t="shared" si="398"/>
        <v>0</v>
      </c>
    </row>
    <row r="5534" spans="1:10" ht="62.25" customHeight="1" x14ac:dyDescent="0.25">
      <c r="A5534" s="37"/>
      <c r="B5534" s="32" t="s">
        <v>226</v>
      </c>
      <c r="C5534" s="32" t="str">
        <f>HYPERLINK("http://warehouse.orhideja.net//images/products/213-208_rose.jpg","213-208")</f>
        <v>213-208</v>
      </c>
      <c r="D5534" s="32" t="s">
        <v>100</v>
      </c>
      <c r="E5534" s="32">
        <v>40</v>
      </c>
      <c r="F5534" s="32">
        <v>2082131089060</v>
      </c>
      <c r="G5534" s="32">
        <v>5</v>
      </c>
      <c r="H5534" s="34">
        <v>834.90750000000003</v>
      </c>
      <c r="I5534" s="3"/>
      <c r="J5534" s="26">
        <f t="shared" si="398"/>
        <v>0</v>
      </c>
    </row>
    <row r="5535" spans="1:10" ht="43.5" customHeight="1" x14ac:dyDescent="0.25">
      <c r="A5535" s="35"/>
      <c r="B5535" s="32" t="s">
        <v>84</v>
      </c>
      <c r="C5535" s="32" t="str">
        <f>HYPERLINK("http://warehouse.orhideja.net//images/products/0S4A8515-57.jpg","236-208")</f>
        <v>236-208</v>
      </c>
      <c r="D5535" s="32" t="s">
        <v>100</v>
      </c>
      <c r="E5535" s="32">
        <v>36</v>
      </c>
      <c r="F5535" s="32">
        <v>2082361069061</v>
      </c>
      <c r="G5535" s="32">
        <v>14</v>
      </c>
      <c r="H5535" s="34">
        <v>772.06499999999994</v>
      </c>
      <c r="I5535" s="3"/>
      <c r="J5535" s="26">
        <f t="shared" si="398"/>
        <v>0</v>
      </c>
    </row>
    <row r="5536" spans="1:10" ht="43.5" customHeight="1" x14ac:dyDescent="0.25">
      <c r="A5536" s="36"/>
      <c r="B5536" s="32" t="s">
        <v>84</v>
      </c>
      <c r="C5536" s="32" t="str">
        <f>HYPERLINK("http://warehouse.orhideja.net//images/products/0S4A8515-57.jpg","236-208")</f>
        <v>236-208</v>
      </c>
      <c r="D5536" s="32" t="s">
        <v>100</v>
      </c>
      <c r="E5536" s="32">
        <v>38</v>
      </c>
      <c r="F5536" s="32">
        <v>2082361079060</v>
      </c>
      <c r="G5536" s="32">
        <v>18</v>
      </c>
      <c r="H5536" s="34">
        <v>772.06499999999994</v>
      </c>
      <c r="I5536" s="3"/>
      <c r="J5536" s="26">
        <f t="shared" si="398"/>
        <v>0</v>
      </c>
    </row>
    <row r="5537" spans="1:10" ht="43.5" customHeight="1" x14ac:dyDescent="0.25">
      <c r="A5537" s="36"/>
      <c r="B5537" s="32" t="s">
        <v>84</v>
      </c>
      <c r="C5537" s="32" t="str">
        <f>HYPERLINK("http://warehouse.orhideja.net//images/products/0S4A8515-57.jpg","236-208")</f>
        <v>236-208</v>
      </c>
      <c r="D5537" s="32" t="s">
        <v>100</v>
      </c>
      <c r="E5537" s="32">
        <v>40</v>
      </c>
      <c r="F5537" s="32">
        <v>2082361089069</v>
      </c>
      <c r="G5537" s="32">
        <v>19</v>
      </c>
      <c r="H5537" s="34">
        <v>772.06499999999994</v>
      </c>
      <c r="I5537" s="3"/>
      <c r="J5537" s="26">
        <f t="shared" si="398"/>
        <v>0</v>
      </c>
    </row>
    <row r="5538" spans="1:10" ht="43.5" customHeight="1" x14ac:dyDescent="0.25">
      <c r="A5538" s="36"/>
      <c r="B5538" s="32" t="s">
        <v>84</v>
      </c>
      <c r="C5538" s="32" t="str">
        <f>HYPERLINK("http://warehouse.orhideja.net//images/products/0S4A8515-57.jpg","236-208")</f>
        <v>236-208</v>
      </c>
      <c r="D5538" s="32" t="s">
        <v>100</v>
      </c>
      <c r="E5538" s="32">
        <v>42</v>
      </c>
      <c r="F5538" s="32">
        <v>2082361099068</v>
      </c>
      <c r="G5538" s="32">
        <v>22</v>
      </c>
      <c r="H5538" s="34">
        <v>772.06499999999994</v>
      </c>
      <c r="I5538" s="3"/>
      <c r="J5538" s="26">
        <f t="shared" si="398"/>
        <v>0</v>
      </c>
    </row>
    <row r="5539" spans="1:10" ht="43.5" customHeight="1" x14ac:dyDescent="0.25">
      <c r="A5539" s="37"/>
      <c r="B5539" s="32" t="s">
        <v>84</v>
      </c>
      <c r="C5539" s="32" t="str">
        <f>HYPERLINK("http://warehouse.orhideja.net//images/products/0S4A8515-57.jpg","236-208")</f>
        <v>236-208</v>
      </c>
      <c r="D5539" s="32" t="s">
        <v>100</v>
      </c>
      <c r="E5539" s="32">
        <v>44</v>
      </c>
      <c r="F5539" s="32">
        <v>2082361109064</v>
      </c>
      <c r="G5539" s="32">
        <v>24</v>
      </c>
      <c r="H5539" s="34">
        <v>772.06499999999994</v>
      </c>
      <c r="I5539" s="3"/>
      <c r="J5539" s="26">
        <f t="shared" si="398"/>
        <v>0</v>
      </c>
    </row>
    <row r="5540" spans="1:10" ht="29.25" customHeight="1" x14ac:dyDescent="0.25">
      <c r="A5540" s="35"/>
      <c r="B5540" s="32" t="s">
        <v>51</v>
      </c>
      <c r="C5540" s="32" t="str">
        <f t="shared" ref="C5540:C5546" si="399">HYPERLINK("http://warehouse.orhideja.net//images/products/0S4A8505-53.jpg","613-208")</f>
        <v>613-208</v>
      </c>
      <c r="D5540" s="32" t="s">
        <v>100</v>
      </c>
      <c r="E5540" s="32">
        <v>38</v>
      </c>
      <c r="F5540" s="32">
        <v>2086131079069</v>
      </c>
      <c r="G5540" s="32">
        <v>5</v>
      </c>
      <c r="H5540" s="34">
        <v>915.70500000000004</v>
      </c>
      <c r="I5540" s="3"/>
      <c r="J5540" s="26">
        <f t="shared" si="398"/>
        <v>0</v>
      </c>
    </row>
    <row r="5541" spans="1:10" ht="29.25" customHeight="1" x14ac:dyDescent="0.25">
      <c r="A5541" s="36"/>
      <c r="B5541" s="32" t="s">
        <v>51</v>
      </c>
      <c r="C5541" s="32" t="str">
        <f t="shared" si="399"/>
        <v>613-208</v>
      </c>
      <c r="D5541" s="32" t="s">
        <v>100</v>
      </c>
      <c r="E5541" s="32">
        <v>40</v>
      </c>
      <c r="F5541" s="32">
        <v>2086131089068</v>
      </c>
      <c r="G5541" s="32">
        <v>13</v>
      </c>
      <c r="H5541" s="34">
        <v>915.70500000000004</v>
      </c>
      <c r="I5541" s="3"/>
      <c r="J5541" s="26">
        <f t="shared" si="398"/>
        <v>0</v>
      </c>
    </row>
    <row r="5542" spans="1:10" ht="29.25" customHeight="1" x14ac:dyDescent="0.25">
      <c r="A5542" s="36"/>
      <c r="B5542" s="32" t="s">
        <v>51</v>
      </c>
      <c r="C5542" s="32" t="str">
        <f t="shared" si="399"/>
        <v>613-208</v>
      </c>
      <c r="D5542" s="32" t="s">
        <v>100</v>
      </c>
      <c r="E5542" s="32">
        <v>42</v>
      </c>
      <c r="F5542" s="32">
        <v>2086131099067</v>
      </c>
      <c r="G5542" s="32">
        <v>29</v>
      </c>
      <c r="H5542" s="34">
        <v>915.70500000000004</v>
      </c>
      <c r="I5542" s="3"/>
      <c r="J5542" s="26">
        <f t="shared" si="398"/>
        <v>0</v>
      </c>
    </row>
    <row r="5543" spans="1:10" ht="29.25" customHeight="1" x14ac:dyDescent="0.25">
      <c r="A5543" s="36"/>
      <c r="B5543" s="32" t="s">
        <v>51</v>
      </c>
      <c r="C5543" s="32" t="str">
        <f t="shared" si="399"/>
        <v>613-208</v>
      </c>
      <c r="D5543" s="32" t="s">
        <v>100</v>
      </c>
      <c r="E5543" s="32">
        <v>44</v>
      </c>
      <c r="F5543" s="32">
        <v>2086131109063</v>
      </c>
      <c r="G5543" s="32">
        <v>20</v>
      </c>
      <c r="H5543" s="34">
        <v>915.70500000000004</v>
      </c>
      <c r="I5543" s="3"/>
      <c r="J5543" s="26">
        <f t="shared" si="398"/>
        <v>0</v>
      </c>
    </row>
    <row r="5544" spans="1:10" ht="29.25" customHeight="1" x14ac:dyDescent="0.25">
      <c r="A5544" s="36"/>
      <c r="B5544" s="32" t="s">
        <v>51</v>
      </c>
      <c r="C5544" s="32" t="str">
        <f t="shared" si="399"/>
        <v>613-208</v>
      </c>
      <c r="D5544" s="32" t="s">
        <v>100</v>
      </c>
      <c r="E5544" s="32">
        <v>46</v>
      </c>
      <c r="F5544" s="32">
        <v>2086131119062</v>
      </c>
      <c r="G5544" s="32">
        <v>34</v>
      </c>
      <c r="H5544" s="34">
        <v>915.70500000000004</v>
      </c>
      <c r="I5544" s="3"/>
      <c r="J5544" s="26">
        <f t="shared" si="398"/>
        <v>0</v>
      </c>
    </row>
    <row r="5545" spans="1:10" ht="29.25" customHeight="1" x14ac:dyDescent="0.25">
      <c r="A5545" s="36"/>
      <c r="B5545" s="32" t="s">
        <v>51</v>
      </c>
      <c r="C5545" s="32" t="str">
        <f t="shared" si="399"/>
        <v>613-208</v>
      </c>
      <c r="D5545" s="32" t="s">
        <v>100</v>
      </c>
      <c r="E5545" s="32">
        <v>48</v>
      </c>
      <c r="F5545" s="32">
        <v>2086131129061</v>
      </c>
      <c r="G5545" s="32">
        <v>27</v>
      </c>
      <c r="H5545" s="34">
        <v>915.70500000000004</v>
      </c>
      <c r="I5545" s="3"/>
      <c r="J5545" s="26">
        <f t="shared" si="398"/>
        <v>0</v>
      </c>
    </row>
    <row r="5546" spans="1:10" ht="29.25" customHeight="1" x14ac:dyDescent="0.25">
      <c r="A5546" s="37"/>
      <c r="B5546" s="32" t="s">
        <v>51</v>
      </c>
      <c r="C5546" s="32" t="str">
        <f t="shared" si="399"/>
        <v>613-208</v>
      </c>
      <c r="D5546" s="32" t="s">
        <v>100</v>
      </c>
      <c r="E5546" s="32">
        <v>50</v>
      </c>
      <c r="F5546" s="32">
        <v>2086131139060</v>
      </c>
      <c r="G5546" s="32">
        <v>16</v>
      </c>
      <c r="H5546" s="34">
        <v>915.70500000000004</v>
      </c>
      <c r="I5546" s="3"/>
      <c r="J5546" s="26">
        <f t="shared" si="398"/>
        <v>0</v>
      </c>
    </row>
    <row r="5547" spans="1:10" ht="22.5" customHeight="1" x14ac:dyDescent="0.25">
      <c r="A5547" s="35"/>
      <c r="B5547" s="32" t="s">
        <v>87</v>
      </c>
      <c r="C5547" s="32" t="str">
        <f t="shared" ref="C5547:C5558" si="400">HYPERLINK("http://warehouse.orhideja.net//images/products/116-208 ‡„°®≠.jpg","116-208")</f>
        <v>116-208</v>
      </c>
      <c r="D5547" s="32" t="s">
        <v>194</v>
      </c>
      <c r="E5547" s="32" t="s">
        <v>151</v>
      </c>
      <c r="F5547" s="32">
        <v>2081160099255</v>
      </c>
      <c r="G5547" s="32">
        <v>2</v>
      </c>
      <c r="H5547" s="34">
        <v>1355.6025</v>
      </c>
      <c r="I5547" s="3"/>
      <c r="J5547" s="26">
        <f t="shared" si="398"/>
        <v>0</v>
      </c>
    </row>
    <row r="5548" spans="1:10" ht="22.5" customHeight="1" x14ac:dyDescent="0.25">
      <c r="A5548" s="36"/>
      <c r="B5548" s="32" t="s">
        <v>87</v>
      </c>
      <c r="C5548" s="32" t="str">
        <f t="shared" si="400"/>
        <v>116-208</v>
      </c>
      <c r="D5548" s="32" t="s">
        <v>194</v>
      </c>
      <c r="E5548" s="32" t="s">
        <v>77</v>
      </c>
      <c r="F5548" s="32">
        <v>2081160109251</v>
      </c>
      <c r="G5548" s="32">
        <v>15</v>
      </c>
      <c r="H5548" s="34">
        <v>1355.6025</v>
      </c>
      <c r="I5548" s="3"/>
      <c r="J5548" s="26">
        <f t="shared" si="398"/>
        <v>0</v>
      </c>
    </row>
    <row r="5549" spans="1:10" ht="22.5" customHeight="1" x14ac:dyDescent="0.25">
      <c r="A5549" s="36"/>
      <c r="B5549" s="32" t="s">
        <v>87</v>
      </c>
      <c r="C5549" s="32" t="str">
        <f t="shared" si="400"/>
        <v>116-208</v>
      </c>
      <c r="D5549" s="32" t="s">
        <v>194</v>
      </c>
      <c r="E5549" s="32" t="s">
        <v>70</v>
      </c>
      <c r="F5549" s="32">
        <v>2081160119250</v>
      </c>
      <c r="G5549" s="32">
        <v>10</v>
      </c>
      <c r="H5549" s="34">
        <v>1355.6025</v>
      </c>
      <c r="I5549" s="3"/>
      <c r="J5549" s="26">
        <f t="shared" si="398"/>
        <v>0</v>
      </c>
    </row>
    <row r="5550" spans="1:10" ht="22.5" customHeight="1" x14ac:dyDescent="0.25">
      <c r="A5550" s="36"/>
      <c r="B5550" s="32" t="s">
        <v>87</v>
      </c>
      <c r="C5550" s="32" t="str">
        <f t="shared" si="400"/>
        <v>116-208</v>
      </c>
      <c r="D5550" s="32" t="s">
        <v>194</v>
      </c>
      <c r="E5550" s="32" t="s">
        <v>9</v>
      </c>
      <c r="F5550" s="32">
        <v>2081160189253</v>
      </c>
      <c r="G5550" s="32">
        <v>8</v>
      </c>
      <c r="H5550" s="34">
        <v>1355.6025</v>
      </c>
      <c r="I5550" s="3"/>
      <c r="J5550" s="26">
        <f t="shared" si="398"/>
        <v>0</v>
      </c>
    </row>
    <row r="5551" spans="1:10" ht="22.5" customHeight="1" x14ac:dyDescent="0.25">
      <c r="A5551" s="36"/>
      <c r="B5551" s="32" t="s">
        <v>87</v>
      </c>
      <c r="C5551" s="32" t="str">
        <f t="shared" si="400"/>
        <v>116-208</v>
      </c>
      <c r="D5551" s="32" t="s">
        <v>194</v>
      </c>
      <c r="E5551" s="32" t="s">
        <v>10</v>
      </c>
      <c r="F5551" s="32">
        <v>2081160199252</v>
      </c>
      <c r="G5551" s="32">
        <v>7</v>
      </c>
      <c r="H5551" s="34">
        <v>1355.6025</v>
      </c>
      <c r="I5551" s="3"/>
      <c r="J5551" s="26">
        <f t="shared" si="398"/>
        <v>0</v>
      </c>
    </row>
    <row r="5552" spans="1:10" ht="22.5" customHeight="1" x14ac:dyDescent="0.25">
      <c r="A5552" s="36"/>
      <c r="B5552" s="32" t="s">
        <v>87</v>
      </c>
      <c r="C5552" s="32" t="str">
        <f t="shared" si="400"/>
        <v>116-208</v>
      </c>
      <c r="D5552" s="32" t="s">
        <v>194</v>
      </c>
      <c r="E5552" s="32" t="s">
        <v>11</v>
      </c>
      <c r="F5552" s="32">
        <v>2081160209258</v>
      </c>
      <c r="G5552" s="32">
        <v>4</v>
      </c>
      <c r="H5552" s="34">
        <v>1355.6025</v>
      </c>
      <c r="I5552" s="3"/>
      <c r="J5552" s="26">
        <f t="shared" si="398"/>
        <v>0</v>
      </c>
    </row>
    <row r="5553" spans="1:10" ht="22.5" customHeight="1" x14ac:dyDescent="0.25">
      <c r="A5553" s="36"/>
      <c r="B5553" s="32" t="s">
        <v>87</v>
      </c>
      <c r="C5553" s="32" t="str">
        <f t="shared" si="400"/>
        <v>116-208</v>
      </c>
      <c r="D5553" s="32" t="s">
        <v>194</v>
      </c>
      <c r="E5553" s="32" t="s">
        <v>14</v>
      </c>
      <c r="F5553" s="32">
        <v>2081160269252</v>
      </c>
      <c r="G5553" s="32">
        <v>12</v>
      </c>
      <c r="H5553" s="34">
        <v>1355.6025</v>
      </c>
      <c r="I5553" s="3"/>
      <c r="J5553" s="26">
        <f t="shared" si="398"/>
        <v>0</v>
      </c>
    </row>
    <row r="5554" spans="1:10" ht="22.5" customHeight="1" x14ac:dyDescent="0.25">
      <c r="A5554" s="36"/>
      <c r="B5554" s="32" t="s">
        <v>87</v>
      </c>
      <c r="C5554" s="32" t="str">
        <f t="shared" si="400"/>
        <v>116-208</v>
      </c>
      <c r="D5554" s="32" t="s">
        <v>194</v>
      </c>
      <c r="E5554" s="32" t="s">
        <v>15</v>
      </c>
      <c r="F5554" s="32">
        <v>2081160279251</v>
      </c>
      <c r="G5554" s="32">
        <v>6</v>
      </c>
      <c r="H5554" s="34">
        <v>1355.6025</v>
      </c>
      <c r="I5554" s="3"/>
      <c r="J5554" s="26">
        <f t="shared" si="398"/>
        <v>0</v>
      </c>
    </row>
    <row r="5555" spans="1:10" ht="22.5" customHeight="1" x14ac:dyDescent="0.25">
      <c r="A5555" s="36"/>
      <c r="B5555" s="32" t="s">
        <v>87</v>
      </c>
      <c r="C5555" s="32" t="str">
        <f t="shared" si="400"/>
        <v>116-208</v>
      </c>
      <c r="D5555" s="32" t="s">
        <v>194</v>
      </c>
      <c r="E5555" s="32" t="s">
        <v>16</v>
      </c>
      <c r="F5555" s="32">
        <v>2081160289250</v>
      </c>
      <c r="G5555" s="32">
        <v>8</v>
      </c>
      <c r="H5555" s="34">
        <v>1355.6025</v>
      </c>
      <c r="I5555" s="3"/>
      <c r="J5555" s="26">
        <f t="shared" si="398"/>
        <v>0</v>
      </c>
    </row>
    <row r="5556" spans="1:10" ht="22.5" customHeight="1" x14ac:dyDescent="0.25">
      <c r="A5556" s="36"/>
      <c r="B5556" s="32" t="s">
        <v>87</v>
      </c>
      <c r="C5556" s="32" t="str">
        <f t="shared" si="400"/>
        <v>116-208</v>
      </c>
      <c r="D5556" s="32" t="s">
        <v>194</v>
      </c>
      <c r="E5556" s="32" t="s">
        <v>79</v>
      </c>
      <c r="F5556" s="32">
        <v>2081160339252</v>
      </c>
      <c r="G5556" s="32">
        <v>1</v>
      </c>
      <c r="H5556" s="34">
        <v>1355.6025</v>
      </c>
      <c r="I5556" s="3"/>
      <c r="J5556" s="26">
        <f t="shared" si="398"/>
        <v>0</v>
      </c>
    </row>
    <row r="5557" spans="1:10" ht="22.5" customHeight="1" x14ac:dyDescent="0.25">
      <c r="A5557" s="36"/>
      <c r="B5557" s="32" t="s">
        <v>87</v>
      </c>
      <c r="C5557" s="32" t="str">
        <f t="shared" si="400"/>
        <v>116-208</v>
      </c>
      <c r="D5557" s="32" t="s">
        <v>194</v>
      </c>
      <c r="E5557" s="32" t="s">
        <v>19</v>
      </c>
      <c r="F5557" s="32">
        <v>2081160349251</v>
      </c>
      <c r="G5557" s="32">
        <v>3</v>
      </c>
      <c r="H5557" s="34">
        <v>1355.6025</v>
      </c>
      <c r="I5557" s="3"/>
      <c r="J5557" s="26">
        <f t="shared" si="398"/>
        <v>0</v>
      </c>
    </row>
    <row r="5558" spans="1:10" ht="22.5" customHeight="1" x14ac:dyDescent="0.25">
      <c r="A5558" s="37"/>
      <c r="B5558" s="32" t="s">
        <v>87</v>
      </c>
      <c r="C5558" s="32" t="str">
        <f t="shared" si="400"/>
        <v>116-208</v>
      </c>
      <c r="D5558" s="32" t="s">
        <v>194</v>
      </c>
      <c r="E5558" s="32" t="s">
        <v>21</v>
      </c>
      <c r="F5558" s="32">
        <v>2081160369259</v>
      </c>
      <c r="G5558" s="32">
        <v>5</v>
      </c>
      <c r="H5558" s="34">
        <v>1355.6025</v>
      </c>
      <c r="I5558" s="3"/>
      <c r="J5558" s="26">
        <f t="shared" si="398"/>
        <v>0</v>
      </c>
    </row>
    <row r="5559" spans="1:10" x14ac:dyDescent="0.25">
      <c r="A5559" s="35"/>
      <c r="B5559" s="32" t="s">
        <v>76</v>
      </c>
      <c r="C5559" s="32" t="str">
        <f t="shared" ref="C5559:C5578" si="401">HYPERLINK("http://warehouse.orhideja.net//images/products/180-208 рубин.jpg","180-208")</f>
        <v>180-208</v>
      </c>
      <c r="D5559" s="32" t="s">
        <v>194</v>
      </c>
      <c r="E5559" s="32" t="s">
        <v>70</v>
      </c>
      <c r="F5559" s="32">
        <v>2081800119251</v>
      </c>
      <c r="G5559" s="32">
        <v>2</v>
      </c>
      <c r="H5559" s="34">
        <v>1642.8824999999999</v>
      </c>
      <c r="I5559" s="3"/>
      <c r="J5559" s="26">
        <f t="shared" si="398"/>
        <v>0</v>
      </c>
    </row>
    <row r="5560" spans="1:10" x14ac:dyDescent="0.25">
      <c r="A5560" s="36"/>
      <c r="B5560" s="32" t="s">
        <v>76</v>
      </c>
      <c r="C5560" s="32" t="str">
        <f t="shared" si="401"/>
        <v>180-208</v>
      </c>
      <c r="D5560" s="32" t="s">
        <v>194</v>
      </c>
      <c r="E5560" s="32" t="s">
        <v>7</v>
      </c>
      <c r="F5560" s="32">
        <v>2081800129250</v>
      </c>
      <c r="G5560" s="32">
        <v>1</v>
      </c>
      <c r="H5560" s="34">
        <v>1642.8824999999999</v>
      </c>
      <c r="I5560" s="3"/>
      <c r="J5560" s="26">
        <f t="shared" si="398"/>
        <v>0</v>
      </c>
    </row>
    <row r="5561" spans="1:10" x14ac:dyDescent="0.25">
      <c r="A5561" s="36"/>
      <c r="B5561" s="32" t="s">
        <v>76</v>
      </c>
      <c r="C5561" s="32" t="str">
        <f t="shared" si="401"/>
        <v>180-208</v>
      </c>
      <c r="D5561" s="32" t="s">
        <v>194</v>
      </c>
      <c r="E5561" s="32" t="s">
        <v>8</v>
      </c>
      <c r="F5561" s="32">
        <v>2081800139259</v>
      </c>
      <c r="G5561" s="32">
        <v>3</v>
      </c>
      <c r="H5561" s="34">
        <v>1642.8824999999999</v>
      </c>
      <c r="I5561" s="3"/>
      <c r="J5561" s="26">
        <f t="shared" si="398"/>
        <v>0</v>
      </c>
    </row>
    <row r="5562" spans="1:10" x14ac:dyDescent="0.25">
      <c r="A5562" s="36"/>
      <c r="B5562" s="32" t="s">
        <v>76</v>
      </c>
      <c r="C5562" s="32" t="str">
        <f t="shared" si="401"/>
        <v>180-208</v>
      </c>
      <c r="D5562" s="32" t="s">
        <v>194</v>
      </c>
      <c r="E5562" s="32" t="s">
        <v>54</v>
      </c>
      <c r="F5562" s="32">
        <v>2081800149258</v>
      </c>
      <c r="G5562" s="32">
        <v>8</v>
      </c>
      <c r="H5562" s="34">
        <v>1642.8824999999999</v>
      </c>
      <c r="I5562" s="3"/>
      <c r="J5562" s="26">
        <f t="shared" si="398"/>
        <v>0</v>
      </c>
    </row>
    <row r="5563" spans="1:10" x14ac:dyDescent="0.25">
      <c r="A5563" s="36"/>
      <c r="B5563" s="32" t="s">
        <v>76</v>
      </c>
      <c r="C5563" s="32" t="str">
        <f t="shared" si="401"/>
        <v>180-208</v>
      </c>
      <c r="D5563" s="32" t="s">
        <v>194</v>
      </c>
      <c r="E5563" s="32" t="s">
        <v>9</v>
      </c>
      <c r="F5563" s="32">
        <v>2081800189254</v>
      </c>
      <c r="G5563" s="32">
        <v>14</v>
      </c>
      <c r="H5563" s="34">
        <v>1642.8824999999999</v>
      </c>
      <c r="I5563" s="3"/>
      <c r="J5563" s="26">
        <f t="shared" si="398"/>
        <v>0</v>
      </c>
    </row>
    <row r="5564" spans="1:10" x14ac:dyDescent="0.25">
      <c r="A5564" s="36"/>
      <c r="B5564" s="32" t="s">
        <v>76</v>
      </c>
      <c r="C5564" s="32" t="str">
        <f t="shared" si="401"/>
        <v>180-208</v>
      </c>
      <c r="D5564" s="32" t="s">
        <v>194</v>
      </c>
      <c r="E5564" s="32" t="s">
        <v>10</v>
      </c>
      <c r="F5564" s="32">
        <v>2081800199253</v>
      </c>
      <c r="G5564" s="32">
        <v>16</v>
      </c>
      <c r="H5564" s="34">
        <v>1642.8824999999999</v>
      </c>
      <c r="I5564" s="3"/>
      <c r="J5564" s="26">
        <f t="shared" si="398"/>
        <v>0</v>
      </c>
    </row>
    <row r="5565" spans="1:10" x14ac:dyDescent="0.25">
      <c r="A5565" s="36"/>
      <c r="B5565" s="32" t="s">
        <v>76</v>
      </c>
      <c r="C5565" s="32" t="str">
        <f t="shared" si="401"/>
        <v>180-208</v>
      </c>
      <c r="D5565" s="32" t="s">
        <v>194</v>
      </c>
      <c r="E5565" s="32" t="s">
        <v>11</v>
      </c>
      <c r="F5565" s="32">
        <v>2081800209259</v>
      </c>
      <c r="G5565" s="32">
        <v>15</v>
      </c>
      <c r="H5565" s="34">
        <v>1642.8824999999999</v>
      </c>
      <c r="I5565" s="3"/>
      <c r="J5565" s="26">
        <f t="shared" si="398"/>
        <v>0</v>
      </c>
    </row>
    <row r="5566" spans="1:10" x14ac:dyDescent="0.25">
      <c r="A5566" s="36"/>
      <c r="B5566" s="32" t="s">
        <v>76</v>
      </c>
      <c r="C5566" s="32" t="str">
        <f t="shared" si="401"/>
        <v>180-208</v>
      </c>
      <c r="D5566" s="32" t="s">
        <v>194</v>
      </c>
      <c r="E5566" s="32" t="s">
        <v>25</v>
      </c>
      <c r="F5566" s="32">
        <v>2081800219258</v>
      </c>
      <c r="G5566" s="32">
        <v>12</v>
      </c>
      <c r="H5566" s="34">
        <v>1642.8824999999999</v>
      </c>
      <c r="I5566" s="3"/>
      <c r="J5566" s="26">
        <f t="shared" si="398"/>
        <v>0</v>
      </c>
    </row>
    <row r="5567" spans="1:10" x14ac:dyDescent="0.25">
      <c r="A5567" s="36"/>
      <c r="B5567" s="32" t="s">
        <v>76</v>
      </c>
      <c r="C5567" s="32" t="str">
        <f t="shared" si="401"/>
        <v>180-208</v>
      </c>
      <c r="D5567" s="32" t="s">
        <v>194</v>
      </c>
      <c r="E5567" s="32" t="s">
        <v>12</v>
      </c>
      <c r="F5567" s="32">
        <v>2081800229257</v>
      </c>
      <c r="G5567" s="32">
        <v>1</v>
      </c>
      <c r="H5567" s="34">
        <v>1642.8824999999999</v>
      </c>
      <c r="I5567" s="3"/>
      <c r="J5567" s="26">
        <f t="shared" si="398"/>
        <v>0</v>
      </c>
    </row>
    <row r="5568" spans="1:10" x14ac:dyDescent="0.25">
      <c r="A5568" s="36"/>
      <c r="B5568" s="32" t="s">
        <v>76</v>
      </c>
      <c r="C5568" s="32" t="str">
        <f t="shared" si="401"/>
        <v>180-208</v>
      </c>
      <c r="D5568" s="32" t="s">
        <v>194</v>
      </c>
      <c r="E5568" s="32" t="s">
        <v>13</v>
      </c>
      <c r="F5568" s="32">
        <v>2081800239256</v>
      </c>
      <c r="G5568" s="32">
        <v>11</v>
      </c>
      <c r="H5568" s="34">
        <v>1642.8824999999999</v>
      </c>
      <c r="I5568" s="3"/>
      <c r="J5568" s="26">
        <f t="shared" si="398"/>
        <v>0</v>
      </c>
    </row>
    <row r="5569" spans="1:10" x14ac:dyDescent="0.25">
      <c r="A5569" s="36"/>
      <c r="B5569" s="32" t="s">
        <v>76</v>
      </c>
      <c r="C5569" s="32" t="str">
        <f t="shared" si="401"/>
        <v>180-208</v>
      </c>
      <c r="D5569" s="32" t="s">
        <v>194</v>
      </c>
      <c r="E5569" s="32" t="s">
        <v>71</v>
      </c>
      <c r="F5569" s="32">
        <v>2081800259254</v>
      </c>
      <c r="G5569" s="32">
        <v>5</v>
      </c>
      <c r="H5569" s="34">
        <v>1642.8824999999999</v>
      </c>
      <c r="I5569" s="3"/>
      <c r="J5569" s="26">
        <f t="shared" si="398"/>
        <v>0</v>
      </c>
    </row>
    <row r="5570" spans="1:10" x14ac:dyDescent="0.25">
      <c r="A5570" s="36"/>
      <c r="B5570" s="32" t="s">
        <v>76</v>
      </c>
      <c r="C5570" s="32" t="str">
        <f t="shared" si="401"/>
        <v>180-208</v>
      </c>
      <c r="D5570" s="32" t="s">
        <v>194</v>
      </c>
      <c r="E5570" s="32" t="s">
        <v>14</v>
      </c>
      <c r="F5570" s="32">
        <v>2081800269253</v>
      </c>
      <c r="G5570" s="32">
        <v>4</v>
      </c>
      <c r="H5570" s="34">
        <v>1642.8824999999999</v>
      </c>
      <c r="I5570" s="3"/>
      <c r="J5570" s="26">
        <f t="shared" si="398"/>
        <v>0</v>
      </c>
    </row>
    <row r="5571" spans="1:10" x14ac:dyDescent="0.25">
      <c r="A5571" s="36"/>
      <c r="B5571" s="32" t="s">
        <v>76</v>
      </c>
      <c r="C5571" s="32" t="str">
        <f t="shared" si="401"/>
        <v>180-208</v>
      </c>
      <c r="D5571" s="32" t="s">
        <v>194</v>
      </c>
      <c r="E5571" s="32" t="s">
        <v>15</v>
      </c>
      <c r="F5571" s="32">
        <v>2081800279252</v>
      </c>
      <c r="G5571" s="32">
        <v>3</v>
      </c>
      <c r="H5571" s="34">
        <v>1642.8824999999999</v>
      </c>
      <c r="I5571" s="3"/>
      <c r="J5571" s="26">
        <f t="shared" si="398"/>
        <v>0</v>
      </c>
    </row>
    <row r="5572" spans="1:10" x14ac:dyDescent="0.25">
      <c r="A5572" s="36"/>
      <c r="B5572" s="32" t="s">
        <v>76</v>
      </c>
      <c r="C5572" s="32" t="str">
        <f t="shared" si="401"/>
        <v>180-208</v>
      </c>
      <c r="D5572" s="32" t="s">
        <v>194</v>
      </c>
      <c r="E5572" s="32" t="s">
        <v>16</v>
      </c>
      <c r="F5572" s="32">
        <v>2081800289251</v>
      </c>
      <c r="G5572" s="32">
        <v>1</v>
      </c>
      <c r="H5572" s="34">
        <v>1642.8824999999999</v>
      </c>
      <c r="I5572" s="3"/>
      <c r="J5572" s="26">
        <f t="shared" si="398"/>
        <v>0</v>
      </c>
    </row>
    <row r="5573" spans="1:10" x14ac:dyDescent="0.25">
      <c r="A5573" s="36"/>
      <c r="B5573" s="32" t="s">
        <v>76</v>
      </c>
      <c r="C5573" s="32" t="str">
        <f t="shared" si="401"/>
        <v>180-208</v>
      </c>
      <c r="D5573" s="32" t="s">
        <v>194</v>
      </c>
      <c r="E5573" s="32" t="s">
        <v>17</v>
      </c>
      <c r="F5573" s="32">
        <v>2081800299250</v>
      </c>
      <c r="G5573" s="32">
        <v>9</v>
      </c>
      <c r="H5573" s="34">
        <v>1642.8824999999999</v>
      </c>
      <c r="I5573" s="3"/>
      <c r="J5573" s="26">
        <f t="shared" si="398"/>
        <v>0</v>
      </c>
    </row>
    <row r="5574" spans="1:10" x14ac:dyDescent="0.25">
      <c r="A5574" s="36"/>
      <c r="B5574" s="32" t="s">
        <v>76</v>
      </c>
      <c r="C5574" s="32" t="str">
        <f t="shared" si="401"/>
        <v>180-208</v>
      </c>
      <c r="D5574" s="32" t="s">
        <v>194</v>
      </c>
      <c r="E5574" s="32" t="s">
        <v>18</v>
      </c>
      <c r="F5574" s="32">
        <v>2081800309256</v>
      </c>
      <c r="G5574" s="32">
        <v>4</v>
      </c>
      <c r="H5574" s="34">
        <v>1642.8824999999999</v>
      </c>
      <c r="I5574" s="3"/>
      <c r="J5574" s="26">
        <f t="shared" si="398"/>
        <v>0</v>
      </c>
    </row>
    <row r="5575" spans="1:10" x14ac:dyDescent="0.25">
      <c r="A5575" s="36"/>
      <c r="B5575" s="32" t="s">
        <v>76</v>
      </c>
      <c r="C5575" s="32" t="str">
        <f t="shared" si="401"/>
        <v>180-208</v>
      </c>
      <c r="D5575" s="32" t="s">
        <v>194</v>
      </c>
      <c r="E5575" s="32" t="s">
        <v>26</v>
      </c>
      <c r="F5575" s="32">
        <v>2081800319255</v>
      </c>
      <c r="G5575" s="32">
        <v>11</v>
      </c>
      <c r="H5575" s="34">
        <v>1642.8824999999999</v>
      </c>
      <c r="I5575" s="3"/>
      <c r="J5575" s="26">
        <f t="shared" si="398"/>
        <v>0</v>
      </c>
    </row>
    <row r="5576" spans="1:10" x14ac:dyDescent="0.25">
      <c r="A5576" s="36"/>
      <c r="B5576" s="32" t="s">
        <v>76</v>
      </c>
      <c r="C5576" s="32" t="str">
        <f t="shared" si="401"/>
        <v>180-208</v>
      </c>
      <c r="D5576" s="32" t="s">
        <v>194</v>
      </c>
      <c r="E5576" s="32" t="s">
        <v>79</v>
      </c>
      <c r="F5576" s="32">
        <v>2081800339253</v>
      </c>
      <c r="G5576" s="32">
        <v>4</v>
      </c>
      <c r="H5576" s="34">
        <v>1642.8824999999999</v>
      </c>
      <c r="I5576" s="3"/>
      <c r="J5576" s="26">
        <f t="shared" ref="J5576:J5639" si="402">H5576*I5576</f>
        <v>0</v>
      </c>
    </row>
    <row r="5577" spans="1:10" x14ac:dyDescent="0.25">
      <c r="A5577" s="36"/>
      <c r="B5577" s="32" t="s">
        <v>76</v>
      </c>
      <c r="C5577" s="32" t="str">
        <f t="shared" si="401"/>
        <v>180-208</v>
      </c>
      <c r="D5577" s="32" t="s">
        <v>194</v>
      </c>
      <c r="E5577" s="32" t="s">
        <v>22</v>
      </c>
      <c r="F5577" s="32">
        <v>2081800379259</v>
      </c>
      <c r="G5577" s="32">
        <v>2</v>
      </c>
      <c r="H5577" s="34">
        <v>1642.8824999999999</v>
      </c>
      <c r="I5577" s="3"/>
      <c r="J5577" s="26">
        <f t="shared" si="402"/>
        <v>0</v>
      </c>
    </row>
    <row r="5578" spans="1:10" x14ac:dyDescent="0.25">
      <c r="A5578" s="37"/>
      <c r="B5578" s="32" t="s">
        <v>76</v>
      </c>
      <c r="C5578" s="32" t="str">
        <f t="shared" si="401"/>
        <v>180-208</v>
      </c>
      <c r="D5578" s="32" t="s">
        <v>194</v>
      </c>
      <c r="E5578" s="32" t="s">
        <v>29</v>
      </c>
      <c r="F5578" s="32">
        <v>2081800449259</v>
      </c>
      <c r="G5578" s="32">
        <v>3</v>
      </c>
      <c r="H5578" s="34">
        <v>1642.8824999999999</v>
      </c>
      <c r="I5578" s="3"/>
      <c r="J5578" s="26">
        <f t="shared" si="402"/>
        <v>0</v>
      </c>
    </row>
    <row r="5579" spans="1:10" ht="24.75" customHeight="1" x14ac:dyDescent="0.25">
      <c r="A5579" s="35"/>
      <c r="B5579" s="32" t="s">
        <v>76</v>
      </c>
      <c r="C5579" s="32" t="str">
        <f t="shared" ref="C5579:C5591" si="403">HYPERLINK("http://warehouse.orhideja.net//images/products/181-208_ruby.jpg","181-208")</f>
        <v>181-208</v>
      </c>
      <c r="D5579" s="32" t="s">
        <v>194</v>
      </c>
      <c r="E5579" s="32" t="s">
        <v>77</v>
      </c>
      <c r="F5579" s="32">
        <v>2081810109259</v>
      </c>
      <c r="G5579" s="32">
        <v>10</v>
      </c>
      <c r="H5579" s="34">
        <v>1319.6924999999999</v>
      </c>
      <c r="I5579" s="3"/>
      <c r="J5579" s="26">
        <f t="shared" si="402"/>
        <v>0</v>
      </c>
    </row>
    <row r="5580" spans="1:10" ht="24.75" customHeight="1" x14ac:dyDescent="0.25">
      <c r="A5580" s="36"/>
      <c r="B5580" s="32" t="s">
        <v>76</v>
      </c>
      <c r="C5580" s="32" t="str">
        <f t="shared" si="403"/>
        <v>181-208</v>
      </c>
      <c r="D5580" s="32" t="s">
        <v>194</v>
      </c>
      <c r="E5580" s="32" t="s">
        <v>70</v>
      </c>
      <c r="F5580" s="32">
        <v>2081810119258</v>
      </c>
      <c r="G5580" s="32">
        <v>10</v>
      </c>
      <c r="H5580" s="34">
        <v>1319.6924999999999</v>
      </c>
      <c r="I5580" s="3"/>
      <c r="J5580" s="26">
        <f t="shared" si="402"/>
        <v>0</v>
      </c>
    </row>
    <row r="5581" spans="1:10" ht="24.75" customHeight="1" x14ac:dyDescent="0.25">
      <c r="A5581" s="36"/>
      <c r="B5581" s="32" t="s">
        <v>76</v>
      </c>
      <c r="C5581" s="32" t="str">
        <f t="shared" si="403"/>
        <v>181-208</v>
      </c>
      <c r="D5581" s="32" t="s">
        <v>194</v>
      </c>
      <c r="E5581" s="32" t="s">
        <v>78</v>
      </c>
      <c r="F5581" s="32">
        <v>2081810179252</v>
      </c>
      <c r="G5581" s="32">
        <v>10</v>
      </c>
      <c r="H5581" s="34">
        <v>1319.6924999999999</v>
      </c>
      <c r="I5581" s="3"/>
      <c r="J5581" s="26">
        <f t="shared" si="402"/>
        <v>0</v>
      </c>
    </row>
    <row r="5582" spans="1:10" ht="24.75" customHeight="1" x14ac:dyDescent="0.25">
      <c r="A5582" s="36"/>
      <c r="B5582" s="32" t="s">
        <v>76</v>
      </c>
      <c r="C5582" s="32" t="str">
        <f t="shared" si="403"/>
        <v>181-208</v>
      </c>
      <c r="D5582" s="32" t="s">
        <v>194</v>
      </c>
      <c r="E5582" s="32" t="s">
        <v>9</v>
      </c>
      <c r="F5582" s="32">
        <v>2081810189251</v>
      </c>
      <c r="G5582" s="32">
        <v>14</v>
      </c>
      <c r="H5582" s="34">
        <v>1319.6924999999999</v>
      </c>
      <c r="I5582" s="3"/>
      <c r="J5582" s="26">
        <f t="shared" si="402"/>
        <v>0</v>
      </c>
    </row>
    <row r="5583" spans="1:10" ht="24.75" customHeight="1" x14ac:dyDescent="0.25">
      <c r="A5583" s="36"/>
      <c r="B5583" s="32" t="s">
        <v>76</v>
      </c>
      <c r="C5583" s="32" t="str">
        <f t="shared" si="403"/>
        <v>181-208</v>
      </c>
      <c r="D5583" s="32" t="s">
        <v>194</v>
      </c>
      <c r="E5583" s="32" t="s">
        <v>10</v>
      </c>
      <c r="F5583" s="32">
        <v>2081810199250</v>
      </c>
      <c r="G5583" s="32">
        <v>20</v>
      </c>
      <c r="H5583" s="34">
        <v>1319.6924999999999</v>
      </c>
      <c r="I5583" s="3"/>
      <c r="J5583" s="26">
        <f t="shared" si="402"/>
        <v>0</v>
      </c>
    </row>
    <row r="5584" spans="1:10" ht="24.75" customHeight="1" x14ac:dyDescent="0.25">
      <c r="A5584" s="36"/>
      <c r="B5584" s="32" t="s">
        <v>76</v>
      </c>
      <c r="C5584" s="32" t="str">
        <f t="shared" si="403"/>
        <v>181-208</v>
      </c>
      <c r="D5584" s="32" t="s">
        <v>194</v>
      </c>
      <c r="E5584" s="32" t="s">
        <v>11</v>
      </c>
      <c r="F5584" s="32">
        <v>2081810209256</v>
      </c>
      <c r="G5584" s="32">
        <v>10</v>
      </c>
      <c r="H5584" s="34">
        <v>1319.6924999999999</v>
      </c>
      <c r="I5584" s="3"/>
      <c r="J5584" s="26">
        <f t="shared" si="402"/>
        <v>0</v>
      </c>
    </row>
    <row r="5585" spans="1:10" ht="24.75" customHeight="1" x14ac:dyDescent="0.25">
      <c r="A5585" s="36"/>
      <c r="B5585" s="32" t="s">
        <v>76</v>
      </c>
      <c r="C5585" s="32" t="str">
        <f t="shared" si="403"/>
        <v>181-208</v>
      </c>
      <c r="D5585" s="32" t="s">
        <v>194</v>
      </c>
      <c r="E5585" s="32" t="s">
        <v>71</v>
      </c>
      <c r="F5585" s="32">
        <v>2081810259251</v>
      </c>
      <c r="G5585" s="32">
        <v>10</v>
      </c>
      <c r="H5585" s="34">
        <v>1319.6924999999999</v>
      </c>
      <c r="I5585" s="3"/>
      <c r="J5585" s="26">
        <f t="shared" si="402"/>
        <v>0</v>
      </c>
    </row>
    <row r="5586" spans="1:10" ht="24.75" customHeight="1" x14ac:dyDescent="0.25">
      <c r="A5586" s="36"/>
      <c r="B5586" s="32" t="s">
        <v>76</v>
      </c>
      <c r="C5586" s="32" t="str">
        <f t="shared" si="403"/>
        <v>181-208</v>
      </c>
      <c r="D5586" s="32" t="s">
        <v>194</v>
      </c>
      <c r="E5586" s="32" t="s">
        <v>14</v>
      </c>
      <c r="F5586" s="32">
        <v>2081810269250</v>
      </c>
      <c r="G5586" s="32">
        <v>19</v>
      </c>
      <c r="H5586" s="34">
        <v>1319.6924999999999</v>
      </c>
      <c r="I5586" s="3"/>
      <c r="J5586" s="26">
        <f t="shared" si="402"/>
        <v>0</v>
      </c>
    </row>
    <row r="5587" spans="1:10" ht="24.75" customHeight="1" x14ac:dyDescent="0.25">
      <c r="A5587" s="36"/>
      <c r="B5587" s="32" t="s">
        <v>76</v>
      </c>
      <c r="C5587" s="32" t="str">
        <f t="shared" si="403"/>
        <v>181-208</v>
      </c>
      <c r="D5587" s="32" t="s">
        <v>194</v>
      </c>
      <c r="E5587" s="32" t="s">
        <v>15</v>
      </c>
      <c r="F5587" s="32">
        <v>2081810279259</v>
      </c>
      <c r="G5587" s="32">
        <v>19</v>
      </c>
      <c r="H5587" s="34">
        <v>1319.6924999999999</v>
      </c>
      <c r="I5587" s="3"/>
      <c r="J5587" s="26">
        <f t="shared" si="402"/>
        <v>0</v>
      </c>
    </row>
    <row r="5588" spans="1:10" ht="24.75" customHeight="1" x14ac:dyDescent="0.25">
      <c r="A5588" s="36"/>
      <c r="B5588" s="32" t="s">
        <v>76</v>
      </c>
      <c r="C5588" s="32" t="str">
        <f t="shared" si="403"/>
        <v>181-208</v>
      </c>
      <c r="D5588" s="32" t="s">
        <v>194</v>
      </c>
      <c r="E5588" s="32" t="s">
        <v>16</v>
      </c>
      <c r="F5588" s="32">
        <v>2081810289258</v>
      </c>
      <c r="G5588" s="32">
        <v>10</v>
      </c>
      <c r="H5588" s="34">
        <v>1319.6924999999999</v>
      </c>
      <c r="I5588" s="3"/>
      <c r="J5588" s="26">
        <f t="shared" si="402"/>
        <v>0</v>
      </c>
    </row>
    <row r="5589" spans="1:10" ht="24.75" customHeight="1" x14ac:dyDescent="0.25">
      <c r="A5589" s="36"/>
      <c r="B5589" s="32" t="s">
        <v>76</v>
      </c>
      <c r="C5589" s="32" t="str">
        <f t="shared" si="403"/>
        <v>181-208</v>
      </c>
      <c r="D5589" s="32" t="s">
        <v>194</v>
      </c>
      <c r="E5589" s="32" t="s">
        <v>79</v>
      </c>
      <c r="F5589" s="32">
        <v>2081810339250</v>
      </c>
      <c r="G5589" s="32">
        <v>7</v>
      </c>
      <c r="H5589" s="34">
        <v>1319.6924999999999</v>
      </c>
      <c r="I5589" s="3"/>
      <c r="J5589" s="26">
        <f t="shared" si="402"/>
        <v>0</v>
      </c>
    </row>
    <row r="5590" spans="1:10" ht="24.75" customHeight="1" x14ac:dyDescent="0.25">
      <c r="A5590" s="36"/>
      <c r="B5590" s="32" t="s">
        <v>76</v>
      </c>
      <c r="C5590" s="32" t="str">
        <f t="shared" si="403"/>
        <v>181-208</v>
      </c>
      <c r="D5590" s="32" t="s">
        <v>194</v>
      </c>
      <c r="E5590" s="32" t="s">
        <v>19</v>
      </c>
      <c r="F5590" s="32">
        <v>2081810349259</v>
      </c>
      <c r="G5590" s="32">
        <v>19</v>
      </c>
      <c r="H5590" s="34">
        <v>1319.6924999999999</v>
      </c>
      <c r="I5590" s="3"/>
      <c r="J5590" s="26">
        <f t="shared" si="402"/>
        <v>0</v>
      </c>
    </row>
    <row r="5591" spans="1:10" ht="24.75" customHeight="1" x14ac:dyDescent="0.25">
      <c r="A5591" s="37"/>
      <c r="B5591" s="32" t="s">
        <v>76</v>
      </c>
      <c r="C5591" s="32" t="str">
        <f t="shared" si="403"/>
        <v>181-208</v>
      </c>
      <c r="D5591" s="32" t="s">
        <v>194</v>
      </c>
      <c r="E5591" s="32" t="s">
        <v>20</v>
      </c>
      <c r="F5591" s="32">
        <v>2081810359258</v>
      </c>
      <c r="G5591" s="32">
        <v>19</v>
      </c>
      <c r="H5591" s="34">
        <v>1319.6924999999999</v>
      </c>
      <c r="I5591" s="3"/>
      <c r="J5591" s="26">
        <f t="shared" si="402"/>
        <v>0</v>
      </c>
    </row>
    <row r="5592" spans="1:10" ht="46.5" customHeight="1" x14ac:dyDescent="0.25">
      <c r="A5592" s="35"/>
      <c r="B5592" s="32" t="s">
        <v>32</v>
      </c>
      <c r="C5592" s="32" t="str">
        <f>HYPERLINK("http://warehouse.orhideja.net//images/products/710-208.jpg","710-208")</f>
        <v>710-208</v>
      </c>
      <c r="D5592" s="32" t="s">
        <v>194</v>
      </c>
      <c r="E5592" s="32">
        <v>38</v>
      </c>
      <c r="F5592" s="32">
        <v>2087101079256</v>
      </c>
      <c r="G5592" s="32">
        <v>13</v>
      </c>
      <c r="H5592" s="34">
        <v>852.86250000000007</v>
      </c>
      <c r="I5592" s="3"/>
      <c r="J5592" s="26">
        <f t="shared" si="402"/>
        <v>0</v>
      </c>
    </row>
    <row r="5593" spans="1:10" ht="46.5" customHeight="1" x14ac:dyDescent="0.25">
      <c r="A5593" s="36"/>
      <c r="B5593" s="32" t="s">
        <v>32</v>
      </c>
      <c r="C5593" s="32" t="str">
        <f>HYPERLINK("http://warehouse.orhideja.net//images/products/710-208.jpg","710-208")</f>
        <v>710-208</v>
      </c>
      <c r="D5593" s="32" t="s">
        <v>194</v>
      </c>
      <c r="E5593" s="32">
        <v>40</v>
      </c>
      <c r="F5593" s="32">
        <v>2087101089255</v>
      </c>
      <c r="G5593" s="32">
        <v>41</v>
      </c>
      <c r="H5593" s="34">
        <v>852.86250000000007</v>
      </c>
      <c r="I5593" s="3"/>
      <c r="J5593" s="26">
        <f t="shared" si="402"/>
        <v>0</v>
      </c>
    </row>
    <row r="5594" spans="1:10" ht="46.5" customHeight="1" x14ac:dyDescent="0.25">
      <c r="A5594" s="36"/>
      <c r="B5594" s="32" t="s">
        <v>32</v>
      </c>
      <c r="C5594" s="32" t="str">
        <f>HYPERLINK("http://warehouse.orhideja.net//images/products/710-208.jpg","710-208")</f>
        <v>710-208</v>
      </c>
      <c r="D5594" s="32" t="s">
        <v>194</v>
      </c>
      <c r="E5594" s="32">
        <v>42</v>
      </c>
      <c r="F5594" s="32">
        <v>2087101099254</v>
      </c>
      <c r="G5594" s="32">
        <v>34</v>
      </c>
      <c r="H5594" s="34">
        <v>852.86250000000007</v>
      </c>
      <c r="I5594" s="3"/>
      <c r="J5594" s="26">
        <f t="shared" si="402"/>
        <v>0</v>
      </c>
    </row>
    <row r="5595" spans="1:10" ht="46.5" customHeight="1" x14ac:dyDescent="0.25">
      <c r="A5595" s="37"/>
      <c r="B5595" s="32" t="s">
        <v>32</v>
      </c>
      <c r="C5595" s="32" t="str">
        <f>HYPERLINK("http://warehouse.orhideja.net//images/products/710-208.jpg","710-208")</f>
        <v>710-208</v>
      </c>
      <c r="D5595" s="32" t="s">
        <v>194</v>
      </c>
      <c r="E5595" s="32">
        <v>44</v>
      </c>
      <c r="F5595" s="32">
        <v>2087101109250</v>
      </c>
      <c r="G5595" s="32">
        <v>34</v>
      </c>
      <c r="H5595" s="34">
        <v>852.86250000000007</v>
      </c>
      <c r="I5595" s="3"/>
      <c r="J5595" s="26">
        <f t="shared" si="402"/>
        <v>0</v>
      </c>
    </row>
    <row r="5596" spans="1:10" ht="39.75" customHeight="1" x14ac:dyDescent="0.25">
      <c r="A5596" s="35"/>
      <c r="B5596" s="32" t="s">
        <v>88</v>
      </c>
      <c r="C5596" s="32" t="str">
        <f>HYPERLINK("http://warehouse.orhideja.net//images/products/110-208_2.jpg","110-208")</f>
        <v>110-208</v>
      </c>
      <c r="D5596" s="32" t="s">
        <v>193</v>
      </c>
      <c r="E5596" s="32" t="s">
        <v>9</v>
      </c>
      <c r="F5596" s="32">
        <v>2081100184201</v>
      </c>
      <c r="G5596" s="32">
        <v>2</v>
      </c>
      <c r="H5596" s="34">
        <v>1400.49</v>
      </c>
      <c r="I5596" s="3"/>
      <c r="J5596" s="26">
        <f t="shared" si="402"/>
        <v>0</v>
      </c>
    </row>
    <row r="5597" spans="1:10" ht="39.75" customHeight="1" x14ac:dyDescent="0.25">
      <c r="A5597" s="36"/>
      <c r="B5597" s="32" t="s">
        <v>88</v>
      </c>
      <c r="C5597" s="32" t="str">
        <f>HYPERLINK("http://warehouse.orhideja.net//images/products/110-208_2.jpg","110-208")</f>
        <v>110-208</v>
      </c>
      <c r="D5597" s="32" t="s">
        <v>193</v>
      </c>
      <c r="E5597" s="32" t="s">
        <v>10</v>
      </c>
      <c r="F5597" s="32">
        <v>2081100194200</v>
      </c>
      <c r="G5597" s="32">
        <v>1</v>
      </c>
      <c r="H5597" s="34">
        <v>1400.49</v>
      </c>
      <c r="I5597" s="3"/>
      <c r="J5597" s="26">
        <f t="shared" si="402"/>
        <v>0</v>
      </c>
    </row>
    <row r="5598" spans="1:10" ht="39.75" customHeight="1" x14ac:dyDescent="0.25">
      <c r="A5598" s="36"/>
      <c r="B5598" s="32" t="s">
        <v>88</v>
      </c>
      <c r="C5598" s="32" t="str">
        <f>HYPERLINK("http://warehouse.orhideja.net//images/products/110-208_2.jpg","110-208")</f>
        <v>110-208</v>
      </c>
      <c r="D5598" s="32" t="s">
        <v>193</v>
      </c>
      <c r="E5598" s="32" t="s">
        <v>11</v>
      </c>
      <c r="F5598" s="32">
        <v>2081100204206</v>
      </c>
      <c r="G5598" s="32">
        <v>2</v>
      </c>
      <c r="H5598" s="34">
        <v>1400.49</v>
      </c>
      <c r="I5598" s="3"/>
      <c r="J5598" s="26">
        <f t="shared" si="402"/>
        <v>0</v>
      </c>
    </row>
    <row r="5599" spans="1:10" ht="39.75" customHeight="1" x14ac:dyDescent="0.25">
      <c r="A5599" s="36"/>
      <c r="B5599" s="32" t="s">
        <v>88</v>
      </c>
      <c r="C5599" s="32" t="str">
        <f>HYPERLINK("http://warehouse.orhideja.net//images/products/110-208_2.jpg","110-208")</f>
        <v>110-208</v>
      </c>
      <c r="D5599" s="32" t="s">
        <v>193</v>
      </c>
      <c r="E5599" s="32" t="s">
        <v>25</v>
      </c>
      <c r="F5599" s="32">
        <v>2081100214205</v>
      </c>
      <c r="G5599" s="32">
        <v>1</v>
      </c>
      <c r="H5599" s="34">
        <v>1400.49</v>
      </c>
      <c r="I5599" s="3"/>
      <c r="J5599" s="26">
        <f t="shared" si="402"/>
        <v>0</v>
      </c>
    </row>
    <row r="5600" spans="1:10" ht="39.75" customHeight="1" x14ac:dyDescent="0.25">
      <c r="A5600" s="37"/>
      <c r="B5600" s="32" t="s">
        <v>88</v>
      </c>
      <c r="C5600" s="32" t="str">
        <f>HYPERLINK("http://warehouse.orhideja.net//images/products/110-208_2.jpg","110-208")</f>
        <v>110-208</v>
      </c>
      <c r="D5600" s="32" t="s">
        <v>193</v>
      </c>
      <c r="E5600" s="32" t="s">
        <v>12</v>
      </c>
      <c r="F5600" s="32">
        <v>2081100224204</v>
      </c>
      <c r="G5600" s="32">
        <v>2</v>
      </c>
      <c r="H5600" s="34">
        <v>1400.49</v>
      </c>
      <c r="I5600" s="3"/>
      <c r="J5600" s="26">
        <f t="shared" si="402"/>
        <v>0</v>
      </c>
    </row>
    <row r="5601" spans="1:10" ht="36.75" customHeight="1" x14ac:dyDescent="0.25">
      <c r="A5601" s="35"/>
      <c r="B5601" s="32" t="s">
        <v>68</v>
      </c>
      <c r="C5601" s="32" t="str">
        <f t="shared" ref="C5601:C5608" si="404">HYPERLINK("http://warehouse.orhideja.net//images/products/532-208 4ajka.jpg","532-208")</f>
        <v>532-208</v>
      </c>
      <c r="D5601" s="32" t="s">
        <v>193</v>
      </c>
      <c r="E5601" s="32" t="s">
        <v>77</v>
      </c>
      <c r="F5601" s="32">
        <v>2085320104209</v>
      </c>
      <c r="G5601" s="32">
        <v>4</v>
      </c>
      <c r="H5601" s="34">
        <v>1472.31</v>
      </c>
      <c r="I5601" s="3"/>
      <c r="J5601" s="26">
        <f t="shared" si="402"/>
        <v>0</v>
      </c>
    </row>
    <row r="5602" spans="1:10" ht="36.75" customHeight="1" x14ac:dyDescent="0.25">
      <c r="A5602" s="36"/>
      <c r="B5602" s="32" t="s">
        <v>68</v>
      </c>
      <c r="C5602" s="32" t="str">
        <f t="shared" si="404"/>
        <v>532-208</v>
      </c>
      <c r="D5602" s="32" t="s">
        <v>193</v>
      </c>
      <c r="E5602" s="32" t="s">
        <v>70</v>
      </c>
      <c r="F5602" s="32">
        <v>2085320114208</v>
      </c>
      <c r="G5602" s="32">
        <v>3</v>
      </c>
      <c r="H5602" s="34">
        <v>1472.31</v>
      </c>
      <c r="I5602" s="3"/>
      <c r="J5602" s="26">
        <f t="shared" si="402"/>
        <v>0</v>
      </c>
    </row>
    <row r="5603" spans="1:10" ht="36.75" customHeight="1" x14ac:dyDescent="0.25">
      <c r="A5603" s="36"/>
      <c r="B5603" s="32" t="s">
        <v>68</v>
      </c>
      <c r="C5603" s="32" t="str">
        <f t="shared" si="404"/>
        <v>532-208</v>
      </c>
      <c r="D5603" s="32" t="s">
        <v>193</v>
      </c>
      <c r="E5603" s="32" t="s">
        <v>7</v>
      </c>
      <c r="F5603" s="32">
        <v>2085320124207</v>
      </c>
      <c r="G5603" s="32">
        <v>3</v>
      </c>
      <c r="H5603" s="34">
        <v>1472.31</v>
      </c>
      <c r="I5603" s="3"/>
      <c r="J5603" s="26">
        <f t="shared" si="402"/>
        <v>0</v>
      </c>
    </row>
    <row r="5604" spans="1:10" ht="36.75" customHeight="1" x14ac:dyDescent="0.25">
      <c r="A5604" s="36"/>
      <c r="B5604" s="32" t="s">
        <v>68</v>
      </c>
      <c r="C5604" s="32" t="str">
        <f t="shared" si="404"/>
        <v>532-208</v>
      </c>
      <c r="D5604" s="32" t="s">
        <v>193</v>
      </c>
      <c r="E5604" s="32" t="s">
        <v>10</v>
      </c>
      <c r="F5604" s="32">
        <v>2085320194200</v>
      </c>
      <c r="G5604" s="32">
        <v>5</v>
      </c>
      <c r="H5604" s="34">
        <v>1472.31</v>
      </c>
      <c r="I5604" s="3"/>
      <c r="J5604" s="26">
        <f t="shared" si="402"/>
        <v>0</v>
      </c>
    </row>
    <row r="5605" spans="1:10" ht="36.75" customHeight="1" x14ac:dyDescent="0.25">
      <c r="A5605" s="36"/>
      <c r="B5605" s="32" t="s">
        <v>68</v>
      </c>
      <c r="C5605" s="32" t="str">
        <f t="shared" si="404"/>
        <v>532-208</v>
      </c>
      <c r="D5605" s="32" t="s">
        <v>193</v>
      </c>
      <c r="E5605" s="32" t="s">
        <v>11</v>
      </c>
      <c r="F5605" s="32">
        <v>2085320204206</v>
      </c>
      <c r="G5605" s="32">
        <v>1</v>
      </c>
      <c r="H5605" s="34">
        <v>1472.31</v>
      </c>
      <c r="I5605" s="3"/>
      <c r="J5605" s="26">
        <f t="shared" si="402"/>
        <v>0</v>
      </c>
    </row>
    <row r="5606" spans="1:10" ht="36.75" customHeight="1" x14ac:dyDescent="0.25">
      <c r="A5606" s="36"/>
      <c r="B5606" s="32" t="s">
        <v>68</v>
      </c>
      <c r="C5606" s="32" t="str">
        <f t="shared" si="404"/>
        <v>532-208</v>
      </c>
      <c r="D5606" s="32" t="s">
        <v>193</v>
      </c>
      <c r="E5606" s="32" t="s">
        <v>25</v>
      </c>
      <c r="F5606" s="32">
        <v>2085320214205</v>
      </c>
      <c r="G5606" s="32">
        <v>2</v>
      </c>
      <c r="H5606" s="34">
        <v>1472.31</v>
      </c>
      <c r="I5606" s="3"/>
      <c r="J5606" s="26">
        <f t="shared" si="402"/>
        <v>0</v>
      </c>
    </row>
    <row r="5607" spans="1:10" ht="36.75" customHeight="1" x14ac:dyDescent="0.25">
      <c r="A5607" s="36"/>
      <c r="B5607" s="32" t="s">
        <v>68</v>
      </c>
      <c r="C5607" s="32" t="str">
        <f t="shared" si="404"/>
        <v>532-208</v>
      </c>
      <c r="D5607" s="32" t="s">
        <v>193</v>
      </c>
      <c r="E5607" s="32" t="s">
        <v>15</v>
      </c>
      <c r="F5607" s="32">
        <v>2085320274209</v>
      </c>
      <c r="G5607" s="32">
        <v>7</v>
      </c>
      <c r="H5607" s="34">
        <v>1472.31</v>
      </c>
      <c r="I5607" s="3"/>
      <c r="J5607" s="26">
        <f t="shared" si="402"/>
        <v>0</v>
      </c>
    </row>
    <row r="5608" spans="1:10" ht="36.75" customHeight="1" x14ac:dyDescent="0.25">
      <c r="A5608" s="37"/>
      <c r="B5608" s="32" t="s">
        <v>68</v>
      </c>
      <c r="C5608" s="32" t="str">
        <f t="shared" si="404"/>
        <v>532-208</v>
      </c>
      <c r="D5608" s="32" t="s">
        <v>193</v>
      </c>
      <c r="E5608" s="32" t="s">
        <v>16</v>
      </c>
      <c r="F5608" s="32">
        <v>2085320284208</v>
      </c>
      <c r="G5608" s="32">
        <v>1</v>
      </c>
      <c r="H5608" s="34">
        <v>1472.31</v>
      </c>
      <c r="I5608" s="3"/>
      <c r="J5608" s="26">
        <f t="shared" si="402"/>
        <v>0</v>
      </c>
    </row>
    <row r="5609" spans="1:10" ht="51" customHeight="1" x14ac:dyDescent="0.25">
      <c r="A5609" s="35"/>
      <c r="B5609" s="32" t="s">
        <v>87</v>
      </c>
      <c r="C5609" s="32" t="str">
        <f>HYPERLINK("http://warehouse.orhideja.net//images/products/116-208, 299-208-kvarc_1.jpg","116-208")</f>
        <v>116-208</v>
      </c>
      <c r="D5609" s="32" t="s">
        <v>170</v>
      </c>
      <c r="E5609" s="32" t="s">
        <v>78</v>
      </c>
      <c r="F5609" s="32">
        <v>2081160172149</v>
      </c>
      <c r="G5609" s="32">
        <v>1</v>
      </c>
      <c r="H5609" s="34">
        <v>1355.6025</v>
      </c>
      <c r="I5609" s="3"/>
      <c r="J5609" s="26">
        <f t="shared" si="402"/>
        <v>0</v>
      </c>
    </row>
    <row r="5610" spans="1:10" ht="51" customHeight="1" x14ac:dyDescent="0.25">
      <c r="A5610" s="36"/>
      <c r="B5610" s="32" t="s">
        <v>87</v>
      </c>
      <c r="C5610" s="32" t="str">
        <f>HYPERLINK("http://warehouse.orhideja.net//images/products/116-208, 299-208-kvarc_1.jpg","116-208")</f>
        <v>116-208</v>
      </c>
      <c r="D5610" s="32" t="s">
        <v>170</v>
      </c>
      <c r="E5610" s="32" t="s">
        <v>10</v>
      </c>
      <c r="F5610" s="32">
        <v>2081160192147</v>
      </c>
      <c r="G5610" s="32">
        <v>2</v>
      </c>
      <c r="H5610" s="34">
        <v>1355.6025</v>
      </c>
      <c r="I5610" s="3"/>
      <c r="J5610" s="26">
        <f t="shared" si="402"/>
        <v>0</v>
      </c>
    </row>
    <row r="5611" spans="1:10" ht="51" customHeight="1" x14ac:dyDescent="0.25">
      <c r="A5611" s="36"/>
      <c r="B5611" s="32" t="s">
        <v>87</v>
      </c>
      <c r="C5611" s="32" t="str">
        <f>HYPERLINK("http://warehouse.orhideja.net//images/products/116-208, 299-208-kvarc_1.jpg","116-208")</f>
        <v>116-208</v>
      </c>
      <c r="D5611" s="32" t="s">
        <v>170</v>
      </c>
      <c r="E5611" s="32" t="s">
        <v>15</v>
      </c>
      <c r="F5611" s="32">
        <v>2081160272146</v>
      </c>
      <c r="G5611" s="32">
        <v>2</v>
      </c>
      <c r="H5611" s="34">
        <v>1355.6025</v>
      </c>
      <c r="I5611" s="3"/>
      <c r="J5611" s="26">
        <f t="shared" si="402"/>
        <v>0</v>
      </c>
    </row>
    <row r="5612" spans="1:10" ht="51" customHeight="1" x14ac:dyDescent="0.25">
      <c r="A5612" s="36"/>
      <c r="B5612" s="32" t="s">
        <v>87</v>
      </c>
      <c r="C5612" s="32" t="str">
        <f>HYPERLINK("http://warehouse.orhideja.net//images/products/116-208, 299-208-kvarc_1.jpg","116-208")</f>
        <v>116-208</v>
      </c>
      <c r="D5612" s="32" t="s">
        <v>170</v>
      </c>
      <c r="E5612" s="32" t="s">
        <v>19</v>
      </c>
      <c r="F5612" s="32">
        <v>2081160342146</v>
      </c>
      <c r="G5612" s="32">
        <v>3</v>
      </c>
      <c r="H5612" s="34">
        <v>1355.6025</v>
      </c>
      <c r="I5612" s="3"/>
      <c r="J5612" s="26">
        <f t="shared" si="402"/>
        <v>0</v>
      </c>
    </row>
    <row r="5613" spans="1:10" ht="51" customHeight="1" x14ac:dyDescent="0.25">
      <c r="A5613" s="37"/>
      <c r="B5613" s="32" t="s">
        <v>87</v>
      </c>
      <c r="C5613" s="32" t="str">
        <f>HYPERLINK("http://warehouse.orhideja.net//images/products/116-208, 299-208-kvarc_1.jpg","116-208")</f>
        <v>116-208</v>
      </c>
      <c r="D5613" s="32" t="s">
        <v>170</v>
      </c>
      <c r="E5613" s="32" t="s">
        <v>20</v>
      </c>
      <c r="F5613" s="32">
        <v>2081160352145</v>
      </c>
      <c r="G5613" s="32">
        <v>1</v>
      </c>
      <c r="H5613" s="34">
        <v>1355.6025</v>
      </c>
      <c r="I5613" s="3"/>
      <c r="J5613" s="26">
        <f t="shared" si="402"/>
        <v>0</v>
      </c>
    </row>
    <row r="5614" spans="1:10" x14ac:dyDescent="0.25">
      <c r="A5614" s="35"/>
      <c r="B5614" s="32" t="s">
        <v>76</v>
      </c>
      <c r="C5614" s="32" t="str">
        <f t="shared" ref="C5614:C5640" si="405">HYPERLINK("http://warehouse.orhideja.net//images/products/180-208,-210-208-kvarc_1.jpg","180-208")</f>
        <v>180-208</v>
      </c>
      <c r="D5614" s="32" t="s">
        <v>170</v>
      </c>
      <c r="E5614" s="32" t="s">
        <v>70</v>
      </c>
      <c r="F5614" s="32">
        <v>2081800112146</v>
      </c>
      <c r="G5614" s="32">
        <v>2</v>
      </c>
      <c r="H5614" s="34">
        <v>1642.8824999999999</v>
      </c>
      <c r="I5614" s="3"/>
      <c r="J5614" s="26">
        <f t="shared" si="402"/>
        <v>0</v>
      </c>
    </row>
    <row r="5615" spans="1:10" x14ac:dyDescent="0.25">
      <c r="A5615" s="36"/>
      <c r="B5615" s="32" t="s">
        <v>76</v>
      </c>
      <c r="C5615" s="32" t="str">
        <f t="shared" si="405"/>
        <v>180-208</v>
      </c>
      <c r="D5615" s="32" t="s">
        <v>170</v>
      </c>
      <c r="E5615" s="32" t="s">
        <v>7</v>
      </c>
      <c r="F5615" s="32">
        <v>2081800122145</v>
      </c>
      <c r="G5615" s="32">
        <v>2</v>
      </c>
      <c r="H5615" s="34">
        <v>1642.8824999999999</v>
      </c>
      <c r="I5615" s="3"/>
      <c r="J5615" s="26">
        <f t="shared" si="402"/>
        <v>0</v>
      </c>
    </row>
    <row r="5616" spans="1:10" x14ac:dyDescent="0.25">
      <c r="A5616" s="36"/>
      <c r="B5616" s="32" t="s">
        <v>76</v>
      </c>
      <c r="C5616" s="32" t="str">
        <f t="shared" si="405"/>
        <v>180-208</v>
      </c>
      <c r="D5616" s="32" t="s">
        <v>170</v>
      </c>
      <c r="E5616" s="32" t="s">
        <v>8</v>
      </c>
      <c r="F5616" s="32">
        <v>2081800132144</v>
      </c>
      <c r="G5616" s="32">
        <v>2</v>
      </c>
      <c r="H5616" s="34">
        <v>1642.8824999999999</v>
      </c>
      <c r="I5616" s="3"/>
      <c r="J5616" s="26">
        <f t="shared" si="402"/>
        <v>0</v>
      </c>
    </row>
    <row r="5617" spans="1:10" x14ac:dyDescent="0.25">
      <c r="A5617" s="36"/>
      <c r="B5617" s="32" t="s">
        <v>76</v>
      </c>
      <c r="C5617" s="32" t="str">
        <f t="shared" si="405"/>
        <v>180-208</v>
      </c>
      <c r="D5617" s="32" t="s">
        <v>170</v>
      </c>
      <c r="E5617" s="32" t="s">
        <v>54</v>
      </c>
      <c r="F5617" s="32">
        <v>2081800142143</v>
      </c>
      <c r="G5617" s="32">
        <v>2</v>
      </c>
      <c r="H5617" s="34">
        <v>1642.8824999999999</v>
      </c>
      <c r="I5617" s="3"/>
      <c r="J5617" s="26">
        <f t="shared" si="402"/>
        <v>0</v>
      </c>
    </row>
    <row r="5618" spans="1:10" x14ac:dyDescent="0.25">
      <c r="A5618" s="36"/>
      <c r="B5618" s="32" t="s">
        <v>76</v>
      </c>
      <c r="C5618" s="32" t="str">
        <f t="shared" si="405"/>
        <v>180-208</v>
      </c>
      <c r="D5618" s="32" t="s">
        <v>170</v>
      </c>
      <c r="E5618" s="32" t="s">
        <v>24</v>
      </c>
      <c r="F5618" s="32">
        <v>2081800152142</v>
      </c>
      <c r="G5618" s="32">
        <v>2</v>
      </c>
      <c r="H5618" s="34">
        <v>1642.8824999999999</v>
      </c>
      <c r="I5618" s="3"/>
      <c r="J5618" s="26">
        <f t="shared" si="402"/>
        <v>0</v>
      </c>
    </row>
    <row r="5619" spans="1:10" x14ac:dyDescent="0.25">
      <c r="A5619" s="36"/>
      <c r="B5619" s="32" t="s">
        <v>76</v>
      </c>
      <c r="C5619" s="32" t="str">
        <f t="shared" si="405"/>
        <v>180-208</v>
      </c>
      <c r="D5619" s="32" t="s">
        <v>170</v>
      </c>
      <c r="E5619" s="32" t="s">
        <v>9</v>
      </c>
      <c r="F5619" s="32">
        <v>2081800182149</v>
      </c>
      <c r="G5619" s="32">
        <v>17</v>
      </c>
      <c r="H5619" s="34">
        <v>1642.8824999999999</v>
      </c>
      <c r="I5619" s="3"/>
      <c r="J5619" s="26">
        <f t="shared" si="402"/>
        <v>0</v>
      </c>
    </row>
    <row r="5620" spans="1:10" x14ac:dyDescent="0.25">
      <c r="A5620" s="36"/>
      <c r="B5620" s="32" t="s">
        <v>76</v>
      </c>
      <c r="C5620" s="32" t="str">
        <f t="shared" si="405"/>
        <v>180-208</v>
      </c>
      <c r="D5620" s="32" t="s">
        <v>170</v>
      </c>
      <c r="E5620" s="32" t="s">
        <v>10</v>
      </c>
      <c r="F5620" s="32">
        <v>2081800192148</v>
      </c>
      <c r="G5620" s="32">
        <v>21</v>
      </c>
      <c r="H5620" s="34">
        <v>1642.8824999999999</v>
      </c>
      <c r="I5620" s="3"/>
      <c r="J5620" s="26">
        <f t="shared" si="402"/>
        <v>0</v>
      </c>
    </row>
    <row r="5621" spans="1:10" x14ac:dyDescent="0.25">
      <c r="A5621" s="36"/>
      <c r="B5621" s="32" t="s">
        <v>76</v>
      </c>
      <c r="C5621" s="32" t="str">
        <f t="shared" si="405"/>
        <v>180-208</v>
      </c>
      <c r="D5621" s="32" t="s">
        <v>170</v>
      </c>
      <c r="E5621" s="32" t="s">
        <v>11</v>
      </c>
      <c r="F5621" s="32">
        <v>2081800202144</v>
      </c>
      <c r="G5621" s="32">
        <v>21</v>
      </c>
      <c r="H5621" s="34">
        <v>1642.8824999999999</v>
      </c>
      <c r="I5621" s="3"/>
      <c r="J5621" s="26">
        <f t="shared" si="402"/>
        <v>0</v>
      </c>
    </row>
    <row r="5622" spans="1:10" x14ac:dyDescent="0.25">
      <c r="A5622" s="36"/>
      <c r="B5622" s="32" t="s">
        <v>76</v>
      </c>
      <c r="C5622" s="32" t="str">
        <f t="shared" si="405"/>
        <v>180-208</v>
      </c>
      <c r="D5622" s="32" t="s">
        <v>170</v>
      </c>
      <c r="E5622" s="32" t="s">
        <v>25</v>
      </c>
      <c r="F5622" s="32">
        <v>2081800212143</v>
      </c>
      <c r="G5622" s="32">
        <v>10</v>
      </c>
      <c r="H5622" s="34">
        <v>1642.8824999999999</v>
      </c>
      <c r="I5622" s="3"/>
      <c r="J5622" s="26">
        <f t="shared" si="402"/>
        <v>0</v>
      </c>
    </row>
    <row r="5623" spans="1:10" x14ac:dyDescent="0.25">
      <c r="A5623" s="36"/>
      <c r="B5623" s="32" t="s">
        <v>76</v>
      </c>
      <c r="C5623" s="32" t="str">
        <f t="shared" si="405"/>
        <v>180-208</v>
      </c>
      <c r="D5623" s="32" t="s">
        <v>170</v>
      </c>
      <c r="E5623" s="32" t="s">
        <v>12</v>
      </c>
      <c r="F5623" s="32">
        <v>2081800222142</v>
      </c>
      <c r="G5623" s="32">
        <v>13</v>
      </c>
      <c r="H5623" s="34">
        <v>1642.8824999999999</v>
      </c>
      <c r="I5623" s="3"/>
      <c r="J5623" s="26">
        <f t="shared" si="402"/>
        <v>0</v>
      </c>
    </row>
    <row r="5624" spans="1:10" x14ac:dyDescent="0.25">
      <c r="A5624" s="36"/>
      <c r="B5624" s="32" t="s">
        <v>76</v>
      </c>
      <c r="C5624" s="32" t="str">
        <f t="shared" si="405"/>
        <v>180-208</v>
      </c>
      <c r="D5624" s="32" t="s">
        <v>170</v>
      </c>
      <c r="E5624" s="32" t="s">
        <v>13</v>
      </c>
      <c r="F5624" s="32">
        <v>2081800232141</v>
      </c>
      <c r="G5624" s="32">
        <v>2</v>
      </c>
      <c r="H5624" s="34">
        <v>1642.8824999999999</v>
      </c>
      <c r="I5624" s="3"/>
      <c r="J5624" s="26">
        <f t="shared" si="402"/>
        <v>0</v>
      </c>
    </row>
    <row r="5625" spans="1:10" x14ac:dyDescent="0.25">
      <c r="A5625" s="36"/>
      <c r="B5625" s="32" t="s">
        <v>76</v>
      </c>
      <c r="C5625" s="32" t="str">
        <f t="shared" si="405"/>
        <v>180-208</v>
      </c>
      <c r="D5625" s="32" t="s">
        <v>170</v>
      </c>
      <c r="E5625" s="32" t="s">
        <v>71</v>
      </c>
      <c r="F5625" s="32">
        <v>2081800252149</v>
      </c>
      <c r="G5625" s="32">
        <v>3</v>
      </c>
      <c r="H5625" s="34">
        <v>1642.8824999999999</v>
      </c>
      <c r="I5625" s="3"/>
      <c r="J5625" s="26">
        <f t="shared" si="402"/>
        <v>0</v>
      </c>
    </row>
    <row r="5626" spans="1:10" x14ac:dyDescent="0.25">
      <c r="A5626" s="36"/>
      <c r="B5626" s="32" t="s">
        <v>76</v>
      </c>
      <c r="C5626" s="32" t="str">
        <f t="shared" si="405"/>
        <v>180-208</v>
      </c>
      <c r="D5626" s="32" t="s">
        <v>170</v>
      </c>
      <c r="E5626" s="32" t="s">
        <v>16</v>
      </c>
      <c r="F5626" s="32">
        <v>2081800282146</v>
      </c>
      <c r="G5626" s="32">
        <v>23</v>
      </c>
      <c r="H5626" s="34">
        <v>1642.8824999999999</v>
      </c>
      <c r="I5626" s="3"/>
      <c r="J5626" s="26">
        <f t="shared" si="402"/>
        <v>0</v>
      </c>
    </row>
    <row r="5627" spans="1:10" x14ac:dyDescent="0.25">
      <c r="A5627" s="36"/>
      <c r="B5627" s="32" t="s">
        <v>76</v>
      </c>
      <c r="C5627" s="32" t="str">
        <f t="shared" si="405"/>
        <v>180-208</v>
      </c>
      <c r="D5627" s="32" t="s">
        <v>170</v>
      </c>
      <c r="E5627" s="32" t="s">
        <v>17</v>
      </c>
      <c r="F5627" s="32">
        <v>2081800292145</v>
      </c>
      <c r="G5627" s="32">
        <v>9</v>
      </c>
      <c r="H5627" s="34">
        <v>1642.8824999999999</v>
      </c>
      <c r="I5627" s="3"/>
      <c r="J5627" s="26">
        <f t="shared" si="402"/>
        <v>0</v>
      </c>
    </row>
    <row r="5628" spans="1:10" x14ac:dyDescent="0.25">
      <c r="A5628" s="36"/>
      <c r="B5628" s="32" t="s">
        <v>76</v>
      </c>
      <c r="C5628" s="32" t="str">
        <f t="shared" si="405"/>
        <v>180-208</v>
      </c>
      <c r="D5628" s="32" t="s">
        <v>170</v>
      </c>
      <c r="E5628" s="32" t="s">
        <v>18</v>
      </c>
      <c r="F5628" s="32">
        <v>2081800302141</v>
      </c>
      <c r="G5628" s="32">
        <v>24</v>
      </c>
      <c r="H5628" s="34">
        <v>1642.8824999999999</v>
      </c>
      <c r="I5628" s="3"/>
      <c r="J5628" s="26">
        <f t="shared" si="402"/>
        <v>0</v>
      </c>
    </row>
    <row r="5629" spans="1:10" x14ac:dyDescent="0.25">
      <c r="A5629" s="36"/>
      <c r="B5629" s="32" t="s">
        <v>76</v>
      </c>
      <c r="C5629" s="32" t="str">
        <f t="shared" si="405"/>
        <v>180-208</v>
      </c>
      <c r="D5629" s="32" t="s">
        <v>170</v>
      </c>
      <c r="E5629" s="32" t="s">
        <v>26</v>
      </c>
      <c r="F5629" s="32">
        <v>2081800312140</v>
      </c>
      <c r="G5629" s="32">
        <v>12</v>
      </c>
      <c r="H5629" s="34">
        <v>1642.8824999999999</v>
      </c>
      <c r="I5629" s="3"/>
      <c r="J5629" s="26">
        <f t="shared" si="402"/>
        <v>0</v>
      </c>
    </row>
    <row r="5630" spans="1:10" x14ac:dyDescent="0.25">
      <c r="A5630" s="36"/>
      <c r="B5630" s="32" t="s">
        <v>76</v>
      </c>
      <c r="C5630" s="32" t="str">
        <f t="shared" si="405"/>
        <v>180-208</v>
      </c>
      <c r="D5630" s="32" t="s">
        <v>170</v>
      </c>
      <c r="E5630" s="32" t="s">
        <v>79</v>
      </c>
      <c r="F5630" s="32">
        <v>2081800332148</v>
      </c>
      <c r="G5630" s="32">
        <v>7</v>
      </c>
      <c r="H5630" s="34">
        <v>1642.8824999999999</v>
      </c>
      <c r="I5630" s="3"/>
      <c r="J5630" s="26">
        <f t="shared" si="402"/>
        <v>0</v>
      </c>
    </row>
    <row r="5631" spans="1:10" x14ac:dyDescent="0.25">
      <c r="A5631" s="36"/>
      <c r="B5631" s="32" t="s">
        <v>76</v>
      </c>
      <c r="C5631" s="32" t="str">
        <f t="shared" si="405"/>
        <v>180-208</v>
      </c>
      <c r="D5631" s="32" t="s">
        <v>170</v>
      </c>
      <c r="E5631" s="32" t="s">
        <v>21</v>
      </c>
      <c r="F5631" s="32">
        <v>2081800362145</v>
      </c>
      <c r="G5631" s="32">
        <v>8</v>
      </c>
      <c r="H5631" s="34">
        <v>1642.8824999999999</v>
      </c>
      <c r="I5631" s="3"/>
      <c r="J5631" s="26">
        <f t="shared" si="402"/>
        <v>0</v>
      </c>
    </row>
    <row r="5632" spans="1:10" x14ac:dyDescent="0.25">
      <c r="A5632" s="36"/>
      <c r="B5632" s="32" t="s">
        <v>76</v>
      </c>
      <c r="C5632" s="32" t="str">
        <f t="shared" si="405"/>
        <v>180-208</v>
      </c>
      <c r="D5632" s="32" t="s">
        <v>170</v>
      </c>
      <c r="E5632" s="32" t="s">
        <v>22</v>
      </c>
      <c r="F5632" s="32">
        <v>2081800372144</v>
      </c>
      <c r="G5632" s="32">
        <v>26</v>
      </c>
      <c r="H5632" s="34">
        <v>1642.8824999999999</v>
      </c>
      <c r="I5632" s="3"/>
      <c r="J5632" s="26">
        <f t="shared" si="402"/>
        <v>0</v>
      </c>
    </row>
    <row r="5633" spans="1:10" x14ac:dyDescent="0.25">
      <c r="A5633" s="36"/>
      <c r="B5633" s="32" t="s">
        <v>76</v>
      </c>
      <c r="C5633" s="32" t="str">
        <f t="shared" si="405"/>
        <v>180-208</v>
      </c>
      <c r="D5633" s="32" t="s">
        <v>170</v>
      </c>
      <c r="E5633" s="32" t="s">
        <v>23</v>
      </c>
      <c r="F5633" s="32">
        <v>2081800382143</v>
      </c>
      <c r="G5633" s="32">
        <v>5</v>
      </c>
      <c r="H5633" s="34">
        <v>1642.8824999999999</v>
      </c>
      <c r="I5633" s="3"/>
      <c r="J5633" s="26">
        <f t="shared" si="402"/>
        <v>0</v>
      </c>
    </row>
    <row r="5634" spans="1:10" x14ac:dyDescent="0.25">
      <c r="A5634" s="36"/>
      <c r="B5634" s="32" t="s">
        <v>76</v>
      </c>
      <c r="C5634" s="32" t="str">
        <f t="shared" si="405"/>
        <v>180-208</v>
      </c>
      <c r="D5634" s="32" t="s">
        <v>170</v>
      </c>
      <c r="E5634" s="32" t="s">
        <v>81</v>
      </c>
      <c r="F5634" s="32">
        <v>2081800412147</v>
      </c>
      <c r="G5634" s="32">
        <v>1</v>
      </c>
      <c r="H5634" s="34">
        <v>1642.8824999999999</v>
      </c>
      <c r="I5634" s="3"/>
      <c r="J5634" s="26">
        <f t="shared" si="402"/>
        <v>0</v>
      </c>
    </row>
    <row r="5635" spans="1:10" x14ac:dyDescent="0.25">
      <c r="A5635" s="36"/>
      <c r="B5635" s="32" t="s">
        <v>76</v>
      </c>
      <c r="C5635" s="32" t="str">
        <f t="shared" si="405"/>
        <v>180-208</v>
      </c>
      <c r="D5635" s="32" t="s">
        <v>170</v>
      </c>
      <c r="E5635" s="32" t="s">
        <v>73</v>
      </c>
      <c r="F5635" s="32">
        <v>2081800422146</v>
      </c>
      <c r="G5635" s="32">
        <v>7</v>
      </c>
      <c r="H5635" s="34">
        <v>1642.8824999999999</v>
      </c>
      <c r="I5635" s="3"/>
      <c r="J5635" s="26">
        <f t="shared" si="402"/>
        <v>0</v>
      </c>
    </row>
    <row r="5636" spans="1:10" x14ac:dyDescent="0.25">
      <c r="A5636" s="36"/>
      <c r="B5636" s="32" t="s">
        <v>76</v>
      </c>
      <c r="C5636" s="32" t="str">
        <f t="shared" si="405"/>
        <v>180-208</v>
      </c>
      <c r="D5636" s="32" t="s">
        <v>170</v>
      </c>
      <c r="E5636" s="32" t="s">
        <v>29</v>
      </c>
      <c r="F5636" s="32">
        <v>2081800442144</v>
      </c>
      <c r="G5636" s="32">
        <v>15</v>
      </c>
      <c r="H5636" s="34">
        <v>1642.8824999999999</v>
      </c>
      <c r="I5636" s="3"/>
      <c r="J5636" s="26">
        <f t="shared" si="402"/>
        <v>0</v>
      </c>
    </row>
    <row r="5637" spans="1:10" x14ac:dyDescent="0.25">
      <c r="A5637" s="36"/>
      <c r="B5637" s="32" t="s">
        <v>76</v>
      </c>
      <c r="C5637" s="32" t="str">
        <f t="shared" si="405"/>
        <v>180-208</v>
      </c>
      <c r="D5637" s="32" t="s">
        <v>170</v>
      </c>
      <c r="E5637" s="32" t="s">
        <v>74</v>
      </c>
      <c r="F5637" s="32">
        <v>2081800502145</v>
      </c>
      <c r="G5637" s="32">
        <v>9</v>
      </c>
      <c r="H5637" s="34">
        <v>1642.8824999999999</v>
      </c>
      <c r="I5637" s="3"/>
      <c r="J5637" s="26">
        <f t="shared" si="402"/>
        <v>0</v>
      </c>
    </row>
    <row r="5638" spans="1:10" x14ac:dyDescent="0.25">
      <c r="A5638" s="36"/>
      <c r="B5638" s="32" t="s">
        <v>76</v>
      </c>
      <c r="C5638" s="32" t="str">
        <f t="shared" si="405"/>
        <v>180-208</v>
      </c>
      <c r="D5638" s="32" t="s">
        <v>170</v>
      </c>
      <c r="E5638" s="32" t="s">
        <v>36</v>
      </c>
      <c r="F5638" s="32">
        <v>2081800512144</v>
      </c>
      <c r="G5638" s="32">
        <v>1</v>
      </c>
      <c r="H5638" s="34">
        <v>1642.8824999999999</v>
      </c>
      <c r="I5638" s="3"/>
      <c r="J5638" s="26">
        <f t="shared" si="402"/>
        <v>0</v>
      </c>
    </row>
    <row r="5639" spans="1:10" x14ac:dyDescent="0.25">
      <c r="A5639" s="36"/>
      <c r="B5639" s="32" t="s">
        <v>76</v>
      </c>
      <c r="C5639" s="32" t="str">
        <f t="shared" si="405"/>
        <v>180-208</v>
      </c>
      <c r="D5639" s="32" t="s">
        <v>170</v>
      </c>
      <c r="E5639" s="32" t="s">
        <v>37</v>
      </c>
      <c r="F5639" s="32">
        <v>2081800522143</v>
      </c>
      <c r="G5639" s="32">
        <v>6</v>
      </c>
      <c r="H5639" s="34">
        <v>1642.8824999999999</v>
      </c>
      <c r="I5639" s="3"/>
      <c r="J5639" s="26">
        <f t="shared" si="402"/>
        <v>0</v>
      </c>
    </row>
    <row r="5640" spans="1:10" x14ac:dyDescent="0.25">
      <c r="A5640" s="37"/>
      <c r="B5640" s="32" t="s">
        <v>76</v>
      </c>
      <c r="C5640" s="32" t="str">
        <f t="shared" si="405"/>
        <v>180-208</v>
      </c>
      <c r="D5640" s="32" t="s">
        <v>170</v>
      </c>
      <c r="E5640" s="32" t="s">
        <v>160</v>
      </c>
      <c r="F5640" s="32">
        <v>2081800572148</v>
      </c>
      <c r="G5640" s="32">
        <v>2</v>
      </c>
      <c r="H5640" s="34">
        <v>1642.8824999999999</v>
      </c>
      <c r="I5640" s="3"/>
      <c r="J5640" s="26">
        <f t="shared" ref="J5640:J5703" si="406">H5640*I5640</f>
        <v>0</v>
      </c>
    </row>
    <row r="5641" spans="1:10" ht="45" customHeight="1" x14ac:dyDescent="0.25">
      <c r="A5641" s="35"/>
      <c r="B5641" s="32" t="s">
        <v>31</v>
      </c>
      <c r="C5641" s="32" t="str">
        <f>HYPERLINK("http://warehouse.orhideja.net//images/products/210-208-quartz.jpg","210-208")</f>
        <v>210-208</v>
      </c>
      <c r="D5641" s="32" t="s">
        <v>170</v>
      </c>
      <c r="E5641" s="32">
        <v>40</v>
      </c>
      <c r="F5641" s="32">
        <v>2082101082145</v>
      </c>
      <c r="G5641" s="32">
        <v>17</v>
      </c>
      <c r="H5641" s="34">
        <v>888.77249999999992</v>
      </c>
      <c r="I5641" s="3"/>
      <c r="J5641" s="26">
        <f t="shared" si="406"/>
        <v>0</v>
      </c>
    </row>
    <row r="5642" spans="1:10" ht="45" customHeight="1" x14ac:dyDescent="0.25">
      <c r="A5642" s="36"/>
      <c r="B5642" s="32" t="s">
        <v>31</v>
      </c>
      <c r="C5642" s="32" t="str">
        <f>HYPERLINK("http://warehouse.orhideja.net//images/products/210-208-quartz.jpg","210-208")</f>
        <v>210-208</v>
      </c>
      <c r="D5642" s="32" t="s">
        <v>170</v>
      </c>
      <c r="E5642" s="32">
        <v>42</v>
      </c>
      <c r="F5642" s="32">
        <v>2082101092144</v>
      </c>
      <c r="G5642" s="32">
        <v>21</v>
      </c>
      <c r="H5642" s="34">
        <v>888.77249999999992</v>
      </c>
      <c r="I5642" s="3"/>
      <c r="J5642" s="26">
        <f t="shared" si="406"/>
        <v>0</v>
      </c>
    </row>
    <row r="5643" spans="1:10" ht="45" customHeight="1" x14ac:dyDescent="0.25">
      <c r="A5643" s="36"/>
      <c r="B5643" s="32" t="s">
        <v>31</v>
      </c>
      <c r="C5643" s="32" t="str">
        <f>HYPERLINK("http://warehouse.orhideja.net//images/products/210-208-quartz.jpg","210-208")</f>
        <v>210-208</v>
      </c>
      <c r="D5643" s="32" t="s">
        <v>170</v>
      </c>
      <c r="E5643" s="32">
        <v>44</v>
      </c>
      <c r="F5643" s="32">
        <v>2082101102140</v>
      </c>
      <c r="G5643" s="32">
        <v>22</v>
      </c>
      <c r="H5643" s="34">
        <v>888.77249999999992</v>
      </c>
      <c r="I5643" s="3"/>
      <c r="J5643" s="26">
        <f t="shared" si="406"/>
        <v>0</v>
      </c>
    </row>
    <row r="5644" spans="1:10" ht="45" customHeight="1" x14ac:dyDescent="0.25">
      <c r="A5644" s="37"/>
      <c r="B5644" s="32" t="s">
        <v>31</v>
      </c>
      <c r="C5644" s="32" t="str">
        <f>HYPERLINK("http://warehouse.orhideja.net//images/products/210-208-quartz.jpg","210-208")</f>
        <v>210-208</v>
      </c>
      <c r="D5644" s="32" t="s">
        <v>170</v>
      </c>
      <c r="E5644" s="32">
        <v>46</v>
      </c>
      <c r="F5644" s="32">
        <v>2082101112149</v>
      </c>
      <c r="G5644" s="32">
        <v>8</v>
      </c>
      <c r="H5644" s="34">
        <v>888.77249999999992</v>
      </c>
      <c r="I5644" s="3"/>
      <c r="J5644" s="26">
        <f t="shared" si="406"/>
        <v>0</v>
      </c>
    </row>
    <row r="5645" spans="1:10" ht="48" customHeight="1" x14ac:dyDescent="0.25">
      <c r="A5645" s="35"/>
      <c r="B5645" s="32" t="s">
        <v>84</v>
      </c>
      <c r="C5645" s="32" t="str">
        <f>HYPERLINK("http://warehouse.orhideja.net//images/products/236-208 kvarc_2.jpg","236-208")</f>
        <v>236-208</v>
      </c>
      <c r="D5645" s="32" t="s">
        <v>170</v>
      </c>
      <c r="E5645" s="32">
        <v>38</v>
      </c>
      <c r="F5645" s="32">
        <v>2082361072146</v>
      </c>
      <c r="G5645" s="32">
        <v>3</v>
      </c>
      <c r="H5645" s="34">
        <v>772.06499999999994</v>
      </c>
      <c r="I5645" s="3"/>
      <c r="J5645" s="26">
        <f t="shared" si="406"/>
        <v>0</v>
      </c>
    </row>
    <row r="5646" spans="1:10" ht="48" customHeight="1" x14ac:dyDescent="0.25">
      <c r="A5646" s="36"/>
      <c r="B5646" s="32" t="s">
        <v>84</v>
      </c>
      <c r="C5646" s="32" t="str">
        <f>HYPERLINK("http://warehouse.orhideja.net//images/products/236-208 kvarc_2.jpg","236-208")</f>
        <v>236-208</v>
      </c>
      <c r="D5646" s="32" t="s">
        <v>170</v>
      </c>
      <c r="E5646" s="32">
        <v>40</v>
      </c>
      <c r="F5646" s="32">
        <v>2082361082145</v>
      </c>
      <c r="G5646" s="32">
        <v>3</v>
      </c>
      <c r="H5646" s="34">
        <v>772.06499999999994</v>
      </c>
      <c r="I5646" s="3"/>
      <c r="J5646" s="26">
        <f t="shared" si="406"/>
        <v>0</v>
      </c>
    </row>
    <row r="5647" spans="1:10" ht="48" customHeight="1" x14ac:dyDescent="0.25">
      <c r="A5647" s="36"/>
      <c r="B5647" s="32" t="s">
        <v>84</v>
      </c>
      <c r="C5647" s="32" t="str">
        <f>HYPERLINK("http://warehouse.orhideja.net//images/products/236-208 kvarc_2.jpg","236-208")</f>
        <v>236-208</v>
      </c>
      <c r="D5647" s="32" t="s">
        <v>170</v>
      </c>
      <c r="E5647" s="32">
        <v>42</v>
      </c>
      <c r="F5647" s="32">
        <v>2082361092144</v>
      </c>
      <c r="G5647" s="32">
        <v>4</v>
      </c>
      <c r="H5647" s="34">
        <v>772.06499999999994</v>
      </c>
      <c r="I5647" s="3"/>
      <c r="J5647" s="26">
        <f t="shared" si="406"/>
        <v>0</v>
      </c>
    </row>
    <row r="5648" spans="1:10" ht="48" customHeight="1" x14ac:dyDescent="0.25">
      <c r="A5648" s="37"/>
      <c r="B5648" s="32" t="s">
        <v>84</v>
      </c>
      <c r="C5648" s="32" t="str">
        <f>HYPERLINK("http://warehouse.orhideja.net//images/products/236-208 kvarc_2.jpg","236-208")</f>
        <v>236-208</v>
      </c>
      <c r="D5648" s="32" t="s">
        <v>170</v>
      </c>
      <c r="E5648" s="32">
        <v>44</v>
      </c>
      <c r="F5648" s="32">
        <v>2082361102140</v>
      </c>
      <c r="G5648" s="32">
        <v>10</v>
      </c>
      <c r="H5648" s="34">
        <v>772.06499999999994</v>
      </c>
      <c r="I5648" s="3"/>
      <c r="J5648" s="26">
        <f t="shared" si="406"/>
        <v>0</v>
      </c>
    </row>
    <row r="5649" spans="1:10" ht="30" customHeight="1" x14ac:dyDescent="0.25">
      <c r="A5649" s="35"/>
      <c r="B5649" s="32" t="s">
        <v>51</v>
      </c>
      <c r="C5649" s="32" t="str">
        <f t="shared" ref="C5649:C5654" si="407">HYPERLINK("http://warehouse.orhideja.net//images/products/613-208-quartz.jpg","613-208")</f>
        <v>613-208</v>
      </c>
      <c r="D5649" s="32" t="s">
        <v>170</v>
      </c>
      <c r="E5649" s="32">
        <v>40</v>
      </c>
      <c r="F5649" s="32">
        <v>2086131082144</v>
      </c>
      <c r="G5649" s="32">
        <v>2</v>
      </c>
      <c r="H5649" s="34">
        <v>915.70500000000004</v>
      </c>
      <c r="I5649" s="3"/>
      <c r="J5649" s="26">
        <f t="shared" si="406"/>
        <v>0</v>
      </c>
    </row>
    <row r="5650" spans="1:10" ht="30" customHeight="1" x14ac:dyDescent="0.25">
      <c r="A5650" s="36"/>
      <c r="B5650" s="32" t="s">
        <v>51</v>
      </c>
      <c r="C5650" s="32" t="str">
        <f t="shared" si="407"/>
        <v>613-208</v>
      </c>
      <c r="D5650" s="32" t="s">
        <v>170</v>
      </c>
      <c r="E5650" s="32">
        <v>42</v>
      </c>
      <c r="F5650" s="32">
        <v>2086131092143</v>
      </c>
      <c r="G5650" s="32">
        <v>15</v>
      </c>
      <c r="H5650" s="34">
        <v>915.70500000000004</v>
      </c>
      <c r="I5650" s="3"/>
      <c r="J5650" s="26">
        <f t="shared" si="406"/>
        <v>0</v>
      </c>
    </row>
    <row r="5651" spans="1:10" ht="30" customHeight="1" x14ac:dyDescent="0.25">
      <c r="A5651" s="36"/>
      <c r="B5651" s="32" t="s">
        <v>51</v>
      </c>
      <c r="C5651" s="32" t="str">
        <f t="shared" si="407"/>
        <v>613-208</v>
      </c>
      <c r="D5651" s="32" t="s">
        <v>170</v>
      </c>
      <c r="E5651" s="32">
        <v>44</v>
      </c>
      <c r="F5651" s="32">
        <v>2086131102149</v>
      </c>
      <c r="G5651" s="32">
        <v>16</v>
      </c>
      <c r="H5651" s="34">
        <v>915.70500000000004</v>
      </c>
      <c r="I5651" s="3"/>
      <c r="J5651" s="26">
        <f t="shared" si="406"/>
        <v>0</v>
      </c>
    </row>
    <row r="5652" spans="1:10" ht="30" customHeight="1" x14ac:dyDescent="0.25">
      <c r="A5652" s="36"/>
      <c r="B5652" s="32" t="s">
        <v>51</v>
      </c>
      <c r="C5652" s="32" t="str">
        <f t="shared" si="407"/>
        <v>613-208</v>
      </c>
      <c r="D5652" s="32" t="s">
        <v>170</v>
      </c>
      <c r="E5652" s="32">
        <v>46</v>
      </c>
      <c r="F5652" s="32">
        <v>2086131112148</v>
      </c>
      <c r="G5652" s="32">
        <v>25</v>
      </c>
      <c r="H5652" s="34">
        <v>915.70500000000004</v>
      </c>
      <c r="I5652" s="3"/>
      <c r="J5652" s="26">
        <f t="shared" si="406"/>
        <v>0</v>
      </c>
    </row>
    <row r="5653" spans="1:10" ht="30" customHeight="1" x14ac:dyDescent="0.25">
      <c r="A5653" s="36"/>
      <c r="B5653" s="32" t="s">
        <v>51</v>
      </c>
      <c r="C5653" s="32" t="str">
        <f t="shared" si="407"/>
        <v>613-208</v>
      </c>
      <c r="D5653" s="32" t="s">
        <v>170</v>
      </c>
      <c r="E5653" s="32">
        <v>48</v>
      </c>
      <c r="F5653" s="32">
        <v>2086131122147</v>
      </c>
      <c r="G5653" s="32">
        <v>11</v>
      </c>
      <c r="H5653" s="34">
        <v>915.70500000000004</v>
      </c>
      <c r="I5653" s="3"/>
      <c r="J5653" s="26">
        <f t="shared" si="406"/>
        <v>0</v>
      </c>
    </row>
    <row r="5654" spans="1:10" ht="30" customHeight="1" x14ac:dyDescent="0.25">
      <c r="A5654" s="37"/>
      <c r="B5654" s="32" t="s">
        <v>51</v>
      </c>
      <c r="C5654" s="32" t="str">
        <f t="shared" si="407"/>
        <v>613-208</v>
      </c>
      <c r="D5654" s="32" t="s">
        <v>170</v>
      </c>
      <c r="E5654" s="32">
        <v>50</v>
      </c>
      <c r="F5654" s="32">
        <v>2086131132146</v>
      </c>
      <c r="G5654" s="32">
        <v>4</v>
      </c>
      <c r="H5654" s="34">
        <v>915.70500000000004</v>
      </c>
      <c r="I5654" s="3"/>
      <c r="J5654" s="26">
        <f t="shared" si="406"/>
        <v>0</v>
      </c>
    </row>
    <row r="5655" spans="1:10" x14ac:dyDescent="0.25">
      <c r="A5655" s="35"/>
      <c r="B5655" s="32" t="s">
        <v>76</v>
      </c>
      <c r="C5655" s="32" t="str">
        <f t="shared" ref="C5655:C5676" si="408">HYPERLINK("http://warehouse.orhideja.net//images/products/180-208,-210-208-t.-sinij_1.jpg","180-208")</f>
        <v>180-208</v>
      </c>
      <c r="D5655" s="32" t="s">
        <v>141</v>
      </c>
      <c r="E5655" s="32" t="s">
        <v>70</v>
      </c>
      <c r="F5655" s="32">
        <v>2081800110616</v>
      </c>
      <c r="G5655" s="32">
        <v>4</v>
      </c>
      <c r="H5655" s="34">
        <v>1642.8824999999999</v>
      </c>
      <c r="I5655" s="3"/>
      <c r="J5655" s="26">
        <f t="shared" si="406"/>
        <v>0</v>
      </c>
    </row>
    <row r="5656" spans="1:10" x14ac:dyDescent="0.25">
      <c r="A5656" s="36"/>
      <c r="B5656" s="32" t="s">
        <v>76</v>
      </c>
      <c r="C5656" s="32" t="str">
        <f t="shared" si="408"/>
        <v>180-208</v>
      </c>
      <c r="D5656" s="32" t="s">
        <v>141</v>
      </c>
      <c r="E5656" s="32" t="s">
        <v>7</v>
      </c>
      <c r="F5656" s="32">
        <v>2081800120615</v>
      </c>
      <c r="G5656" s="32">
        <v>2</v>
      </c>
      <c r="H5656" s="34">
        <v>1642.8824999999999</v>
      </c>
      <c r="I5656" s="3"/>
      <c r="J5656" s="26">
        <f t="shared" si="406"/>
        <v>0</v>
      </c>
    </row>
    <row r="5657" spans="1:10" x14ac:dyDescent="0.25">
      <c r="A5657" s="36"/>
      <c r="B5657" s="32" t="s">
        <v>76</v>
      </c>
      <c r="C5657" s="32" t="str">
        <f t="shared" si="408"/>
        <v>180-208</v>
      </c>
      <c r="D5657" s="32" t="s">
        <v>141</v>
      </c>
      <c r="E5657" s="32" t="s">
        <v>8</v>
      </c>
      <c r="F5657" s="32">
        <v>2081800130614</v>
      </c>
      <c r="G5657" s="32">
        <v>3</v>
      </c>
      <c r="H5657" s="34">
        <v>1642.8824999999999</v>
      </c>
      <c r="I5657" s="3"/>
      <c r="J5657" s="26">
        <f t="shared" si="406"/>
        <v>0</v>
      </c>
    </row>
    <row r="5658" spans="1:10" x14ac:dyDescent="0.25">
      <c r="A5658" s="36"/>
      <c r="B5658" s="32" t="s">
        <v>76</v>
      </c>
      <c r="C5658" s="32" t="str">
        <f t="shared" si="408"/>
        <v>180-208</v>
      </c>
      <c r="D5658" s="32" t="s">
        <v>141</v>
      </c>
      <c r="E5658" s="32" t="s">
        <v>54</v>
      </c>
      <c r="F5658" s="32">
        <v>2081800140613</v>
      </c>
      <c r="G5658" s="32">
        <v>1</v>
      </c>
      <c r="H5658" s="34">
        <v>1642.8824999999999</v>
      </c>
      <c r="I5658" s="3"/>
      <c r="J5658" s="26">
        <f t="shared" si="406"/>
        <v>0</v>
      </c>
    </row>
    <row r="5659" spans="1:10" x14ac:dyDescent="0.25">
      <c r="A5659" s="36"/>
      <c r="B5659" s="32" t="s">
        <v>76</v>
      </c>
      <c r="C5659" s="32" t="str">
        <f t="shared" si="408"/>
        <v>180-208</v>
      </c>
      <c r="D5659" s="32" t="s">
        <v>141</v>
      </c>
      <c r="E5659" s="32" t="s">
        <v>24</v>
      </c>
      <c r="F5659" s="32">
        <v>2081800150612</v>
      </c>
      <c r="G5659" s="32">
        <v>4</v>
      </c>
      <c r="H5659" s="34">
        <v>1642.8824999999999</v>
      </c>
      <c r="I5659" s="3"/>
      <c r="J5659" s="26">
        <f t="shared" si="406"/>
        <v>0</v>
      </c>
    </row>
    <row r="5660" spans="1:10" x14ac:dyDescent="0.25">
      <c r="A5660" s="36"/>
      <c r="B5660" s="32" t="s">
        <v>76</v>
      </c>
      <c r="C5660" s="32" t="str">
        <f t="shared" si="408"/>
        <v>180-208</v>
      </c>
      <c r="D5660" s="32" t="s">
        <v>141</v>
      </c>
      <c r="E5660" s="32" t="s">
        <v>9</v>
      </c>
      <c r="F5660" s="32">
        <v>2081800180619</v>
      </c>
      <c r="G5660" s="32">
        <v>16</v>
      </c>
      <c r="H5660" s="34">
        <v>1642.8824999999999</v>
      </c>
      <c r="I5660" s="3"/>
      <c r="J5660" s="26">
        <f t="shared" si="406"/>
        <v>0</v>
      </c>
    </row>
    <row r="5661" spans="1:10" x14ac:dyDescent="0.25">
      <c r="A5661" s="36"/>
      <c r="B5661" s="32" t="s">
        <v>76</v>
      </c>
      <c r="C5661" s="32" t="str">
        <f t="shared" si="408"/>
        <v>180-208</v>
      </c>
      <c r="D5661" s="32" t="s">
        <v>141</v>
      </c>
      <c r="E5661" s="32" t="s">
        <v>10</v>
      </c>
      <c r="F5661" s="32">
        <v>2081800190618</v>
      </c>
      <c r="G5661" s="32">
        <v>12</v>
      </c>
      <c r="H5661" s="34">
        <v>1642.8824999999999</v>
      </c>
      <c r="I5661" s="3"/>
      <c r="J5661" s="26">
        <f t="shared" si="406"/>
        <v>0</v>
      </c>
    </row>
    <row r="5662" spans="1:10" x14ac:dyDescent="0.25">
      <c r="A5662" s="36"/>
      <c r="B5662" s="32" t="s">
        <v>76</v>
      </c>
      <c r="C5662" s="32" t="str">
        <f t="shared" si="408"/>
        <v>180-208</v>
      </c>
      <c r="D5662" s="32" t="s">
        <v>141</v>
      </c>
      <c r="E5662" s="32" t="s">
        <v>11</v>
      </c>
      <c r="F5662" s="32">
        <v>2081800200614</v>
      </c>
      <c r="G5662" s="32">
        <v>3</v>
      </c>
      <c r="H5662" s="34">
        <v>1642.8824999999999</v>
      </c>
      <c r="I5662" s="3"/>
      <c r="J5662" s="26">
        <f t="shared" si="406"/>
        <v>0</v>
      </c>
    </row>
    <row r="5663" spans="1:10" x14ac:dyDescent="0.25">
      <c r="A5663" s="36"/>
      <c r="B5663" s="32" t="s">
        <v>76</v>
      </c>
      <c r="C5663" s="32" t="str">
        <f t="shared" si="408"/>
        <v>180-208</v>
      </c>
      <c r="D5663" s="32" t="s">
        <v>141</v>
      </c>
      <c r="E5663" s="32" t="s">
        <v>25</v>
      </c>
      <c r="F5663" s="32">
        <v>2081800210613</v>
      </c>
      <c r="G5663" s="32">
        <v>13</v>
      </c>
      <c r="H5663" s="34">
        <v>1642.8824999999999</v>
      </c>
      <c r="I5663" s="3"/>
      <c r="J5663" s="26">
        <f t="shared" si="406"/>
        <v>0</v>
      </c>
    </row>
    <row r="5664" spans="1:10" x14ac:dyDescent="0.25">
      <c r="A5664" s="36"/>
      <c r="B5664" s="32" t="s">
        <v>76</v>
      </c>
      <c r="C5664" s="32" t="str">
        <f t="shared" si="408"/>
        <v>180-208</v>
      </c>
      <c r="D5664" s="32" t="s">
        <v>141</v>
      </c>
      <c r="E5664" s="32" t="s">
        <v>12</v>
      </c>
      <c r="F5664" s="32">
        <v>2081800220612</v>
      </c>
      <c r="G5664" s="32">
        <v>9</v>
      </c>
      <c r="H5664" s="34">
        <v>1642.8824999999999</v>
      </c>
      <c r="I5664" s="3"/>
      <c r="J5664" s="26">
        <f t="shared" si="406"/>
        <v>0</v>
      </c>
    </row>
    <row r="5665" spans="1:10" x14ac:dyDescent="0.25">
      <c r="A5665" s="36"/>
      <c r="B5665" s="32" t="s">
        <v>76</v>
      </c>
      <c r="C5665" s="32" t="str">
        <f t="shared" si="408"/>
        <v>180-208</v>
      </c>
      <c r="D5665" s="32" t="s">
        <v>141</v>
      </c>
      <c r="E5665" s="32" t="s">
        <v>13</v>
      </c>
      <c r="F5665" s="32">
        <v>2081800230611</v>
      </c>
      <c r="G5665" s="32">
        <v>11</v>
      </c>
      <c r="H5665" s="34">
        <v>1642.8824999999999</v>
      </c>
      <c r="I5665" s="3"/>
      <c r="J5665" s="26">
        <f t="shared" si="406"/>
        <v>0</v>
      </c>
    </row>
    <row r="5666" spans="1:10" x14ac:dyDescent="0.25">
      <c r="A5666" s="36"/>
      <c r="B5666" s="32" t="s">
        <v>76</v>
      </c>
      <c r="C5666" s="32" t="str">
        <f t="shared" si="408"/>
        <v>180-208</v>
      </c>
      <c r="D5666" s="32" t="s">
        <v>141</v>
      </c>
      <c r="E5666" s="32" t="s">
        <v>71</v>
      </c>
      <c r="F5666" s="32">
        <v>2081800250619</v>
      </c>
      <c r="G5666" s="32">
        <v>14</v>
      </c>
      <c r="H5666" s="34">
        <v>1642.8824999999999</v>
      </c>
      <c r="I5666" s="3"/>
      <c r="J5666" s="26">
        <f t="shared" si="406"/>
        <v>0</v>
      </c>
    </row>
    <row r="5667" spans="1:10" x14ac:dyDescent="0.25">
      <c r="A5667" s="36"/>
      <c r="B5667" s="32" t="s">
        <v>76</v>
      </c>
      <c r="C5667" s="32" t="str">
        <f t="shared" si="408"/>
        <v>180-208</v>
      </c>
      <c r="D5667" s="32" t="s">
        <v>141</v>
      </c>
      <c r="E5667" s="32" t="s">
        <v>16</v>
      </c>
      <c r="F5667" s="32">
        <v>2081800280616</v>
      </c>
      <c r="G5667" s="32">
        <v>6</v>
      </c>
      <c r="H5667" s="34">
        <v>1642.8824999999999</v>
      </c>
      <c r="I5667" s="3"/>
      <c r="J5667" s="26">
        <f t="shared" si="406"/>
        <v>0</v>
      </c>
    </row>
    <row r="5668" spans="1:10" x14ac:dyDescent="0.25">
      <c r="A5668" s="36"/>
      <c r="B5668" s="32" t="s">
        <v>76</v>
      </c>
      <c r="C5668" s="32" t="str">
        <f t="shared" si="408"/>
        <v>180-208</v>
      </c>
      <c r="D5668" s="32" t="s">
        <v>141</v>
      </c>
      <c r="E5668" s="32" t="s">
        <v>17</v>
      </c>
      <c r="F5668" s="32">
        <v>2081800290615</v>
      </c>
      <c r="G5668" s="32">
        <v>5</v>
      </c>
      <c r="H5668" s="34">
        <v>1642.8824999999999</v>
      </c>
      <c r="I5668" s="3"/>
      <c r="J5668" s="26">
        <f t="shared" si="406"/>
        <v>0</v>
      </c>
    </row>
    <row r="5669" spans="1:10" x14ac:dyDescent="0.25">
      <c r="A5669" s="36"/>
      <c r="B5669" s="32" t="s">
        <v>76</v>
      </c>
      <c r="C5669" s="32" t="str">
        <f t="shared" si="408"/>
        <v>180-208</v>
      </c>
      <c r="D5669" s="32" t="s">
        <v>141</v>
      </c>
      <c r="E5669" s="32" t="s">
        <v>18</v>
      </c>
      <c r="F5669" s="32">
        <v>2081800300611</v>
      </c>
      <c r="G5669" s="32">
        <v>21</v>
      </c>
      <c r="H5669" s="34">
        <v>1642.8824999999999</v>
      </c>
      <c r="I5669" s="3"/>
      <c r="J5669" s="26">
        <f t="shared" si="406"/>
        <v>0</v>
      </c>
    </row>
    <row r="5670" spans="1:10" x14ac:dyDescent="0.25">
      <c r="A5670" s="36"/>
      <c r="B5670" s="32" t="s">
        <v>76</v>
      </c>
      <c r="C5670" s="32" t="str">
        <f t="shared" si="408"/>
        <v>180-208</v>
      </c>
      <c r="D5670" s="32" t="s">
        <v>141</v>
      </c>
      <c r="E5670" s="32" t="s">
        <v>26</v>
      </c>
      <c r="F5670" s="32">
        <v>2081800310610</v>
      </c>
      <c r="G5670" s="32">
        <v>15</v>
      </c>
      <c r="H5670" s="34">
        <v>1642.8824999999999</v>
      </c>
      <c r="I5670" s="3"/>
      <c r="J5670" s="26">
        <f t="shared" si="406"/>
        <v>0</v>
      </c>
    </row>
    <row r="5671" spans="1:10" x14ac:dyDescent="0.25">
      <c r="A5671" s="36"/>
      <c r="B5671" s="32" t="s">
        <v>76</v>
      </c>
      <c r="C5671" s="32" t="str">
        <f t="shared" si="408"/>
        <v>180-208</v>
      </c>
      <c r="D5671" s="32" t="s">
        <v>141</v>
      </c>
      <c r="E5671" s="32" t="s">
        <v>21</v>
      </c>
      <c r="F5671" s="32">
        <v>2081800360615</v>
      </c>
      <c r="G5671" s="32">
        <v>9</v>
      </c>
      <c r="H5671" s="34">
        <v>1642.8824999999999</v>
      </c>
      <c r="I5671" s="3"/>
      <c r="J5671" s="26">
        <f t="shared" si="406"/>
        <v>0</v>
      </c>
    </row>
    <row r="5672" spans="1:10" x14ac:dyDescent="0.25">
      <c r="A5672" s="36"/>
      <c r="B5672" s="32" t="s">
        <v>76</v>
      </c>
      <c r="C5672" s="32" t="str">
        <f t="shared" si="408"/>
        <v>180-208</v>
      </c>
      <c r="D5672" s="32" t="s">
        <v>141</v>
      </c>
      <c r="E5672" s="32" t="s">
        <v>22</v>
      </c>
      <c r="F5672" s="32">
        <v>2081800370614</v>
      </c>
      <c r="G5672" s="32">
        <v>11</v>
      </c>
      <c r="H5672" s="34">
        <v>1642.8824999999999</v>
      </c>
      <c r="I5672" s="3"/>
      <c r="J5672" s="26">
        <f t="shared" si="406"/>
        <v>0</v>
      </c>
    </row>
    <row r="5673" spans="1:10" x14ac:dyDescent="0.25">
      <c r="A5673" s="36"/>
      <c r="B5673" s="32" t="s">
        <v>76</v>
      </c>
      <c r="C5673" s="32" t="str">
        <f t="shared" si="408"/>
        <v>180-208</v>
      </c>
      <c r="D5673" s="32" t="s">
        <v>141</v>
      </c>
      <c r="E5673" s="32" t="s">
        <v>23</v>
      </c>
      <c r="F5673" s="32">
        <v>2081800380613</v>
      </c>
      <c r="G5673" s="32">
        <v>7</v>
      </c>
      <c r="H5673" s="34">
        <v>1642.8824999999999</v>
      </c>
      <c r="I5673" s="3"/>
      <c r="J5673" s="26">
        <f t="shared" si="406"/>
        <v>0</v>
      </c>
    </row>
    <row r="5674" spans="1:10" x14ac:dyDescent="0.25">
      <c r="A5674" s="36"/>
      <c r="B5674" s="32" t="s">
        <v>76</v>
      </c>
      <c r="C5674" s="32" t="str">
        <f t="shared" si="408"/>
        <v>180-208</v>
      </c>
      <c r="D5674" s="32" t="s">
        <v>141</v>
      </c>
      <c r="E5674" s="32" t="s">
        <v>29</v>
      </c>
      <c r="F5674" s="32">
        <v>2081800440614</v>
      </c>
      <c r="G5674" s="32">
        <v>6</v>
      </c>
      <c r="H5674" s="34">
        <v>1642.8824999999999</v>
      </c>
      <c r="I5674" s="3"/>
      <c r="J5674" s="26">
        <f t="shared" si="406"/>
        <v>0</v>
      </c>
    </row>
    <row r="5675" spans="1:10" x14ac:dyDescent="0.25">
      <c r="A5675" s="36"/>
      <c r="B5675" s="32" t="s">
        <v>76</v>
      </c>
      <c r="C5675" s="32" t="str">
        <f t="shared" si="408"/>
        <v>180-208</v>
      </c>
      <c r="D5675" s="32" t="s">
        <v>141</v>
      </c>
      <c r="E5675" s="32" t="s">
        <v>30</v>
      </c>
      <c r="F5675" s="32">
        <v>2081800450613</v>
      </c>
      <c r="G5675" s="32">
        <v>1</v>
      </c>
      <c r="H5675" s="34">
        <v>1642.8824999999999</v>
      </c>
      <c r="I5675" s="3"/>
      <c r="J5675" s="26">
        <f t="shared" si="406"/>
        <v>0</v>
      </c>
    </row>
    <row r="5676" spans="1:10" x14ac:dyDescent="0.25">
      <c r="A5676" s="37"/>
      <c r="B5676" s="32" t="s">
        <v>76</v>
      </c>
      <c r="C5676" s="32" t="str">
        <f t="shared" si="408"/>
        <v>180-208</v>
      </c>
      <c r="D5676" s="32" t="s">
        <v>141</v>
      </c>
      <c r="E5676" s="32" t="s">
        <v>37</v>
      </c>
      <c r="F5676" s="32">
        <v>2081800520613</v>
      </c>
      <c r="G5676" s="32">
        <v>1</v>
      </c>
      <c r="H5676" s="34">
        <v>1642.8824999999999</v>
      </c>
      <c r="I5676" s="3"/>
      <c r="J5676" s="26">
        <f t="shared" si="406"/>
        <v>0</v>
      </c>
    </row>
    <row r="5677" spans="1:10" ht="27" customHeight="1" x14ac:dyDescent="0.25">
      <c r="A5677" s="35"/>
      <c r="B5677" s="32" t="s">
        <v>88</v>
      </c>
      <c r="C5677" s="32" t="str">
        <f t="shared" ref="C5677:C5683" si="409">HYPERLINK("http://warehouse.orhideja.net//images/products/110-208-blue_2.jpg","110-208")</f>
        <v>110-208</v>
      </c>
      <c r="D5677" s="32" t="s">
        <v>141</v>
      </c>
      <c r="E5677" s="32" t="s">
        <v>8</v>
      </c>
      <c r="F5677" s="32">
        <v>2081100130611</v>
      </c>
      <c r="G5677" s="32">
        <v>3</v>
      </c>
      <c r="H5677" s="34">
        <v>1400.49</v>
      </c>
      <c r="I5677" s="3"/>
      <c r="J5677" s="26">
        <f t="shared" si="406"/>
        <v>0</v>
      </c>
    </row>
    <row r="5678" spans="1:10" ht="27" customHeight="1" x14ac:dyDescent="0.25">
      <c r="A5678" s="36"/>
      <c r="B5678" s="32" t="s">
        <v>88</v>
      </c>
      <c r="C5678" s="32" t="str">
        <f t="shared" si="409"/>
        <v>110-208</v>
      </c>
      <c r="D5678" s="32" t="s">
        <v>141</v>
      </c>
      <c r="E5678" s="32" t="s">
        <v>54</v>
      </c>
      <c r="F5678" s="32">
        <v>2081100140610</v>
      </c>
      <c r="G5678" s="32">
        <v>3</v>
      </c>
      <c r="H5678" s="34">
        <v>1400.49</v>
      </c>
      <c r="I5678" s="3"/>
      <c r="J5678" s="26">
        <f t="shared" si="406"/>
        <v>0</v>
      </c>
    </row>
    <row r="5679" spans="1:10" ht="27" customHeight="1" x14ac:dyDescent="0.25">
      <c r="A5679" s="36"/>
      <c r="B5679" s="32" t="s">
        <v>88</v>
      </c>
      <c r="C5679" s="32" t="str">
        <f t="shared" si="409"/>
        <v>110-208</v>
      </c>
      <c r="D5679" s="32" t="s">
        <v>141</v>
      </c>
      <c r="E5679" s="32" t="s">
        <v>10</v>
      </c>
      <c r="F5679" s="32">
        <v>2081100190615</v>
      </c>
      <c r="G5679" s="32">
        <v>2</v>
      </c>
      <c r="H5679" s="34">
        <v>1400.49</v>
      </c>
      <c r="I5679" s="3"/>
      <c r="J5679" s="26">
        <f t="shared" si="406"/>
        <v>0</v>
      </c>
    </row>
    <row r="5680" spans="1:10" ht="27" customHeight="1" x14ac:dyDescent="0.25">
      <c r="A5680" s="36"/>
      <c r="B5680" s="32" t="s">
        <v>88</v>
      </c>
      <c r="C5680" s="32" t="str">
        <f t="shared" si="409"/>
        <v>110-208</v>
      </c>
      <c r="D5680" s="32" t="s">
        <v>141</v>
      </c>
      <c r="E5680" s="32" t="s">
        <v>11</v>
      </c>
      <c r="F5680" s="32">
        <v>2081100200611</v>
      </c>
      <c r="G5680" s="32">
        <v>1</v>
      </c>
      <c r="H5680" s="34">
        <v>1400.49</v>
      </c>
      <c r="I5680" s="3"/>
      <c r="J5680" s="26">
        <f t="shared" si="406"/>
        <v>0</v>
      </c>
    </row>
    <row r="5681" spans="1:10" ht="27" customHeight="1" x14ac:dyDescent="0.25">
      <c r="A5681" s="36"/>
      <c r="B5681" s="32" t="s">
        <v>88</v>
      </c>
      <c r="C5681" s="32" t="str">
        <f t="shared" si="409"/>
        <v>110-208</v>
      </c>
      <c r="D5681" s="32" t="s">
        <v>141</v>
      </c>
      <c r="E5681" s="32" t="s">
        <v>12</v>
      </c>
      <c r="F5681" s="32">
        <v>2081100220619</v>
      </c>
      <c r="G5681" s="32">
        <v>9</v>
      </c>
      <c r="H5681" s="34">
        <v>1400.49</v>
      </c>
      <c r="I5681" s="3"/>
      <c r="J5681" s="26">
        <f t="shared" si="406"/>
        <v>0</v>
      </c>
    </row>
    <row r="5682" spans="1:10" ht="27" customHeight="1" x14ac:dyDescent="0.25">
      <c r="A5682" s="36"/>
      <c r="B5682" s="32" t="s">
        <v>88</v>
      </c>
      <c r="C5682" s="32" t="str">
        <f t="shared" si="409"/>
        <v>110-208</v>
      </c>
      <c r="D5682" s="32" t="s">
        <v>141</v>
      </c>
      <c r="E5682" s="32" t="s">
        <v>13</v>
      </c>
      <c r="F5682" s="32">
        <v>2081100230618</v>
      </c>
      <c r="G5682" s="32">
        <v>3</v>
      </c>
      <c r="H5682" s="34">
        <v>1400.49</v>
      </c>
      <c r="I5682" s="3"/>
      <c r="J5682" s="26">
        <f t="shared" si="406"/>
        <v>0</v>
      </c>
    </row>
    <row r="5683" spans="1:10" ht="27" customHeight="1" x14ac:dyDescent="0.25">
      <c r="A5683" s="37"/>
      <c r="B5683" s="32" t="s">
        <v>88</v>
      </c>
      <c r="C5683" s="32" t="str">
        <f t="shared" si="409"/>
        <v>110-208</v>
      </c>
      <c r="D5683" s="32" t="s">
        <v>141</v>
      </c>
      <c r="E5683" s="32" t="s">
        <v>26</v>
      </c>
      <c r="F5683" s="32">
        <v>2081100310617</v>
      </c>
      <c r="G5683" s="32">
        <v>3</v>
      </c>
      <c r="H5683" s="34">
        <v>1400.49</v>
      </c>
      <c r="I5683" s="3"/>
      <c r="J5683" s="26">
        <f t="shared" si="406"/>
        <v>0</v>
      </c>
    </row>
    <row r="5684" spans="1:10" ht="59.25" customHeight="1" x14ac:dyDescent="0.25">
      <c r="A5684" s="35"/>
      <c r="B5684" s="32" t="s">
        <v>226</v>
      </c>
      <c r="C5684" s="32" t="str">
        <f>HYPERLINK("http://warehouse.orhideja.net//images/products/116-208-213-208-dark-blue_6.jpg","213-208")</f>
        <v>213-208</v>
      </c>
      <c r="D5684" s="32" t="s">
        <v>141</v>
      </c>
      <c r="E5684" s="32">
        <v>38</v>
      </c>
      <c r="F5684" s="32">
        <v>2082131070617</v>
      </c>
      <c r="G5684" s="32">
        <v>5</v>
      </c>
      <c r="H5684" s="34">
        <v>834.90750000000003</v>
      </c>
      <c r="I5684" s="3"/>
      <c r="J5684" s="26">
        <f t="shared" si="406"/>
        <v>0</v>
      </c>
    </row>
    <row r="5685" spans="1:10" ht="59.25" customHeight="1" x14ac:dyDescent="0.25">
      <c r="A5685" s="36"/>
      <c r="B5685" s="32" t="s">
        <v>226</v>
      </c>
      <c r="C5685" s="32" t="str">
        <f>HYPERLINK("http://warehouse.orhideja.net//images/products/116-208-213-208-dark-blue_6.jpg","213-208")</f>
        <v>213-208</v>
      </c>
      <c r="D5685" s="32" t="s">
        <v>141</v>
      </c>
      <c r="E5685" s="32">
        <v>40</v>
      </c>
      <c r="F5685" s="32">
        <v>2082131080616</v>
      </c>
      <c r="G5685" s="32">
        <v>4</v>
      </c>
      <c r="H5685" s="34">
        <v>834.90750000000003</v>
      </c>
      <c r="I5685" s="3"/>
      <c r="J5685" s="26">
        <f t="shared" si="406"/>
        <v>0</v>
      </c>
    </row>
    <row r="5686" spans="1:10" ht="59.25" customHeight="1" x14ac:dyDescent="0.25">
      <c r="A5686" s="37"/>
      <c r="B5686" s="32" t="s">
        <v>226</v>
      </c>
      <c r="C5686" s="32" t="str">
        <f>HYPERLINK("http://warehouse.orhideja.net//images/products/116-208-213-208-dark-blue_6.jpg","213-208")</f>
        <v>213-208</v>
      </c>
      <c r="D5686" s="32" t="s">
        <v>141</v>
      </c>
      <c r="E5686" s="32">
        <v>44</v>
      </c>
      <c r="F5686" s="32">
        <v>2082131100611</v>
      </c>
      <c r="G5686" s="32">
        <v>1</v>
      </c>
      <c r="H5686" s="34">
        <v>834.90750000000003</v>
      </c>
      <c r="I5686" s="3"/>
      <c r="J5686" s="26">
        <f t="shared" si="406"/>
        <v>0</v>
      </c>
    </row>
    <row r="5687" spans="1:10" ht="42.75" customHeight="1" x14ac:dyDescent="0.25">
      <c r="A5687" s="35"/>
      <c r="B5687" s="32" t="s">
        <v>84</v>
      </c>
      <c r="C5687" s="32" t="str">
        <f>HYPERLINK("http://warehouse.orhideja.net//images/products/236-208-dark-blue.jpg","236-208")</f>
        <v>236-208</v>
      </c>
      <c r="D5687" s="32" t="s">
        <v>141</v>
      </c>
      <c r="E5687" s="32">
        <v>38</v>
      </c>
      <c r="F5687" s="32">
        <v>2082361070616</v>
      </c>
      <c r="G5687" s="32">
        <v>18</v>
      </c>
      <c r="H5687" s="34">
        <v>772.06499999999994</v>
      </c>
      <c r="I5687" s="3"/>
      <c r="J5687" s="26">
        <f t="shared" si="406"/>
        <v>0</v>
      </c>
    </row>
    <row r="5688" spans="1:10" ht="42.75" customHeight="1" x14ac:dyDescent="0.25">
      <c r="A5688" s="36"/>
      <c r="B5688" s="32" t="s">
        <v>84</v>
      </c>
      <c r="C5688" s="32" t="str">
        <f>HYPERLINK("http://warehouse.orhideja.net//images/products/236-208-dark-blue.jpg","236-208")</f>
        <v>236-208</v>
      </c>
      <c r="D5688" s="32" t="s">
        <v>141</v>
      </c>
      <c r="E5688" s="32">
        <v>40</v>
      </c>
      <c r="F5688" s="32">
        <v>2082361080615</v>
      </c>
      <c r="G5688" s="32">
        <v>22</v>
      </c>
      <c r="H5688" s="34">
        <v>772.06499999999994</v>
      </c>
      <c r="I5688" s="3"/>
      <c r="J5688" s="26">
        <f t="shared" si="406"/>
        <v>0</v>
      </c>
    </row>
    <row r="5689" spans="1:10" ht="42.75" customHeight="1" x14ac:dyDescent="0.25">
      <c r="A5689" s="36"/>
      <c r="B5689" s="32" t="s">
        <v>84</v>
      </c>
      <c r="C5689" s="32" t="str">
        <f>HYPERLINK("http://warehouse.orhideja.net//images/products/236-208-dark-blue.jpg","236-208")</f>
        <v>236-208</v>
      </c>
      <c r="D5689" s="32" t="s">
        <v>141</v>
      </c>
      <c r="E5689" s="32">
        <v>42</v>
      </c>
      <c r="F5689" s="32">
        <v>2082361090614</v>
      </c>
      <c r="G5689" s="32">
        <v>25</v>
      </c>
      <c r="H5689" s="34">
        <v>772.06499999999994</v>
      </c>
      <c r="I5689" s="3"/>
      <c r="J5689" s="26">
        <f t="shared" si="406"/>
        <v>0</v>
      </c>
    </row>
    <row r="5690" spans="1:10" ht="42.75" customHeight="1" x14ac:dyDescent="0.25">
      <c r="A5690" s="37"/>
      <c r="B5690" s="32" t="s">
        <v>84</v>
      </c>
      <c r="C5690" s="32" t="str">
        <f>HYPERLINK("http://warehouse.orhideja.net//images/products/236-208-dark-blue.jpg","236-208")</f>
        <v>236-208</v>
      </c>
      <c r="D5690" s="32" t="s">
        <v>141</v>
      </c>
      <c r="E5690" s="32">
        <v>44</v>
      </c>
      <c r="F5690" s="32">
        <v>2082361100610</v>
      </c>
      <c r="G5690" s="32">
        <v>9</v>
      </c>
      <c r="H5690" s="34">
        <v>772.06499999999994</v>
      </c>
      <c r="I5690" s="3"/>
      <c r="J5690" s="26">
        <f t="shared" si="406"/>
        <v>0</v>
      </c>
    </row>
    <row r="5691" spans="1:10" ht="182.25" customHeight="1" x14ac:dyDescent="0.25">
      <c r="A5691" s="27"/>
      <c r="B5691" s="32" t="s">
        <v>51</v>
      </c>
      <c r="C5691" s="32" t="str">
        <f>HYPERLINK("http://warehouse.orhideja.net//images/products/260-208-темно-синий-.jpg","260-208")</f>
        <v>260-208</v>
      </c>
      <c r="D5691" s="32" t="s">
        <v>141</v>
      </c>
      <c r="E5691" s="32">
        <v>44</v>
      </c>
      <c r="F5691" s="32">
        <v>2082601100615</v>
      </c>
      <c r="G5691" s="32">
        <v>11</v>
      </c>
      <c r="H5691" s="34">
        <v>915.70500000000004</v>
      </c>
      <c r="I5691" s="3"/>
      <c r="J5691" s="26">
        <f t="shared" si="406"/>
        <v>0</v>
      </c>
    </row>
    <row r="5692" spans="1:10" ht="168.75" customHeight="1" x14ac:dyDescent="0.25">
      <c r="A5692" s="27"/>
      <c r="B5692" s="32" t="s">
        <v>32</v>
      </c>
      <c r="C5692" s="32" t="str">
        <f>HYPERLINK("http://warehouse.orhideja.net//images/products/180-208,-604-208.jpg","604-208")</f>
        <v>604-208</v>
      </c>
      <c r="D5692" s="32" t="s">
        <v>141</v>
      </c>
      <c r="E5692" s="32">
        <v>36</v>
      </c>
      <c r="F5692" s="32">
        <v>2086041060614</v>
      </c>
      <c r="G5692" s="32">
        <v>3</v>
      </c>
      <c r="H5692" s="34">
        <v>691.26750000000004</v>
      </c>
      <c r="I5692" s="3"/>
      <c r="J5692" s="26">
        <f t="shared" si="406"/>
        <v>0</v>
      </c>
    </row>
    <row r="5693" spans="1:10" ht="36.75" customHeight="1" x14ac:dyDescent="0.25">
      <c r="A5693" s="35"/>
      <c r="B5693" s="32" t="s">
        <v>51</v>
      </c>
      <c r="C5693" s="32" t="str">
        <f>HYPERLINK("http://warehouse.orhideja.net//images/products/613-208-dark-blue.jpg","613-208")</f>
        <v>613-208</v>
      </c>
      <c r="D5693" s="32" t="s">
        <v>141</v>
      </c>
      <c r="E5693" s="32">
        <v>38</v>
      </c>
      <c r="F5693" s="32">
        <v>2086131070615</v>
      </c>
      <c r="G5693" s="32">
        <v>1</v>
      </c>
      <c r="H5693" s="34">
        <v>915.70500000000004</v>
      </c>
      <c r="I5693" s="3"/>
      <c r="J5693" s="26">
        <f t="shared" si="406"/>
        <v>0</v>
      </c>
    </row>
    <row r="5694" spans="1:10" ht="36.75" customHeight="1" x14ac:dyDescent="0.25">
      <c r="A5694" s="36"/>
      <c r="B5694" s="32" t="s">
        <v>51</v>
      </c>
      <c r="C5694" s="32" t="str">
        <f>HYPERLINK("http://warehouse.orhideja.net//images/products/613-208-dark-blue.jpg","613-208")</f>
        <v>613-208</v>
      </c>
      <c r="D5694" s="32" t="s">
        <v>141</v>
      </c>
      <c r="E5694" s="32">
        <v>42</v>
      </c>
      <c r="F5694" s="32">
        <v>2086131090613</v>
      </c>
      <c r="G5694" s="32">
        <v>5</v>
      </c>
      <c r="H5694" s="34">
        <v>915.70500000000004</v>
      </c>
      <c r="I5694" s="3"/>
      <c r="J5694" s="26">
        <f t="shared" si="406"/>
        <v>0</v>
      </c>
    </row>
    <row r="5695" spans="1:10" ht="36.75" customHeight="1" x14ac:dyDescent="0.25">
      <c r="A5695" s="36"/>
      <c r="B5695" s="32" t="s">
        <v>51</v>
      </c>
      <c r="C5695" s="32" t="str">
        <f>HYPERLINK("http://warehouse.orhideja.net//images/products/613-208-dark-blue.jpg","613-208")</f>
        <v>613-208</v>
      </c>
      <c r="D5695" s="32" t="s">
        <v>141</v>
      </c>
      <c r="E5695" s="32">
        <v>44</v>
      </c>
      <c r="F5695" s="32">
        <v>2086131100619</v>
      </c>
      <c r="G5695" s="32">
        <v>2</v>
      </c>
      <c r="H5695" s="34">
        <v>915.70500000000004</v>
      </c>
      <c r="I5695" s="3"/>
      <c r="J5695" s="26">
        <f t="shared" si="406"/>
        <v>0</v>
      </c>
    </row>
    <row r="5696" spans="1:10" ht="36.75" customHeight="1" x14ac:dyDescent="0.25">
      <c r="A5696" s="36"/>
      <c r="B5696" s="32" t="s">
        <v>51</v>
      </c>
      <c r="C5696" s="32" t="str">
        <f>HYPERLINK("http://warehouse.orhideja.net//images/products/613-208-dark-blue.jpg","613-208")</f>
        <v>613-208</v>
      </c>
      <c r="D5696" s="32" t="s">
        <v>141</v>
      </c>
      <c r="E5696" s="32">
        <v>46</v>
      </c>
      <c r="F5696" s="32">
        <v>2086131110618</v>
      </c>
      <c r="G5696" s="32">
        <v>7</v>
      </c>
      <c r="H5696" s="34">
        <v>915.70500000000004</v>
      </c>
      <c r="I5696" s="3"/>
      <c r="J5696" s="26">
        <f t="shared" si="406"/>
        <v>0</v>
      </c>
    </row>
    <row r="5697" spans="1:10" ht="36.75" customHeight="1" x14ac:dyDescent="0.25">
      <c r="A5697" s="37"/>
      <c r="B5697" s="32" t="s">
        <v>51</v>
      </c>
      <c r="C5697" s="32" t="str">
        <f>HYPERLINK("http://warehouse.orhideja.net//images/products/613-208-dark-blue.jpg","613-208")</f>
        <v>613-208</v>
      </c>
      <c r="D5697" s="32" t="s">
        <v>141</v>
      </c>
      <c r="E5697" s="32">
        <v>48</v>
      </c>
      <c r="F5697" s="32">
        <v>2086131120617</v>
      </c>
      <c r="G5697" s="32">
        <v>3</v>
      </c>
      <c r="H5697" s="34">
        <v>915.70500000000004</v>
      </c>
      <c r="I5697" s="3"/>
      <c r="J5697" s="26">
        <f t="shared" si="406"/>
        <v>0</v>
      </c>
    </row>
    <row r="5698" spans="1:10" ht="30" customHeight="1" x14ac:dyDescent="0.25">
      <c r="A5698" s="35"/>
      <c r="B5698" s="32" t="s">
        <v>88</v>
      </c>
      <c r="C5698" s="32" t="str">
        <f t="shared" ref="C5698:C5704" si="410">HYPERLINK("http://warehouse.orhideja.net//images/products/110-208 corall.jpg","110-208")</f>
        <v>110-208</v>
      </c>
      <c r="D5698" s="32" t="s">
        <v>227</v>
      </c>
      <c r="E5698" s="32" t="s">
        <v>77</v>
      </c>
      <c r="F5698" s="32">
        <v>2081100104452</v>
      </c>
      <c r="G5698" s="32">
        <v>5</v>
      </c>
      <c r="H5698" s="34">
        <v>1400.49</v>
      </c>
      <c r="I5698" s="3"/>
      <c r="J5698" s="26">
        <f t="shared" si="406"/>
        <v>0</v>
      </c>
    </row>
    <row r="5699" spans="1:10" ht="30" customHeight="1" x14ac:dyDescent="0.25">
      <c r="A5699" s="36"/>
      <c r="B5699" s="32" t="s">
        <v>88</v>
      </c>
      <c r="C5699" s="32" t="str">
        <f t="shared" si="410"/>
        <v>110-208</v>
      </c>
      <c r="D5699" s="32" t="s">
        <v>227</v>
      </c>
      <c r="E5699" s="32" t="s">
        <v>70</v>
      </c>
      <c r="F5699" s="32">
        <v>2081100114451</v>
      </c>
      <c r="G5699" s="32">
        <v>5</v>
      </c>
      <c r="H5699" s="34">
        <v>1400.49</v>
      </c>
      <c r="I5699" s="3"/>
      <c r="J5699" s="26">
        <f t="shared" si="406"/>
        <v>0</v>
      </c>
    </row>
    <row r="5700" spans="1:10" ht="30" customHeight="1" x14ac:dyDescent="0.25">
      <c r="A5700" s="36"/>
      <c r="B5700" s="32" t="s">
        <v>88</v>
      </c>
      <c r="C5700" s="32" t="str">
        <f t="shared" si="410"/>
        <v>110-208</v>
      </c>
      <c r="D5700" s="32" t="s">
        <v>227</v>
      </c>
      <c r="E5700" s="32" t="s">
        <v>7</v>
      </c>
      <c r="F5700" s="32">
        <v>2081100124450</v>
      </c>
      <c r="G5700" s="32">
        <v>5</v>
      </c>
      <c r="H5700" s="34">
        <v>1400.49</v>
      </c>
      <c r="I5700" s="3"/>
      <c r="J5700" s="26">
        <f t="shared" si="406"/>
        <v>0</v>
      </c>
    </row>
    <row r="5701" spans="1:10" ht="30" customHeight="1" x14ac:dyDescent="0.25">
      <c r="A5701" s="36"/>
      <c r="B5701" s="32" t="s">
        <v>88</v>
      </c>
      <c r="C5701" s="32" t="str">
        <f t="shared" si="410"/>
        <v>110-208</v>
      </c>
      <c r="D5701" s="32" t="s">
        <v>227</v>
      </c>
      <c r="E5701" s="32" t="s">
        <v>9</v>
      </c>
      <c r="F5701" s="32">
        <v>2081100184454</v>
      </c>
      <c r="G5701" s="32">
        <v>4</v>
      </c>
      <c r="H5701" s="34">
        <v>1400.49</v>
      </c>
      <c r="I5701" s="3"/>
      <c r="J5701" s="26">
        <f t="shared" si="406"/>
        <v>0</v>
      </c>
    </row>
    <row r="5702" spans="1:10" ht="30" customHeight="1" x14ac:dyDescent="0.25">
      <c r="A5702" s="36"/>
      <c r="B5702" s="32" t="s">
        <v>88</v>
      </c>
      <c r="C5702" s="32" t="str">
        <f t="shared" si="410"/>
        <v>110-208</v>
      </c>
      <c r="D5702" s="32" t="s">
        <v>227</v>
      </c>
      <c r="E5702" s="32" t="s">
        <v>10</v>
      </c>
      <c r="F5702" s="32">
        <v>2081100194453</v>
      </c>
      <c r="G5702" s="32">
        <v>6</v>
      </c>
      <c r="H5702" s="34">
        <v>1400.49</v>
      </c>
      <c r="I5702" s="3"/>
      <c r="J5702" s="26">
        <f t="shared" si="406"/>
        <v>0</v>
      </c>
    </row>
    <row r="5703" spans="1:10" ht="30" customHeight="1" x14ac:dyDescent="0.25">
      <c r="A5703" s="36"/>
      <c r="B5703" s="32" t="s">
        <v>88</v>
      </c>
      <c r="C5703" s="32" t="str">
        <f t="shared" si="410"/>
        <v>110-208</v>
      </c>
      <c r="D5703" s="32" t="s">
        <v>227</v>
      </c>
      <c r="E5703" s="32" t="s">
        <v>11</v>
      </c>
      <c r="F5703" s="32">
        <v>2081100204459</v>
      </c>
      <c r="G5703" s="32">
        <v>7</v>
      </c>
      <c r="H5703" s="34">
        <v>1400.49</v>
      </c>
      <c r="I5703" s="3"/>
      <c r="J5703" s="26">
        <f t="shared" si="406"/>
        <v>0</v>
      </c>
    </row>
    <row r="5704" spans="1:10" ht="30" customHeight="1" x14ac:dyDescent="0.25">
      <c r="A5704" s="37"/>
      <c r="B5704" s="32" t="s">
        <v>88</v>
      </c>
      <c r="C5704" s="32" t="str">
        <f t="shared" si="410"/>
        <v>110-208</v>
      </c>
      <c r="D5704" s="32" t="s">
        <v>227</v>
      </c>
      <c r="E5704" s="32" t="s">
        <v>25</v>
      </c>
      <c r="F5704" s="32">
        <v>2081100214458</v>
      </c>
      <c r="G5704" s="32">
        <v>2</v>
      </c>
      <c r="H5704" s="34">
        <v>1400.49</v>
      </c>
      <c r="I5704" s="3"/>
      <c r="J5704" s="26">
        <f t="shared" ref="J5704:J5767" si="411">H5704*I5704</f>
        <v>0</v>
      </c>
    </row>
    <row r="5705" spans="1:10" ht="46.5" customHeight="1" x14ac:dyDescent="0.25">
      <c r="A5705" s="35"/>
      <c r="B5705" s="32" t="s">
        <v>5</v>
      </c>
      <c r="C5705" s="32" t="str">
        <f>HYPERLINK("http://warehouse.orhideja.net//images/products/soft-cup-bra-isabel-coral-1_3.jpg","537-208")</f>
        <v>537-208</v>
      </c>
      <c r="D5705" s="32" t="s">
        <v>227</v>
      </c>
      <c r="E5705" s="32" t="s">
        <v>10</v>
      </c>
      <c r="F5705" s="32">
        <v>2085370194458</v>
      </c>
      <c r="G5705" s="32">
        <v>3</v>
      </c>
      <c r="H5705" s="34">
        <v>1418.4449999999999</v>
      </c>
      <c r="I5705" s="3"/>
      <c r="J5705" s="26">
        <f t="shared" si="411"/>
        <v>0</v>
      </c>
    </row>
    <row r="5706" spans="1:10" ht="46.5" customHeight="1" x14ac:dyDescent="0.25">
      <c r="A5706" s="36"/>
      <c r="B5706" s="32" t="s">
        <v>5</v>
      </c>
      <c r="C5706" s="32" t="str">
        <f>HYPERLINK("http://warehouse.orhideja.net//images/products/soft-cup-bra-isabel-coral-1_3.jpg","537-208")</f>
        <v>537-208</v>
      </c>
      <c r="D5706" s="32" t="s">
        <v>227</v>
      </c>
      <c r="E5706" s="32" t="s">
        <v>11</v>
      </c>
      <c r="F5706" s="32">
        <v>2085370204454</v>
      </c>
      <c r="G5706" s="32">
        <v>4</v>
      </c>
      <c r="H5706" s="34">
        <v>1418.4449999999999</v>
      </c>
      <c r="I5706" s="3"/>
      <c r="J5706" s="26">
        <f t="shared" si="411"/>
        <v>0</v>
      </c>
    </row>
    <row r="5707" spans="1:10" ht="46.5" customHeight="1" x14ac:dyDescent="0.25">
      <c r="A5707" s="36"/>
      <c r="B5707" s="32" t="s">
        <v>5</v>
      </c>
      <c r="C5707" s="32" t="str">
        <f>HYPERLINK("http://warehouse.orhideja.net//images/products/soft-cup-bra-isabel-coral-1_3.jpg","537-208")</f>
        <v>537-208</v>
      </c>
      <c r="D5707" s="32" t="s">
        <v>227</v>
      </c>
      <c r="E5707" s="32" t="s">
        <v>25</v>
      </c>
      <c r="F5707" s="32">
        <v>2085370214453</v>
      </c>
      <c r="G5707" s="32">
        <v>8</v>
      </c>
      <c r="H5707" s="34">
        <v>1418.4449999999999</v>
      </c>
      <c r="I5707" s="3"/>
      <c r="J5707" s="26">
        <f t="shared" si="411"/>
        <v>0</v>
      </c>
    </row>
    <row r="5708" spans="1:10" ht="46.5" customHeight="1" x14ac:dyDescent="0.25">
      <c r="A5708" s="37"/>
      <c r="B5708" s="32" t="s">
        <v>5</v>
      </c>
      <c r="C5708" s="32" t="str">
        <f>HYPERLINK("http://warehouse.orhideja.net//images/products/soft-cup-bra-isabel-coral-1_3.jpg","537-208")</f>
        <v>537-208</v>
      </c>
      <c r="D5708" s="32" t="s">
        <v>227</v>
      </c>
      <c r="E5708" s="32" t="s">
        <v>12</v>
      </c>
      <c r="F5708" s="32">
        <v>2085370224452</v>
      </c>
      <c r="G5708" s="32">
        <v>4</v>
      </c>
      <c r="H5708" s="34">
        <v>1418.4449999999999</v>
      </c>
      <c r="I5708" s="3"/>
      <c r="J5708" s="26">
        <f t="shared" si="411"/>
        <v>0</v>
      </c>
    </row>
    <row r="5709" spans="1:10" ht="89.25" customHeight="1" x14ac:dyDescent="0.25">
      <c r="A5709" s="35"/>
      <c r="B5709" s="32" t="s">
        <v>84</v>
      </c>
      <c r="C5709" s="32" t="str">
        <f>HYPERLINK("http://warehouse.orhideja.net//images/products/634-208-corall.jpg","634-208")</f>
        <v>634-208</v>
      </c>
      <c r="D5709" s="32" t="s">
        <v>227</v>
      </c>
      <c r="E5709" s="32">
        <v>40</v>
      </c>
      <c r="F5709" s="32">
        <v>2086341084457</v>
      </c>
      <c r="G5709" s="32">
        <v>4</v>
      </c>
      <c r="H5709" s="34">
        <v>743.33699999999999</v>
      </c>
      <c r="I5709" s="3"/>
      <c r="J5709" s="26">
        <f t="shared" si="411"/>
        <v>0</v>
      </c>
    </row>
    <row r="5710" spans="1:10" ht="89.25" customHeight="1" x14ac:dyDescent="0.25">
      <c r="A5710" s="37"/>
      <c r="B5710" s="32" t="s">
        <v>84</v>
      </c>
      <c r="C5710" s="32" t="str">
        <f>HYPERLINK("http://warehouse.orhideja.net//images/products/634-208-corall.jpg","634-208")</f>
        <v>634-208</v>
      </c>
      <c r="D5710" s="32" t="s">
        <v>227</v>
      </c>
      <c r="E5710" s="32">
        <v>42</v>
      </c>
      <c r="F5710" s="32">
        <v>2086341094456</v>
      </c>
      <c r="G5710" s="32">
        <v>7</v>
      </c>
      <c r="H5710" s="34">
        <v>743.33699999999999</v>
      </c>
      <c r="I5710" s="3"/>
      <c r="J5710" s="26">
        <f t="shared" si="411"/>
        <v>0</v>
      </c>
    </row>
    <row r="5711" spans="1:10" ht="36" customHeight="1" x14ac:dyDescent="0.25">
      <c r="A5711" s="35"/>
      <c r="B5711" s="32" t="s">
        <v>166</v>
      </c>
      <c r="C5711" s="32" t="str">
        <f>HYPERLINK("http://warehouse.orhideja.net//images/products/705-208-koral_2.jpg","705-208")</f>
        <v>705-208</v>
      </c>
      <c r="D5711" s="32" t="s">
        <v>227</v>
      </c>
      <c r="E5711" s="32">
        <v>36</v>
      </c>
      <c r="F5711" s="32">
        <v>2087051064456</v>
      </c>
      <c r="G5711" s="32">
        <v>9</v>
      </c>
      <c r="H5711" s="34">
        <v>610.47</v>
      </c>
      <c r="I5711" s="3"/>
      <c r="J5711" s="26">
        <f t="shared" si="411"/>
        <v>0</v>
      </c>
    </row>
    <row r="5712" spans="1:10" ht="36" customHeight="1" x14ac:dyDescent="0.25">
      <c r="A5712" s="36"/>
      <c r="B5712" s="32" t="s">
        <v>166</v>
      </c>
      <c r="C5712" s="32" t="str">
        <f>HYPERLINK("http://warehouse.orhideja.net//images/products/705-208-koral_2.jpg","705-208")</f>
        <v>705-208</v>
      </c>
      <c r="D5712" s="32" t="s">
        <v>227</v>
      </c>
      <c r="E5712" s="32">
        <v>38</v>
      </c>
      <c r="F5712" s="32">
        <v>2087051074455</v>
      </c>
      <c r="G5712" s="32">
        <v>9</v>
      </c>
      <c r="H5712" s="34">
        <v>610.47</v>
      </c>
      <c r="I5712" s="3"/>
      <c r="J5712" s="26">
        <f t="shared" si="411"/>
        <v>0</v>
      </c>
    </row>
    <row r="5713" spans="1:10" ht="36" customHeight="1" x14ac:dyDescent="0.25">
      <c r="A5713" s="36"/>
      <c r="B5713" s="32" t="s">
        <v>166</v>
      </c>
      <c r="C5713" s="32" t="str">
        <f>HYPERLINK("http://warehouse.orhideja.net//images/products/705-208-koral_2.jpg","705-208")</f>
        <v>705-208</v>
      </c>
      <c r="D5713" s="32" t="s">
        <v>227</v>
      </c>
      <c r="E5713" s="32">
        <v>40</v>
      </c>
      <c r="F5713" s="32">
        <v>2087051084454</v>
      </c>
      <c r="G5713" s="32">
        <v>8</v>
      </c>
      <c r="H5713" s="34">
        <v>610.47</v>
      </c>
      <c r="I5713" s="3"/>
      <c r="J5713" s="26">
        <f t="shared" si="411"/>
        <v>0</v>
      </c>
    </row>
    <row r="5714" spans="1:10" ht="36" customHeight="1" x14ac:dyDescent="0.25">
      <c r="A5714" s="36"/>
      <c r="B5714" s="32" t="s">
        <v>166</v>
      </c>
      <c r="C5714" s="32" t="str">
        <f>HYPERLINK("http://warehouse.orhideja.net//images/products/705-208-koral_2.jpg","705-208")</f>
        <v>705-208</v>
      </c>
      <c r="D5714" s="32" t="s">
        <v>227</v>
      </c>
      <c r="E5714" s="32">
        <v>42</v>
      </c>
      <c r="F5714" s="32">
        <v>2087051094453</v>
      </c>
      <c r="G5714" s="32">
        <v>14</v>
      </c>
      <c r="H5714" s="34">
        <v>610.47</v>
      </c>
      <c r="I5714" s="3"/>
      <c r="J5714" s="26">
        <f t="shared" si="411"/>
        <v>0</v>
      </c>
    </row>
    <row r="5715" spans="1:10" ht="36" customHeight="1" x14ac:dyDescent="0.25">
      <c r="A5715" s="37"/>
      <c r="B5715" s="32" t="s">
        <v>166</v>
      </c>
      <c r="C5715" s="32" t="str">
        <f>HYPERLINK("http://warehouse.orhideja.net//images/products/705-208-koral_2.jpg","705-208")</f>
        <v>705-208</v>
      </c>
      <c r="D5715" s="32" t="s">
        <v>227</v>
      </c>
      <c r="E5715" s="32">
        <v>44</v>
      </c>
      <c r="F5715" s="32">
        <v>2087051104459</v>
      </c>
      <c r="G5715" s="32">
        <v>3</v>
      </c>
      <c r="H5715" s="34">
        <v>610.47</v>
      </c>
      <c r="I5715" s="3"/>
      <c r="J5715" s="26">
        <f t="shared" si="411"/>
        <v>0</v>
      </c>
    </row>
    <row r="5716" spans="1:10" ht="62.25" customHeight="1" x14ac:dyDescent="0.25">
      <c r="A5716" s="35"/>
      <c r="B5716" s="32" t="s">
        <v>88</v>
      </c>
      <c r="C5716" s="32" t="str">
        <f>HYPERLINK("http://warehouse.orhideja.net//images/products/110-208-red.jpg","110-208")</f>
        <v>110-208</v>
      </c>
      <c r="D5716" s="32" t="s">
        <v>150</v>
      </c>
      <c r="E5716" s="32" t="s">
        <v>7</v>
      </c>
      <c r="F5716" s="32">
        <v>2081100121008</v>
      </c>
      <c r="G5716" s="32">
        <v>3</v>
      </c>
      <c r="H5716" s="34">
        <v>1400.49</v>
      </c>
      <c r="I5716" s="3"/>
      <c r="J5716" s="26">
        <f t="shared" si="411"/>
        <v>0</v>
      </c>
    </row>
    <row r="5717" spans="1:10" ht="62.25" customHeight="1" x14ac:dyDescent="0.25">
      <c r="A5717" s="36"/>
      <c r="B5717" s="32" t="s">
        <v>88</v>
      </c>
      <c r="C5717" s="32" t="str">
        <f>HYPERLINK("http://warehouse.orhideja.net//images/products/110-208-red.jpg","110-208")</f>
        <v>110-208</v>
      </c>
      <c r="D5717" s="32" t="s">
        <v>150</v>
      </c>
      <c r="E5717" s="32" t="s">
        <v>8</v>
      </c>
      <c r="F5717" s="32">
        <v>2081100131007</v>
      </c>
      <c r="G5717" s="32">
        <v>2</v>
      </c>
      <c r="H5717" s="34">
        <v>1400.49</v>
      </c>
      <c r="I5717" s="3"/>
      <c r="J5717" s="26">
        <f t="shared" si="411"/>
        <v>0</v>
      </c>
    </row>
    <row r="5718" spans="1:10" ht="62.25" customHeight="1" x14ac:dyDescent="0.25">
      <c r="A5718" s="37"/>
      <c r="B5718" s="32" t="s">
        <v>88</v>
      </c>
      <c r="C5718" s="32" t="str">
        <f>HYPERLINK("http://warehouse.orhideja.net//images/products/110-208-red.jpg","110-208")</f>
        <v>110-208</v>
      </c>
      <c r="D5718" s="32" t="s">
        <v>150</v>
      </c>
      <c r="E5718" s="32" t="s">
        <v>54</v>
      </c>
      <c r="F5718" s="32">
        <v>2081100141006</v>
      </c>
      <c r="G5718" s="32">
        <v>2</v>
      </c>
      <c r="H5718" s="34">
        <v>1400.49</v>
      </c>
      <c r="I5718" s="3"/>
      <c r="J5718" s="26">
        <f t="shared" si="411"/>
        <v>0</v>
      </c>
    </row>
    <row r="5719" spans="1:10" ht="31.5" customHeight="1" x14ac:dyDescent="0.25">
      <c r="A5719" s="35"/>
      <c r="B5719" s="32" t="s">
        <v>68</v>
      </c>
      <c r="C5719" s="32" t="str">
        <f>HYPERLINK("http://warehouse.orhideja.net//images/products/124-208 красный.jpg","124-208")</f>
        <v>124-208</v>
      </c>
      <c r="D5719" s="32" t="s">
        <v>150</v>
      </c>
      <c r="E5719" s="32" t="s">
        <v>20</v>
      </c>
      <c r="F5719" s="32">
        <v>2081240351006</v>
      </c>
      <c r="G5719" s="32">
        <v>5</v>
      </c>
      <c r="H5719" s="34">
        <v>1400.49</v>
      </c>
      <c r="I5719" s="3"/>
      <c r="J5719" s="26">
        <f t="shared" si="411"/>
        <v>0</v>
      </c>
    </row>
    <row r="5720" spans="1:10" ht="31.5" customHeight="1" x14ac:dyDescent="0.25">
      <c r="A5720" s="36"/>
      <c r="B5720" s="32" t="s">
        <v>68</v>
      </c>
      <c r="C5720" s="32" t="str">
        <f>HYPERLINK("http://warehouse.orhideja.net//images/products/124-208 красный_2.jpg","124-208")</f>
        <v>124-208</v>
      </c>
      <c r="D5720" s="32" t="s">
        <v>150</v>
      </c>
      <c r="E5720" s="32" t="s">
        <v>77</v>
      </c>
      <c r="F5720" s="32">
        <v>2081240101007</v>
      </c>
      <c r="G5720" s="32">
        <v>4</v>
      </c>
      <c r="H5720" s="34">
        <v>1400.49</v>
      </c>
      <c r="I5720" s="3"/>
      <c r="J5720" s="26">
        <f t="shared" si="411"/>
        <v>0</v>
      </c>
    </row>
    <row r="5721" spans="1:10" ht="31.5" customHeight="1" x14ac:dyDescent="0.25">
      <c r="A5721" s="36"/>
      <c r="B5721" s="32" t="s">
        <v>68</v>
      </c>
      <c r="C5721" s="32" t="str">
        <f>HYPERLINK("http://warehouse.orhideja.net//images/products/124-208 красный_2.jpg","124-208")</f>
        <v>124-208</v>
      </c>
      <c r="D5721" s="32" t="s">
        <v>150</v>
      </c>
      <c r="E5721" s="32" t="s">
        <v>78</v>
      </c>
      <c r="F5721" s="32">
        <v>2081240171000</v>
      </c>
      <c r="G5721" s="32">
        <v>4</v>
      </c>
      <c r="H5721" s="34">
        <v>1400.49</v>
      </c>
      <c r="I5721" s="3"/>
      <c r="J5721" s="26">
        <f t="shared" si="411"/>
        <v>0</v>
      </c>
    </row>
    <row r="5722" spans="1:10" ht="31.5" customHeight="1" x14ac:dyDescent="0.25">
      <c r="A5722" s="36"/>
      <c r="B5722" s="32" t="s">
        <v>68</v>
      </c>
      <c r="C5722" s="32" t="str">
        <f>HYPERLINK("http://warehouse.orhideja.net//images/products/124-208 красный_2.jpg","124-208")</f>
        <v>124-208</v>
      </c>
      <c r="D5722" s="32" t="s">
        <v>150</v>
      </c>
      <c r="E5722" s="32" t="s">
        <v>11</v>
      </c>
      <c r="F5722" s="32">
        <v>2081240201004</v>
      </c>
      <c r="G5722" s="32">
        <v>7</v>
      </c>
      <c r="H5722" s="34">
        <v>1400.49</v>
      </c>
      <c r="I5722" s="3"/>
      <c r="J5722" s="26">
        <f t="shared" si="411"/>
        <v>0</v>
      </c>
    </row>
    <row r="5723" spans="1:10" ht="31.5" customHeight="1" x14ac:dyDescent="0.25">
      <c r="A5723" s="36"/>
      <c r="B5723" s="32" t="s">
        <v>68</v>
      </c>
      <c r="C5723" s="32" t="str">
        <f>HYPERLINK("http://warehouse.orhideja.net//images/products/124-208 красный_2.jpg","124-208")</f>
        <v>124-208</v>
      </c>
      <c r="D5723" s="32" t="s">
        <v>150</v>
      </c>
      <c r="E5723" s="32" t="s">
        <v>15</v>
      </c>
      <c r="F5723" s="32">
        <v>2081240271007</v>
      </c>
      <c r="G5723" s="32">
        <v>7</v>
      </c>
      <c r="H5723" s="34">
        <v>1400.49</v>
      </c>
      <c r="I5723" s="3"/>
      <c r="J5723" s="26">
        <f t="shared" si="411"/>
        <v>0</v>
      </c>
    </row>
    <row r="5724" spans="1:10" ht="31.5" customHeight="1" x14ac:dyDescent="0.25">
      <c r="A5724" s="37"/>
      <c r="B5724" s="32" t="s">
        <v>68</v>
      </c>
      <c r="C5724" s="32" t="str">
        <f>HYPERLINK("http://warehouse.orhideja.net//images/products/124-208 красный_2.jpg","124-208")</f>
        <v>124-208</v>
      </c>
      <c r="D5724" s="32" t="s">
        <v>150</v>
      </c>
      <c r="E5724" s="32" t="s">
        <v>19</v>
      </c>
      <c r="F5724" s="32">
        <v>2081240341007</v>
      </c>
      <c r="G5724" s="32">
        <v>2</v>
      </c>
      <c r="H5724" s="34">
        <v>1400.49</v>
      </c>
      <c r="I5724" s="3"/>
      <c r="J5724" s="26">
        <f t="shared" si="411"/>
        <v>0</v>
      </c>
    </row>
    <row r="5725" spans="1:10" ht="60.75" customHeight="1" x14ac:dyDescent="0.25">
      <c r="A5725" s="35"/>
      <c r="B5725" s="32" t="s">
        <v>68</v>
      </c>
      <c r="C5725" s="32" t="str">
        <f>HYPERLINK("http://warehouse.orhideja.net//images/products/132-208-red.jpg","132-208")</f>
        <v>132-208</v>
      </c>
      <c r="D5725" s="32" t="s">
        <v>150</v>
      </c>
      <c r="E5725" s="32" t="s">
        <v>70</v>
      </c>
      <c r="F5725" s="32">
        <v>2081320111001</v>
      </c>
      <c r="G5725" s="32">
        <v>1</v>
      </c>
      <c r="H5725" s="34">
        <v>1283.7825</v>
      </c>
      <c r="I5725" s="3"/>
      <c r="J5725" s="26">
        <f t="shared" si="411"/>
        <v>0</v>
      </c>
    </row>
    <row r="5726" spans="1:10" ht="60.75" customHeight="1" x14ac:dyDescent="0.25">
      <c r="A5726" s="36"/>
      <c r="B5726" s="32" t="s">
        <v>68</v>
      </c>
      <c r="C5726" s="32" t="str">
        <f>HYPERLINK("http://warehouse.orhideja.net//images/products/132-208-red.jpg","132-208")</f>
        <v>132-208</v>
      </c>
      <c r="D5726" s="32" t="s">
        <v>150</v>
      </c>
      <c r="E5726" s="32" t="s">
        <v>7</v>
      </c>
      <c r="F5726" s="32">
        <v>2081320121000</v>
      </c>
      <c r="G5726" s="32">
        <v>4</v>
      </c>
      <c r="H5726" s="34">
        <v>1283.7825</v>
      </c>
      <c r="I5726" s="3"/>
      <c r="J5726" s="26">
        <f t="shared" si="411"/>
        <v>0</v>
      </c>
    </row>
    <row r="5727" spans="1:10" ht="60.75" customHeight="1" x14ac:dyDescent="0.25">
      <c r="A5727" s="37"/>
      <c r="B5727" s="32" t="s">
        <v>68</v>
      </c>
      <c r="C5727" s="32" t="str">
        <f>HYPERLINK("http://warehouse.orhideja.net//images/products/132-208-red.jpg","132-208")</f>
        <v>132-208</v>
      </c>
      <c r="D5727" s="32" t="s">
        <v>150</v>
      </c>
      <c r="E5727" s="32" t="s">
        <v>11</v>
      </c>
      <c r="F5727" s="32">
        <v>2081320201009</v>
      </c>
      <c r="G5727" s="32">
        <v>1</v>
      </c>
      <c r="H5727" s="34">
        <v>1283.7825</v>
      </c>
      <c r="I5727" s="3"/>
      <c r="J5727" s="26">
        <f t="shared" si="411"/>
        <v>0</v>
      </c>
    </row>
    <row r="5728" spans="1:10" ht="45" customHeight="1" x14ac:dyDescent="0.25">
      <c r="A5728" s="35"/>
      <c r="B5728" s="32" t="s">
        <v>76</v>
      </c>
      <c r="C5728" s="32" t="str">
        <f>HYPERLINK("http://warehouse.orhideja.net//images/products/181-000,-231-000-red_1.jpg","181-000")</f>
        <v>181-000</v>
      </c>
      <c r="D5728" s="32" t="s">
        <v>150</v>
      </c>
      <c r="E5728" s="32" t="s">
        <v>10</v>
      </c>
      <c r="F5728" s="32">
        <v>7427259308931</v>
      </c>
      <c r="G5728" s="32">
        <v>1</v>
      </c>
      <c r="H5728" s="34">
        <v>1463.3325</v>
      </c>
      <c r="I5728" s="3"/>
      <c r="J5728" s="26">
        <f t="shared" si="411"/>
        <v>0</v>
      </c>
    </row>
    <row r="5729" spans="1:10" ht="45" customHeight="1" x14ac:dyDescent="0.25">
      <c r="A5729" s="36"/>
      <c r="B5729" s="32" t="s">
        <v>76</v>
      </c>
      <c r="C5729" s="32" t="str">
        <f>HYPERLINK("http://warehouse.orhideja.net//images/products/181-000,-231-000-red_1.jpg","181-000")</f>
        <v>181-000</v>
      </c>
      <c r="D5729" s="32" t="s">
        <v>150</v>
      </c>
      <c r="E5729" s="32" t="s">
        <v>11</v>
      </c>
      <c r="F5729" s="32">
        <v>7427259308948</v>
      </c>
      <c r="G5729" s="32">
        <v>1</v>
      </c>
      <c r="H5729" s="34">
        <v>1463.3325</v>
      </c>
      <c r="I5729" s="3"/>
      <c r="J5729" s="26">
        <f t="shared" si="411"/>
        <v>0</v>
      </c>
    </row>
    <row r="5730" spans="1:10" ht="45" customHeight="1" x14ac:dyDescent="0.25">
      <c r="A5730" s="36"/>
      <c r="B5730" s="32" t="s">
        <v>76</v>
      </c>
      <c r="C5730" s="32" t="str">
        <f>HYPERLINK("http://warehouse.orhideja.net//images/products/181-000,-231-000-red_1.jpg","181-000")</f>
        <v>181-000</v>
      </c>
      <c r="D5730" s="32" t="s">
        <v>150</v>
      </c>
      <c r="E5730" s="32" t="s">
        <v>25</v>
      </c>
      <c r="F5730" s="32">
        <v>7427259308955</v>
      </c>
      <c r="G5730" s="32">
        <v>8</v>
      </c>
      <c r="H5730" s="34">
        <v>1463.3325</v>
      </c>
      <c r="I5730" s="3"/>
      <c r="J5730" s="26">
        <f t="shared" si="411"/>
        <v>0</v>
      </c>
    </row>
    <row r="5731" spans="1:10" ht="45" customHeight="1" x14ac:dyDescent="0.25">
      <c r="A5731" s="37"/>
      <c r="B5731" s="32" t="s">
        <v>76</v>
      </c>
      <c r="C5731" s="32" t="str">
        <f>HYPERLINK("http://warehouse.orhideja.net//images/products/181-000,-231-000-red_1.jpg","181-000")</f>
        <v>181-000</v>
      </c>
      <c r="D5731" s="32" t="s">
        <v>150</v>
      </c>
      <c r="E5731" s="32" t="s">
        <v>16</v>
      </c>
      <c r="F5731" s="32">
        <v>7427259309051</v>
      </c>
      <c r="G5731" s="32">
        <v>4</v>
      </c>
      <c r="H5731" s="34">
        <v>1463.3325</v>
      </c>
      <c r="I5731" s="3"/>
      <c r="J5731" s="26">
        <f t="shared" si="411"/>
        <v>0</v>
      </c>
    </row>
    <row r="5732" spans="1:10" ht="24" customHeight="1" x14ac:dyDescent="0.25">
      <c r="A5732" s="35"/>
      <c r="B5732" s="32" t="s">
        <v>68</v>
      </c>
      <c r="C5732" s="32" t="str">
        <f>HYPERLINK("http://warehouse.orhideja.net//images/products/532-208.jpg","532-208")</f>
        <v>532-208</v>
      </c>
      <c r="D5732" s="32" t="s">
        <v>150</v>
      </c>
      <c r="E5732" s="32" t="s">
        <v>10</v>
      </c>
      <c r="F5732" s="32">
        <v>2085320191001</v>
      </c>
      <c r="G5732" s="32">
        <v>4</v>
      </c>
      <c r="H5732" s="34">
        <v>1472.31</v>
      </c>
      <c r="I5732" s="3"/>
      <c r="J5732" s="26">
        <f t="shared" si="411"/>
        <v>0</v>
      </c>
    </row>
    <row r="5733" spans="1:10" ht="24" customHeight="1" x14ac:dyDescent="0.25">
      <c r="A5733" s="36"/>
      <c r="B5733" s="32" t="s">
        <v>68</v>
      </c>
      <c r="C5733" s="32" t="str">
        <f>HYPERLINK("http://warehouse.orhideja.net//images/products/532-208.jpg","532-208")</f>
        <v>532-208</v>
      </c>
      <c r="D5733" s="32" t="s">
        <v>150</v>
      </c>
      <c r="E5733" s="32" t="s">
        <v>11</v>
      </c>
      <c r="F5733" s="32">
        <v>2085320201007</v>
      </c>
      <c r="G5733" s="32">
        <v>10</v>
      </c>
      <c r="H5733" s="34">
        <v>1472.31</v>
      </c>
      <c r="I5733" s="3"/>
      <c r="J5733" s="26">
        <f t="shared" si="411"/>
        <v>0</v>
      </c>
    </row>
    <row r="5734" spans="1:10" ht="24" customHeight="1" x14ac:dyDescent="0.25">
      <c r="A5734" s="36"/>
      <c r="B5734" s="32" t="s">
        <v>68</v>
      </c>
      <c r="C5734" s="32" t="str">
        <f>HYPERLINK("http://warehouse.orhideja.net//images/products/532-208.jpg","532-208")</f>
        <v>532-208</v>
      </c>
      <c r="D5734" s="32" t="s">
        <v>150</v>
      </c>
      <c r="E5734" s="32" t="s">
        <v>15</v>
      </c>
      <c r="F5734" s="32">
        <v>2085320271000</v>
      </c>
      <c r="G5734" s="32">
        <v>3</v>
      </c>
      <c r="H5734" s="34">
        <v>1472.31</v>
      </c>
      <c r="I5734" s="3"/>
      <c r="J5734" s="26">
        <f t="shared" si="411"/>
        <v>0</v>
      </c>
    </row>
    <row r="5735" spans="1:10" ht="24" customHeight="1" x14ac:dyDescent="0.25">
      <c r="A5735" s="36"/>
      <c r="B5735" s="32" t="s">
        <v>68</v>
      </c>
      <c r="C5735" s="32" t="str">
        <f>HYPERLINK("http://warehouse.orhideja.net//images/products/532-208_2.jpg","532-208")</f>
        <v>532-208</v>
      </c>
      <c r="D5735" s="32" t="s">
        <v>150</v>
      </c>
      <c r="E5735" s="32" t="s">
        <v>7</v>
      </c>
      <c r="F5735" s="32">
        <v>2085320121008</v>
      </c>
      <c r="G5735" s="32">
        <v>2</v>
      </c>
      <c r="H5735" s="34">
        <v>1472.31</v>
      </c>
      <c r="I5735" s="3"/>
      <c r="J5735" s="26">
        <f t="shared" si="411"/>
        <v>0</v>
      </c>
    </row>
    <row r="5736" spans="1:10" ht="24" customHeight="1" x14ac:dyDescent="0.25">
      <c r="A5736" s="36"/>
      <c r="B5736" s="32" t="s">
        <v>68</v>
      </c>
      <c r="C5736" s="32" t="str">
        <f>HYPERLINK("http://warehouse.orhideja.net//images/products/532-208_2.jpg","532-208")</f>
        <v>532-208</v>
      </c>
      <c r="D5736" s="32" t="s">
        <v>150</v>
      </c>
      <c r="E5736" s="32" t="s">
        <v>11</v>
      </c>
      <c r="F5736" s="32">
        <v>2085320201007</v>
      </c>
      <c r="G5736" s="32">
        <v>10</v>
      </c>
      <c r="H5736" s="34">
        <v>1472.31</v>
      </c>
      <c r="I5736" s="3"/>
      <c r="J5736" s="26">
        <f t="shared" si="411"/>
        <v>0</v>
      </c>
    </row>
    <row r="5737" spans="1:10" ht="24" customHeight="1" x14ac:dyDescent="0.25">
      <c r="A5737" s="36"/>
      <c r="B5737" s="32" t="s">
        <v>68</v>
      </c>
      <c r="C5737" s="32" t="str">
        <f>HYPERLINK("http://warehouse.orhideja.net//images/products/532-208_2.jpg","532-208")</f>
        <v>532-208</v>
      </c>
      <c r="D5737" s="32" t="s">
        <v>150</v>
      </c>
      <c r="E5737" s="32" t="s">
        <v>15</v>
      </c>
      <c r="F5737" s="32">
        <v>2085320271000</v>
      </c>
      <c r="G5737" s="32">
        <v>1</v>
      </c>
      <c r="H5737" s="34">
        <v>1472.31</v>
      </c>
      <c r="I5737" s="3"/>
      <c r="J5737" s="26">
        <f t="shared" si="411"/>
        <v>0</v>
      </c>
    </row>
    <row r="5738" spans="1:10" ht="24" customHeight="1" x14ac:dyDescent="0.25">
      <c r="A5738" s="36"/>
      <c r="B5738" s="32" t="s">
        <v>68</v>
      </c>
      <c r="C5738" s="32" t="str">
        <f>HYPERLINK("http://warehouse.orhideja.net//images/products/532-208_2.jpg","532-208")</f>
        <v>532-208</v>
      </c>
      <c r="D5738" s="32" t="s">
        <v>150</v>
      </c>
      <c r="E5738" s="32" t="s">
        <v>16</v>
      </c>
      <c r="F5738" s="32">
        <v>2085320281009</v>
      </c>
      <c r="G5738" s="32">
        <v>5</v>
      </c>
      <c r="H5738" s="34">
        <v>1472.31</v>
      </c>
      <c r="I5738" s="3"/>
      <c r="J5738" s="26">
        <f t="shared" si="411"/>
        <v>0</v>
      </c>
    </row>
    <row r="5739" spans="1:10" ht="24" customHeight="1" x14ac:dyDescent="0.25">
      <c r="A5739" s="37"/>
      <c r="B5739" s="32" t="s">
        <v>68</v>
      </c>
      <c r="C5739" s="32" t="str">
        <f>HYPERLINK("http://warehouse.orhideja.net//images/products/532-208_2.jpg","532-208")</f>
        <v>532-208</v>
      </c>
      <c r="D5739" s="32" t="s">
        <v>150</v>
      </c>
      <c r="E5739" s="32" t="s">
        <v>20</v>
      </c>
      <c r="F5739" s="32">
        <v>2085320351009</v>
      </c>
      <c r="G5739" s="32">
        <v>3</v>
      </c>
      <c r="H5739" s="34">
        <v>1472.31</v>
      </c>
      <c r="I5739" s="3"/>
      <c r="J5739" s="26">
        <f t="shared" si="411"/>
        <v>0</v>
      </c>
    </row>
    <row r="5740" spans="1:10" ht="38.25" customHeight="1" x14ac:dyDescent="0.25">
      <c r="A5740" s="35"/>
      <c r="B5740" s="32" t="s">
        <v>31</v>
      </c>
      <c r="C5740" s="32" t="str">
        <f>HYPERLINK("http://warehouse.orhideja.net//images/products/180-208,-210-208-red_6.jpg","210-208")</f>
        <v>210-208</v>
      </c>
      <c r="D5740" s="32" t="s">
        <v>150</v>
      </c>
      <c r="E5740" s="32">
        <v>38</v>
      </c>
      <c r="F5740" s="32">
        <v>2082101071002</v>
      </c>
      <c r="G5740" s="32">
        <v>10</v>
      </c>
      <c r="H5740" s="34">
        <v>888.77249999999992</v>
      </c>
      <c r="I5740" s="3"/>
      <c r="J5740" s="26">
        <f t="shared" si="411"/>
        <v>0</v>
      </c>
    </row>
    <row r="5741" spans="1:10" ht="38.25" customHeight="1" x14ac:dyDescent="0.25">
      <c r="A5741" s="36"/>
      <c r="B5741" s="32" t="s">
        <v>31</v>
      </c>
      <c r="C5741" s="32" t="str">
        <f>HYPERLINK("http://warehouse.orhideja.net//images/products/180-208,-210-208-red_6.jpg","210-208")</f>
        <v>210-208</v>
      </c>
      <c r="D5741" s="32" t="s">
        <v>150</v>
      </c>
      <c r="E5741" s="32">
        <v>40</v>
      </c>
      <c r="F5741" s="32">
        <v>2082101081001</v>
      </c>
      <c r="G5741" s="32">
        <v>16</v>
      </c>
      <c r="H5741" s="34">
        <v>888.77249999999992</v>
      </c>
      <c r="I5741" s="3"/>
      <c r="J5741" s="26">
        <f t="shared" si="411"/>
        <v>0</v>
      </c>
    </row>
    <row r="5742" spans="1:10" ht="38.25" customHeight="1" x14ac:dyDescent="0.25">
      <c r="A5742" s="36"/>
      <c r="B5742" s="32" t="s">
        <v>31</v>
      </c>
      <c r="C5742" s="32" t="str">
        <f>HYPERLINK("http://warehouse.orhideja.net//images/products/180-208,-210-208-red_6.jpg","210-208")</f>
        <v>210-208</v>
      </c>
      <c r="D5742" s="32" t="s">
        <v>150</v>
      </c>
      <c r="E5742" s="32">
        <v>42</v>
      </c>
      <c r="F5742" s="32">
        <v>2082101091000</v>
      </c>
      <c r="G5742" s="32">
        <v>11</v>
      </c>
      <c r="H5742" s="34">
        <v>888.77249999999992</v>
      </c>
      <c r="I5742" s="3"/>
      <c r="J5742" s="26">
        <f t="shared" si="411"/>
        <v>0</v>
      </c>
    </row>
    <row r="5743" spans="1:10" ht="38.25" customHeight="1" x14ac:dyDescent="0.25">
      <c r="A5743" s="36"/>
      <c r="B5743" s="32" t="s">
        <v>31</v>
      </c>
      <c r="C5743" s="32" t="str">
        <f>HYPERLINK("http://warehouse.orhideja.net//images/products/180-208,-210-208-red_6.jpg","210-208")</f>
        <v>210-208</v>
      </c>
      <c r="D5743" s="32" t="s">
        <v>150</v>
      </c>
      <c r="E5743" s="32">
        <v>44</v>
      </c>
      <c r="F5743" s="32">
        <v>2082101101006</v>
      </c>
      <c r="G5743" s="32">
        <v>11</v>
      </c>
      <c r="H5743" s="34">
        <v>888.77249999999992</v>
      </c>
      <c r="I5743" s="3"/>
      <c r="J5743" s="26">
        <f t="shared" si="411"/>
        <v>0</v>
      </c>
    </row>
    <row r="5744" spans="1:10" ht="38.25" customHeight="1" x14ac:dyDescent="0.25">
      <c r="A5744" s="37"/>
      <c r="B5744" s="32" t="s">
        <v>31</v>
      </c>
      <c r="C5744" s="32" t="str">
        <f>HYPERLINK("http://warehouse.orhideja.net//images/products/180-208,-210-208-red_6.jpg","210-208")</f>
        <v>210-208</v>
      </c>
      <c r="D5744" s="32" t="s">
        <v>150</v>
      </c>
      <c r="E5744" s="32">
        <v>46</v>
      </c>
      <c r="F5744" s="32">
        <v>2082101111005</v>
      </c>
      <c r="G5744" s="32">
        <v>13</v>
      </c>
      <c r="H5744" s="34">
        <v>888.77249999999992</v>
      </c>
      <c r="I5744" s="3"/>
      <c r="J5744" s="26">
        <f t="shared" si="411"/>
        <v>0</v>
      </c>
    </row>
    <row r="5745" spans="1:10" ht="68.25" customHeight="1" x14ac:dyDescent="0.25">
      <c r="A5745" s="35"/>
      <c r="B5745" s="32" t="s">
        <v>51</v>
      </c>
      <c r="C5745" s="32" t="str">
        <f>HYPERLINK("http://warehouse.orhideja.net//images/products/613-208_3.jpg","613-208")</f>
        <v>613-208</v>
      </c>
      <c r="D5745" s="32" t="s">
        <v>150</v>
      </c>
      <c r="E5745" s="32">
        <v>38</v>
      </c>
      <c r="F5745" s="32">
        <v>2086131071001</v>
      </c>
      <c r="G5745" s="32">
        <v>3</v>
      </c>
      <c r="H5745" s="34">
        <v>915.70500000000004</v>
      </c>
      <c r="I5745" s="3"/>
      <c r="J5745" s="26">
        <f t="shared" si="411"/>
        <v>0</v>
      </c>
    </row>
    <row r="5746" spans="1:10" ht="68.25" customHeight="1" x14ac:dyDescent="0.25">
      <c r="A5746" s="36"/>
      <c r="B5746" s="32" t="s">
        <v>51</v>
      </c>
      <c r="C5746" s="32" t="str">
        <f>HYPERLINK("http://warehouse.orhideja.net//images/products/613-208_3.jpg","613-208")</f>
        <v>613-208</v>
      </c>
      <c r="D5746" s="32" t="s">
        <v>150</v>
      </c>
      <c r="E5746" s="32">
        <v>40</v>
      </c>
      <c r="F5746" s="32">
        <v>2086131081000</v>
      </c>
      <c r="G5746" s="32">
        <v>8</v>
      </c>
      <c r="H5746" s="34">
        <v>915.70500000000004</v>
      </c>
      <c r="I5746" s="3"/>
      <c r="J5746" s="26">
        <f t="shared" si="411"/>
        <v>0</v>
      </c>
    </row>
    <row r="5747" spans="1:10" ht="68.25" customHeight="1" x14ac:dyDescent="0.25">
      <c r="A5747" s="37"/>
      <c r="B5747" s="32" t="s">
        <v>51</v>
      </c>
      <c r="C5747" s="32" t="str">
        <f>HYPERLINK("http://warehouse.orhideja.net//images/products/613-208_3.jpg","613-208")</f>
        <v>613-208</v>
      </c>
      <c r="D5747" s="32" t="s">
        <v>150</v>
      </c>
      <c r="E5747" s="32">
        <v>42</v>
      </c>
      <c r="F5747" s="32">
        <v>2086131091009</v>
      </c>
      <c r="G5747" s="32">
        <v>2</v>
      </c>
      <c r="H5747" s="34">
        <v>915.70500000000004</v>
      </c>
      <c r="I5747" s="3"/>
      <c r="J5747" s="26">
        <f t="shared" si="411"/>
        <v>0</v>
      </c>
    </row>
    <row r="5748" spans="1:10" x14ac:dyDescent="0.25">
      <c r="A5748" s="35"/>
      <c r="B5748" s="32" t="s">
        <v>88</v>
      </c>
      <c r="C5748" s="32" t="str">
        <f t="shared" ref="C5748:C5765" si="412">HYPERLINK("http://warehouse.orhideja.net//images/products/110-208-black.jpg","110-208")</f>
        <v>110-208</v>
      </c>
      <c r="D5748" s="32" t="s">
        <v>67</v>
      </c>
      <c r="E5748" s="32" t="s">
        <v>12</v>
      </c>
      <c r="F5748" s="32">
        <v>2081100221708</v>
      </c>
      <c r="G5748" s="32">
        <v>5</v>
      </c>
      <c r="H5748" s="34">
        <v>1400.49</v>
      </c>
      <c r="I5748" s="3"/>
      <c r="J5748" s="26">
        <f t="shared" si="411"/>
        <v>0</v>
      </c>
    </row>
    <row r="5749" spans="1:10" x14ac:dyDescent="0.25">
      <c r="A5749" s="36"/>
      <c r="B5749" s="32" t="s">
        <v>88</v>
      </c>
      <c r="C5749" s="32" t="str">
        <f t="shared" si="412"/>
        <v>110-208</v>
      </c>
      <c r="D5749" s="32" t="s">
        <v>67</v>
      </c>
      <c r="E5749" s="32" t="s">
        <v>13</v>
      </c>
      <c r="F5749" s="32">
        <v>2081100231707</v>
      </c>
      <c r="G5749" s="32">
        <v>5</v>
      </c>
      <c r="H5749" s="34">
        <v>1400.49</v>
      </c>
      <c r="I5749" s="3"/>
      <c r="J5749" s="26">
        <f t="shared" si="411"/>
        <v>0</v>
      </c>
    </row>
    <row r="5750" spans="1:10" x14ac:dyDescent="0.25">
      <c r="A5750" s="36"/>
      <c r="B5750" s="32" t="s">
        <v>88</v>
      </c>
      <c r="C5750" s="32" t="str">
        <f t="shared" si="412"/>
        <v>110-208</v>
      </c>
      <c r="D5750" s="32" t="s">
        <v>67</v>
      </c>
      <c r="E5750" s="32" t="s">
        <v>15</v>
      </c>
      <c r="F5750" s="32">
        <v>2081100271703</v>
      </c>
      <c r="G5750" s="32">
        <v>5</v>
      </c>
      <c r="H5750" s="34">
        <v>1400.49</v>
      </c>
      <c r="I5750" s="3"/>
      <c r="J5750" s="26">
        <f t="shared" si="411"/>
        <v>0</v>
      </c>
    </row>
    <row r="5751" spans="1:10" x14ac:dyDescent="0.25">
      <c r="A5751" s="36"/>
      <c r="B5751" s="32" t="s">
        <v>88</v>
      </c>
      <c r="C5751" s="32" t="str">
        <f t="shared" si="412"/>
        <v>110-208</v>
      </c>
      <c r="D5751" s="32" t="s">
        <v>67</v>
      </c>
      <c r="E5751" s="32" t="s">
        <v>16</v>
      </c>
      <c r="F5751" s="32">
        <v>2081100281702</v>
      </c>
      <c r="G5751" s="32">
        <v>5</v>
      </c>
      <c r="H5751" s="34">
        <v>1400.49</v>
      </c>
      <c r="I5751" s="3"/>
      <c r="J5751" s="26">
        <f t="shared" si="411"/>
        <v>0</v>
      </c>
    </row>
    <row r="5752" spans="1:10" x14ac:dyDescent="0.25">
      <c r="A5752" s="36"/>
      <c r="B5752" s="32" t="s">
        <v>88</v>
      </c>
      <c r="C5752" s="32" t="str">
        <f t="shared" si="412"/>
        <v>110-208</v>
      </c>
      <c r="D5752" s="32" t="s">
        <v>67</v>
      </c>
      <c r="E5752" s="32" t="s">
        <v>17</v>
      </c>
      <c r="F5752" s="32">
        <v>2081100291701</v>
      </c>
      <c r="G5752" s="32">
        <v>5</v>
      </c>
      <c r="H5752" s="34">
        <v>1400.49</v>
      </c>
      <c r="I5752" s="3"/>
      <c r="J5752" s="26">
        <f t="shared" si="411"/>
        <v>0</v>
      </c>
    </row>
    <row r="5753" spans="1:10" x14ac:dyDescent="0.25">
      <c r="A5753" s="36"/>
      <c r="B5753" s="32" t="s">
        <v>88</v>
      </c>
      <c r="C5753" s="32" t="str">
        <f t="shared" si="412"/>
        <v>110-208</v>
      </c>
      <c r="D5753" s="32" t="s">
        <v>67</v>
      </c>
      <c r="E5753" s="32" t="s">
        <v>18</v>
      </c>
      <c r="F5753" s="32">
        <v>2081100301707</v>
      </c>
      <c r="G5753" s="32">
        <v>5</v>
      </c>
      <c r="H5753" s="34">
        <v>1400.49</v>
      </c>
      <c r="I5753" s="3"/>
      <c r="J5753" s="26">
        <f t="shared" si="411"/>
        <v>0</v>
      </c>
    </row>
    <row r="5754" spans="1:10" x14ac:dyDescent="0.25">
      <c r="A5754" s="36"/>
      <c r="B5754" s="32" t="s">
        <v>88</v>
      </c>
      <c r="C5754" s="32" t="str">
        <f t="shared" si="412"/>
        <v>110-208</v>
      </c>
      <c r="D5754" s="32" t="s">
        <v>67</v>
      </c>
      <c r="E5754" s="32" t="s">
        <v>26</v>
      </c>
      <c r="F5754" s="32">
        <v>2081100311706</v>
      </c>
      <c r="G5754" s="32">
        <v>5</v>
      </c>
      <c r="H5754" s="34">
        <v>1400.49</v>
      </c>
      <c r="I5754" s="3"/>
      <c r="J5754" s="26">
        <f t="shared" si="411"/>
        <v>0</v>
      </c>
    </row>
    <row r="5755" spans="1:10" x14ac:dyDescent="0.25">
      <c r="A5755" s="36"/>
      <c r="B5755" s="32" t="s">
        <v>88</v>
      </c>
      <c r="C5755" s="32" t="str">
        <f t="shared" si="412"/>
        <v>110-208</v>
      </c>
      <c r="D5755" s="32" t="s">
        <v>67</v>
      </c>
      <c r="E5755" s="32" t="s">
        <v>20</v>
      </c>
      <c r="F5755" s="32">
        <v>2081100351702</v>
      </c>
      <c r="G5755" s="32">
        <v>5</v>
      </c>
      <c r="H5755" s="34">
        <v>1400.49</v>
      </c>
      <c r="I5755" s="3"/>
      <c r="J5755" s="26">
        <f t="shared" si="411"/>
        <v>0</v>
      </c>
    </row>
    <row r="5756" spans="1:10" x14ac:dyDescent="0.25">
      <c r="A5756" s="36"/>
      <c r="B5756" s="32" t="s">
        <v>88</v>
      </c>
      <c r="C5756" s="32" t="str">
        <f t="shared" si="412"/>
        <v>110-208</v>
      </c>
      <c r="D5756" s="32" t="s">
        <v>67</v>
      </c>
      <c r="E5756" s="32" t="s">
        <v>21</v>
      </c>
      <c r="F5756" s="32">
        <v>2081100361701</v>
      </c>
      <c r="G5756" s="32">
        <v>5</v>
      </c>
      <c r="H5756" s="34">
        <v>1400.49</v>
      </c>
      <c r="I5756" s="3"/>
      <c r="J5756" s="26">
        <f t="shared" si="411"/>
        <v>0</v>
      </c>
    </row>
    <row r="5757" spans="1:10" x14ac:dyDescent="0.25">
      <c r="A5757" s="36"/>
      <c r="B5757" s="32" t="s">
        <v>88</v>
      </c>
      <c r="C5757" s="32" t="str">
        <f t="shared" si="412"/>
        <v>110-208</v>
      </c>
      <c r="D5757" s="32" t="s">
        <v>67</v>
      </c>
      <c r="E5757" s="32" t="s">
        <v>23</v>
      </c>
      <c r="F5757" s="32">
        <v>2081100381709</v>
      </c>
      <c r="G5757" s="32">
        <v>4</v>
      </c>
      <c r="H5757" s="34">
        <v>1400.49</v>
      </c>
      <c r="I5757" s="3"/>
      <c r="J5757" s="26">
        <f t="shared" si="411"/>
        <v>0</v>
      </c>
    </row>
    <row r="5758" spans="1:10" x14ac:dyDescent="0.25">
      <c r="A5758" s="36"/>
      <c r="B5758" s="32" t="s">
        <v>88</v>
      </c>
      <c r="C5758" s="32" t="str">
        <f t="shared" si="412"/>
        <v>110-208</v>
      </c>
      <c r="D5758" s="32" t="s">
        <v>67</v>
      </c>
      <c r="E5758" s="32" t="s">
        <v>28</v>
      </c>
      <c r="F5758" s="32">
        <v>2081100431701</v>
      </c>
      <c r="G5758" s="32">
        <v>4</v>
      </c>
      <c r="H5758" s="34">
        <v>1400.49</v>
      </c>
      <c r="I5758" s="3"/>
      <c r="J5758" s="26">
        <f t="shared" si="411"/>
        <v>0</v>
      </c>
    </row>
    <row r="5759" spans="1:10" x14ac:dyDescent="0.25">
      <c r="A5759" s="36"/>
      <c r="B5759" s="32" t="s">
        <v>88</v>
      </c>
      <c r="C5759" s="32" t="str">
        <f t="shared" si="412"/>
        <v>110-208</v>
      </c>
      <c r="D5759" s="32" t="s">
        <v>67</v>
      </c>
      <c r="E5759" s="32" t="s">
        <v>29</v>
      </c>
      <c r="F5759" s="32">
        <v>2081100441700</v>
      </c>
      <c r="G5759" s="32">
        <v>4</v>
      </c>
      <c r="H5759" s="34">
        <v>1400.49</v>
      </c>
      <c r="I5759" s="3"/>
      <c r="J5759" s="26">
        <f t="shared" si="411"/>
        <v>0</v>
      </c>
    </row>
    <row r="5760" spans="1:10" x14ac:dyDescent="0.25">
      <c r="A5760" s="36"/>
      <c r="B5760" s="32" t="s">
        <v>88</v>
      </c>
      <c r="C5760" s="32" t="str">
        <f t="shared" si="412"/>
        <v>110-208</v>
      </c>
      <c r="D5760" s="32" t="s">
        <v>67</v>
      </c>
      <c r="E5760" s="32" t="s">
        <v>30</v>
      </c>
      <c r="F5760" s="32">
        <v>2081100451709</v>
      </c>
      <c r="G5760" s="32">
        <v>4</v>
      </c>
      <c r="H5760" s="34">
        <v>1400.49</v>
      </c>
      <c r="I5760" s="3"/>
      <c r="J5760" s="26">
        <f t="shared" si="411"/>
        <v>0</v>
      </c>
    </row>
    <row r="5761" spans="1:10" x14ac:dyDescent="0.25">
      <c r="A5761" s="36"/>
      <c r="B5761" s="32" t="s">
        <v>88</v>
      </c>
      <c r="C5761" s="32" t="str">
        <f t="shared" si="412"/>
        <v>110-208</v>
      </c>
      <c r="D5761" s="32" t="s">
        <v>67</v>
      </c>
      <c r="E5761" s="32" t="s">
        <v>35</v>
      </c>
      <c r="F5761" s="32">
        <v>2081100471707</v>
      </c>
      <c r="G5761" s="32">
        <v>4</v>
      </c>
      <c r="H5761" s="34">
        <v>1400.49</v>
      </c>
      <c r="I5761" s="3"/>
      <c r="J5761" s="26">
        <f t="shared" si="411"/>
        <v>0</v>
      </c>
    </row>
    <row r="5762" spans="1:10" x14ac:dyDescent="0.25">
      <c r="A5762" s="36"/>
      <c r="B5762" s="32" t="s">
        <v>88</v>
      </c>
      <c r="C5762" s="32" t="str">
        <f t="shared" si="412"/>
        <v>110-208</v>
      </c>
      <c r="D5762" s="32" t="s">
        <v>67</v>
      </c>
      <c r="E5762" s="32" t="s">
        <v>36</v>
      </c>
      <c r="F5762" s="32">
        <v>2081100511700</v>
      </c>
      <c r="G5762" s="32">
        <v>4</v>
      </c>
      <c r="H5762" s="34">
        <v>1400.49</v>
      </c>
      <c r="I5762" s="3"/>
      <c r="J5762" s="26">
        <f t="shared" si="411"/>
        <v>0</v>
      </c>
    </row>
    <row r="5763" spans="1:10" x14ac:dyDescent="0.25">
      <c r="A5763" s="36"/>
      <c r="B5763" s="32" t="s">
        <v>88</v>
      </c>
      <c r="C5763" s="32" t="str">
        <f t="shared" si="412"/>
        <v>110-208</v>
      </c>
      <c r="D5763" s="32" t="s">
        <v>67</v>
      </c>
      <c r="E5763" s="32" t="s">
        <v>37</v>
      </c>
      <c r="F5763" s="32">
        <v>2081100521709</v>
      </c>
      <c r="G5763" s="32">
        <v>4</v>
      </c>
      <c r="H5763" s="34">
        <v>1400.49</v>
      </c>
      <c r="I5763" s="3"/>
      <c r="J5763" s="26">
        <f t="shared" si="411"/>
        <v>0</v>
      </c>
    </row>
    <row r="5764" spans="1:10" x14ac:dyDescent="0.25">
      <c r="A5764" s="36"/>
      <c r="B5764" s="32" t="s">
        <v>88</v>
      </c>
      <c r="C5764" s="32" t="str">
        <f t="shared" si="412"/>
        <v>110-208</v>
      </c>
      <c r="D5764" s="32" t="s">
        <v>67</v>
      </c>
      <c r="E5764" s="32" t="s">
        <v>38</v>
      </c>
      <c r="F5764" s="32">
        <v>2081100531708</v>
      </c>
      <c r="G5764" s="32">
        <v>4</v>
      </c>
      <c r="H5764" s="34">
        <v>1400.49</v>
      </c>
      <c r="I5764" s="3"/>
      <c r="J5764" s="26">
        <f t="shared" si="411"/>
        <v>0</v>
      </c>
    </row>
    <row r="5765" spans="1:10" x14ac:dyDescent="0.25">
      <c r="A5765" s="37"/>
      <c r="B5765" s="32" t="s">
        <v>88</v>
      </c>
      <c r="C5765" s="32" t="str">
        <f t="shared" si="412"/>
        <v>110-208</v>
      </c>
      <c r="D5765" s="32" t="s">
        <v>67</v>
      </c>
      <c r="E5765" s="32" t="s">
        <v>103</v>
      </c>
      <c r="F5765" s="32">
        <v>2081100551706</v>
      </c>
      <c r="G5765" s="32">
        <v>5</v>
      </c>
      <c r="H5765" s="34">
        <v>1400.49</v>
      </c>
      <c r="I5765" s="3"/>
      <c r="J5765" s="26">
        <f t="shared" si="411"/>
        <v>0</v>
      </c>
    </row>
    <row r="5766" spans="1:10" x14ac:dyDescent="0.25">
      <c r="A5766" s="35"/>
      <c r="B5766" s="32" t="s">
        <v>87</v>
      </c>
      <c r="C5766" s="32" t="str">
        <f t="shared" ref="C5766:C5789" si="413">HYPERLINK("http://warehouse.orhideja.net//images/products/116-208, 613-208.jpg","116-208")</f>
        <v>116-208</v>
      </c>
      <c r="D5766" s="32" t="s">
        <v>67</v>
      </c>
      <c r="E5766" s="32" t="s">
        <v>77</v>
      </c>
      <c r="F5766" s="32">
        <v>2081160101705</v>
      </c>
      <c r="G5766" s="32">
        <v>4</v>
      </c>
      <c r="H5766" s="34">
        <v>1355.6025</v>
      </c>
      <c r="I5766" s="3"/>
      <c r="J5766" s="26">
        <f t="shared" si="411"/>
        <v>0</v>
      </c>
    </row>
    <row r="5767" spans="1:10" x14ac:dyDescent="0.25">
      <c r="A5767" s="36"/>
      <c r="B5767" s="32" t="s">
        <v>87</v>
      </c>
      <c r="C5767" s="32" t="str">
        <f t="shared" si="413"/>
        <v>116-208</v>
      </c>
      <c r="D5767" s="32" t="s">
        <v>67</v>
      </c>
      <c r="E5767" s="32" t="s">
        <v>70</v>
      </c>
      <c r="F5767" s="32">
        <v>2081160111704</v>
      </c>
      <c r="G5767" s="32">
        <v>4</v>
      </c>
      <c r="H5767" s="34">
        <v>1355.6025</v>
      </c>
      <c r="I5767" s="3"/>
      <c r="J5767" s="26">
        <f t="shared" si="411"/>
        <v>0</v>
      </c>
    </row>
    <row r="5768" spans="1:10" x14ac:dyDescent="0.25">
      <c r="A5768" s="36"/>
      <c r="B5768" s="32" t="s">
        <v>87</v>
      </c>
      <c r="C5768" s="32" t="str">
        <f t="shared" si="413"/>
        <v>116-208</v>
      </c>
      <c r="D5768" s="32" t="s">
        <v>67</v>
      </c>
      <c r="E5768" s="32" t="s">
        <v>7</v>
      </c>
      <c r="F5768" s="32">
        <v>2081160121703</v>
      </c>
      <c r="G5768" s="32">
        <v>2</v>
      </c>
      <c r="H5768" s="34">
        <v>1355.6025</v>
      </c>
      <c r="I5768" s="3"/>
      <c r="J5768" s="26">
        <f t="shared" ref="J5768:J5831" si="414">H5768*I5768</f>
        <v>0</v>
      </c>
    </row>
    <row r="5769" spans="1:10" x14ac:dyDescent="0.25">
      <c r="A5769" s="36"/>
      <c r="B5769" s="32" t="s">
        <v>87</v>
      </c>
      <c r="C5769" s="32" t="str">
        <f t="shared" si="413"/>
        <v>116-208</v>
      </c>
      <c r="D5769" s="32" t="s">
        <v>67</v>
      </c>
      <c r="E5769" s="32" t="s">
        <v>8</v>
      </c>
      <c r="F5769" s="32">
        <v>2081160131702</v>
      </c>
      <c r="G5769" s="32">
        <v>2</v>
      </c>
      <c r="H5769" s="34">
        <v>1355.6025</v>
      </c>
      <c r="I5769" s="3"/>
      <c r="J5769" s="26">
        <f t="shared" si="414"/>
        <v>0</v>
      </c>
    </row>
    <row r="5770" spans="1:10" x14ac:dyDescent="0.25">
      <c r="A5770" s="36"/>
      <c r="B5770" s="32" t="s">
        <v>87</v>
      </c>
      <c r="C5770" s="32" t="str">
        <f t="shared" si="413"/>
        <v>116-208</v>
      </c>
      <c r="D5770" s="32" t="s">
        <v>67</v>
      </c>
      <c r="E5770" s="32" t="s">
        <v>78</v>
      </c>
      <c r="F5770" s="32">
        <v>2081160171708</v>
      </c>
      <c r="G5770" s="32">
        <v>9</v>
      </c>
      <c r="H5770" s="34">
        <v>1355.6025</v>
      </c>
      <c r="I5770" s="3"/>
      <c r="J5770" s="26">
        <f t="shared" si="414"/>
        <v>0</v>
      </c>
    </row>
    <row r="5771" spans="1:10" x14ac:dyDescent="0.25">
      <c r="A5771" s="36"/>
      <c r="B5771" s="32" t="s">
        <v>87</v>
      </c>
      <c r="C5771" s="32" t="str">
        <f t="shared" si="413"/>
        <v>116-208</v>
      </c>
      <c r="D5771" s="32" t="s">
        <v>67</v>
      </c>
      <c r="E5771" s="32" t="s">
        <v>9</v>
      </c>
      <c r="F5771" s="32">
        <v>2081160181707</v>
      </c>
      <c r="G5771" s="32">
        <v>10</v>
      </c>
      <c r="H5771" s="34">
        <v>1355.6025</v>
      </c>
      <c r="I5771" s="3"/>
      <c r="J5771" s="26">
        <f t="shared" si="414"/>
        <v>0</v>
      </c>
    </row>
    <row r="5772" spans="1:10" x14ac:dyDescent="0.25">
      <c r="A5772" s="36"/>
      <c r="B5772" s="32" t="s">
        <v>87</v>
      </c>
      <c r="C5772" s="32" t="str">
        <f t="shared" si="413"/>
        <v>116-208</v>
      </c>
      <c r="D5772" s="32" t="s">
        <v>67</v>
      </c>
      <c r="E5772" s="32" t="s">
        <v>10</v>
      </c>
      <c r="F5772" s="32">
        <v>2081160191706</v>
      </c>
      <c r="G5772" s="32">
        <v>7</v>
      </c>
      <c r="H5772" s="34">
        <v>1355.6025</v>
      </c>
      <c r="I5772" s="3"/>
      <c r="J5772" s="26">
        <f t="shared" si="414"/>
        <v>0</v>
      </c>
    </row>
    <row r="5773" spans="1:10" x14ac:dyDescent="0.25">
      <c r="A5773" s="36"/>
      <c r="B5773" s="32" t="s">
        <v>87</v>
      </c>
      <c r="C5773" s="32" t="str">
        <f t="shared" si="413"/>
        <v>116-208</v>
      </c>
      <c r="D5773" s="32" t="s">
        <v>67</v>
      </c>
      <c r="E5773" s="32" t="s">
        <v>11</v>
      </c>
      <c r="F5773" s="32">
        <v>2081160201702</v>
      </c>
      <c r="G5773" s="32">
        <v>18</v>
      </c>
      <c r="H5773" s="34">
        <v>1355.6025</v>
      </c>
      <c r="I5773" s="3"/>
      <c r="J5773" s="26">
        <f t="shared" si="414"/>
        <v>0</v>
      </c>
    </row>
    <row r="5774" spans="1:10" x14ac:dyDescent="0.25">
      <c r="A5774" s="36"/>
      <c r="B5774" s="32" t="s">
        <v>87</v>
      </c>
      <c r="C5774" s="32" t="str">
        <f t="shared" si="413"/>
        <v>116-208</v>
      </c>
      <c r="D5774" s="32" t="s">
        <v>67</v>
      </c>
      <c r="E5774" s="32" t="s">
        <v>25</v>
      </c>
      <c r="F5774" s="32">
        <v>2081160211701</v>
      </c>
      <c r="G5774" s="32">
        <v>11</v>
      </c>
      <c r="H5774" s="34">
        <v>1355.6025</v>
      </c>
      <c r="I5774" s="3"/>
      <c r="J5774" s="26">
        <f t="shared" si="414"/>
        <v>0</v>
      </c>
    </row>
    <row r="5775" spans="1:10" x14ac:dyDescent="0.25">
      <c r="A5775" s="36"/>
      <c r="B5775" s="32" t="s">
        <v>87</v>
      </c>
      <c r="C5775" s="32" t="str">
        <f t="shared" si="413"/>
        <v>116-208</v>
      </c>
      <c r="D5775" s="32" t="s">
        <v>67</v>
      </c>
      <c r="E5775" s="32" t="s">
        <v>12</v>
      </c>
      <c r="F5775" s="32">
        <v>2081160221700</v>
      </c>
      <c r="G5775" s="32">
        <v>10</v>
      </c>
      <c r="H5775" s="34">
        <v>1355.6025</v>
      </c>
      <c r="I5775" s="3"/>
      <c r="J5775" s="26">
        <f t="shared" si="414"/>
        <v>0</v>
      </c>
    </row>
    <row r="5776" spans="1:10" x14ac:dyDescent="0.25">
      <c r="A5776" s="36"/>
      <c r="B5776" s="32" t="s">
        <v>87</v>
      </c>
      <c r="C5776" s="32" t="str">
        <f t="shared" si="413"/>
        <v>116-208</v>
      </c>
      <c r="D5776" s="32" t="s">
        <v>67</v>
      </c>
      <c r="E5776" s="32" t="s">
        <v>71</v>
      </c>
      <c r="F5776" s="32">
        <v>2081160251707</v>
      </c>
      <c r="G5776" s="32">
        <v>1</v>
      </c>
      <c r="H5776" s="34">
        <v>1355.6025</v>
      </c>
      <c r="I5776" s="3"/>
      <c r="J5776" s="26">
        <f t="shared" si="414"/>
        <v>0</v>
      </c>
    </row>
    <row r="5777" spans="1:10" x14ac:dyDescent="0.25">
      <c r="A5777" s="36"/>
      <c r="B5777" s="32" t="s">
        <v>87</v>
      </c>
      <c r="C5777" s="32" t="str">
        <f t="shared" si="413"/>
        <v>116-208</v>
      </c>
      <c r="D5777" s="32" t="s">
        <v>67</v>
      </c>
      <c r="E5777" s="32" t="s">
        <v>14</v>
      </c>
      <c r="F5777" s="32">
        <v>2081160261706</v>
      </c>
      <c r="G5777" s="32">
        <v>18</v>
      </c>
      <c r="H5777" s="34">
        <v>1355.6025</v>
      </c>
      <c r="I5777" s="3"/>
      <c r="J5777" s="26">
        <f t="shared" si="414"/>
        <v>0</v>
      </c>
    </row>
    <row r="5778" spans="1:10" x14ac:dyDescent="0.25">
      <c r="A5778" s="36"/>
      <c r="B5778" s="32" t="s">
        <v>87</v>
      </c>
      <c r="C5778" s="32" t="str">
        <f t="shared" si="413"/>
        <v>116-208</v>
      </c>
      <c r="D5778" s="32" t="s">
        <v>67</v>
      </c>
      <c r="E5778" s="32" t="s">
        <v>15</v>
      </c>
      <c r="F5778" s="32">
        <v>2081160271705</v>
      </c>
      <c r="G5778" s="32">
        <v>17</v>
      </c>
      <c r="H5778" s="34">
        <v>1355.6025</v>
      </c>
      <c r="I5778" s="3"/>
      <c r="J5778" s="26">
        <f t="shared" si="414"/>
        <v>0</v>
      </c>
    </row>
    <row r="5779" spans="1:10" x14ac:dyDescent="0.25">
      <c r="A5779" s="36"/>
      <c r="B5779" s="32" t="s">
        <v>87</v>
      </c>
      <c r="C5779" s="32" t="str">
        <f t="shared" si="413"/>
        <v>116-208</v>
      </c>
      <c r="D5779" s="32" t="s">
        <v>67</v>
      </c>
      <c r="E5779" s="32" t="s">
        <v>16</v>
      </c>
      <c r="F5779" s="32">
        <v>2081160281704</v>
      </c>
      <c r="G5779" s="32">
        <v>17</v>
      </c>
      <c r="H5779" s="34">
        <v>1355.6025</v>
      </c>
      <c r="I5779" s="3"/>
      <c r="J5779" s="26">
        <f t="shared" si="414"/>
        <v>0</v>
      </c>
    </row>
    <row r="5780" spans="1:10" x14ac:dyDescent="0.25">
      <c r="A5780" s="36"/>
      <c r="B5780" s="32" t="s">
        <v>87</v>
      </c>
      <c r="C5780" s="32" t="str">
        <f t="shared" si="413"/>
        <v>116-208</v>
      </c>
      <c r="D5780" s="32" t="s">
        <v>67</v>
      </c>
      <c r="E5780" s="32" t="s">
        <v>17</v>
      </c>
      <c r="F5780" s="32">
        <v>2081160291703</v>
      </c>
      <c r="G5780" s="32">
        <v>12</v>
      </c>
      <c r="H5780" s="34">
        <v>1355.6025</v>
      </c>
      <c r="I5780" s="3"/>
      <c r="J5780" s="26">
        <f t="shared" si="414"/>
        <v>0</v>
      </c>
    </row>
    <row r="5781" spans="1:10" x14ac:dyDescent="0.25">
      <c r="A5781" s="36"/>
      <c r="B5781" s="32" t="s">
        <v>87</v>
      </c>
      <c r="C5781" s="32" t="str">
        <f t="shared" si="413"/>
        <v>116-208</v>
      </c>
      <c r="D5781" s="32" t="s">
        <v>67</v>
      </c>
      <c r="E5781" s="32" t="s">
        <v>18</v>
      </c>
      <c r="F5781" s="32">
        <v>2081160301709</v>
      </c>
      <c r="G5781" s="32">
        <v>10</v>
      </c>
      <c r="H5781" s="34">
        <v>1355.6025</v>
      </c>
      <c r="I5781" s="3"/>
      <c r="J5781" s="26">
        <f t="shared" si="414"/>
        <v>0</v>
      </c>
    </row>
    <row r="5782" spans="1:10" x14ac:dyDescent="0.25">
      <c r="A5782" s="36"/>
      <c r="B5782" s="32" t="s">
        <v>87</v>
      </c>
      <c r="C5782" s="32" t="str">
        <f t="shared" si="413"/>
        <v>116-208</v>
      </c>
      <c r="D5782" s="32" t="s">
        <v>67</v>
      </c>
      <c r="E5782" s="32" t="s">
        <v>79</v>
      </c>
      <c r="F5782" s="32">
        <v>2081160331706</v>
      </c>
      <c r="G5782" s="32">
        <v>1</v>
      </c>
      <c r="H5782" s="34">
        <v>1355.6025</v>
      </c>
      <c r="I5782" s="3"/>
      <c r="J5782" s="26">
        <f t="shared" si="414"/>
        <v>0</v>
      </c>
    </row>
    <row r="5783" spans="1:10" x14ac:dyDescent="0.25">
      <c r="A5783" s="36"/>
      <c r="B5783" s="32" t="s">
        <v>87</v>
      </c>
      <c r="C5783" s="32" t="str">
        <f t="shared" si="413"/>
        <v>116-208</v>
      </c>
      <c r="D5783" s="32" t="s">
        <v>67</v>
      </c>
      <c r="E5783" s="32" t="s">
        <v>19</v>
      </c>
      <c r="F5783" s="32">
        <v>2081160341705</v>
      </c>
      <c r="G5783" s="32">
        <v>12</v>
      </c>
      <c r="H5783" s="34">
        <v>1355.6025</v>
      </c>
      <c r="I5783" s="3"/>
      <c r="J5783" s="26">
        <f t="shared" si="414"/>
        <v>0</v>
      </c>
    </row>
    <row r="5784" spans="1:10" x14ac:dyDescent="0.25">
      <c r="A5784" s="36"/>
      <c r="B5784" s="32" t="s">
        <v>87</v>
      </c>
      <c r="C5784" s="32" t="str">
        <f t="shared" si="413"/>
        <v>116-208</v>
      </c>
      <c r="D5784" s="32" t="s">
        <v>67</v>
      </c>
      <c r="E5784" s="32" t="s">
        <v>20</v>
      </c>
      <c r="F5784" s="32">
        <v>2081160351704</v>
      </c>
      <c r="G5784" s="32">
        <v>13</v>
      </c>
      <c r="H5784" s="34">
        <v>1355.6025</v>
      </c>
      <c r="I5784" s="3"/>
      <c r="J5784" s="26">
        <f t="shared" si="414"/>
        <v>0</v>
      </c>
    </row>
    <row r="5785" spans="1:10" x14ac:dyDescent="0.25">
      <c r="A5785" s="36"/>
      <c r="B5785" s="32" t="s">
        <v>87</v>
      </c>
      <c r="C5785" s="32" t="str">
        <f t="shared" si="413"/>
        <v>116-208</v>
      </c>
      <c r="D5785" s="32" t="s">
        <v>67</v>
      </c>
      <c r="E5785" s="32" t="s">
        <v>21</v>
      </c>
      <c r="F5785" s="32">
        <v>2081160361703</v>
      </c>
      <c r="G5785" s="32">
        <v>9</v>
      </c>
      <c r="H5785" s="34">
        <v>1355.6025</v>
      </c>
      <c r="I5785" s="3"/>
      <c r="J5785" s="26">
        <f t="shared" si="414"/>
        <v>0</v>
      </c>
    </row>
    <row r="5786" spans="1:10" x14ac:dyDescent="0.25">
      <c r="A5786" s="36"/>
      <c r="B5786" s="32" t="s">
        <v>87</v>
      </c>
      <c r="C5786" s="32" t="str">
        <f t="shared" si="413"/>
        <v>116-208</v>
      </c>
      <c r="D5786" s="32" t="s">
        <v>67</v>
      </c>
      <c r="E5786" s="32" t="s">
        <v>22</v>
      </c>
      <c r="F5786" s="32">
        <v>2081160371702</v>
      </c>
      <c r="G5786" s="32">
        <v>2</v>
      </c>
      <c r="H5786" s="34">
        <v>1355.6025</v>
      </c>
      <c r="I5786" s="3"/>
      <c r="J5786" s="26">
        <f t="shared" si="414"/>
        <v>0</v>
      </c>
    </row>
    <row r="5787" spans="1:10" x14ac:dyDescent="0.25">
      <c r="A5787" s="36"/>
      <c r="B5787" s="32" t="s">
        <v>87</v>
      </c>
      <c r="C5787" s="32" t="str">
        <f t="shared" si="413"/>
        <v>116-208</v>
      </c>
      <c r="D5787" s="32" t="s">
        <v>67</v>
      </c>
      <c r="E5787" s="32" t="s">
        <v>81</v>
      </c>
      <c r="F5787" s="32">
        <v>2081160411705</v>
      </c>
      <c r="G5787" s="32">
        <v>10</v>
      </c>
      <c r="H5787" s="34">
        <v>1355.6025</v>
      </c>
      <c r="I5787" s="3"/>
      <c r="J5787" s="26">
        <f t="shared" si="414"/>
        <v>0</v>
      </c>
    </row>
    <row r="5788" spans="1:10" x14ac:dyDescent="0.25">
      <c r="A5788" s="36"/>
      <c r="B5788" s="32" t="s">
        <v>87</v>
      </c>
      <c r="C5788" s="32" t="str">
        <f t="shared" si="413"/>
        <v>116-208</v>
      </c>
      <c r="D5788" s="32" t="s">
        <v>67</v>
      </c>
      <c r="E5788" s="32" t="s">
        <v>73</v>
      </c>
      <c r="F5788" s="32">
        <v>2081160421704</v>
      </c>
      <c r="G5788" s="32">
        <v>8</v>
      </c>
      <c r="H5788" s="34">
        <v>1355.6025</v>
      </c>
      <c r="I5788" s="3"/>
      <c r="J5788" s="26">
        <f t="shared" si="414"/>
        <v>0</v>
      </c>
    </row>
    <row r="5789" spans="1:10" x14ac:dyDescent="0.25">
      <c r="A5789" s="37"/>
      <c r="B5789" s="32" t="s">
        <v>87</v>
      </c>
      <c r="C5789" s="32" t="str">
        <f t="shared" si="413"/>
        <v>116-208</v>
      </c>
      <c r="D5789" s="32" t="s">
        <v>67</v>
      </c>
      <c r="E5789" s="32" t="s">
        <v>28</v>
      </c>
      <c r="F5789" s="32">
        <v>2081160431703</v>
      </c>
      <c r="G5789" s="32">
        <v>1</v>
      </c>
      <c r="H5789" s="34">
        <v>1355.6025</v>
      </c>
      <c r="I5789" s="3"/>
      <c r="J5789" s="26">
        <f t="shared" si="414"/>
        <v>0</v>
      </c>
    </row>
    <row r="5790" spans="1:10" ht="30.75" customHeight="1" x14ac:dyDescent="0.25">
      <c r="A5790" s="35"/>
      <c r="B5790" s="32" t="s">
        <v>68</v>
      </c>
      <c r="C5790" s="32" t="str">
        <f t="shared" ref="C5790:C5795" si="415">HYPERLINK("http://warehouse.orhideja.net//images/products/132-208 черный_2.jpg","132-208")</f>
        <v>132-208</v>
      </c>
      <c r="D5790" s="32" t="s">
        <v>67</v>
      </c>
      <c r="E5790" s="32" t="s">
        <v>77</v>
      </c>
      <c r="F5790" s="32">
        <v>2081320101705</v>
      </c>
      <c r="G5790" s="32">
        <v>2</v>
      </c>
      <c r="H5790" s="34">
        <v>1283.7825</v>
      </c>
      <c r="I5790" s="3"/>
      <c r="J5790" s="26">
        <f t="shared" si="414"/>
        <v>0</v>
      </c>
    </row>
    <row r="5791" spans="1:10" ht="30.75" customHeight="1" x14ac:dyDescent="0.25">
      <c r="A5791" s="36"/>
      <c r="B5791" s="32" t="s">
        <v>68</v>
      </c>
      <c r="C5791" s="32" t="str">
        <f t="shared" si="415"/>
        <v>132-208</v>
      </c>
      <c r="D5791" s="32" t="s">
        <v>67</v>
      </c>
      <c r="E5791" s="32" t="s">
        <v>70</v>
      </c>
      <c r="F5791" s="32">
        <v>2081320111704</v>
      </c>
      <c r="G5791" s="32">
        <v>3</v>
      </c>
      <c r="H5791" s="34">
        <v>1283.7825</v>
      </c>
      <c r="I5791" s="3"/>
      <c r="J5791" s="26">
        <f t="shared" si="414"/>
        <v>0</v>
      </c>
    </row>
    <row r="5792" spans="1:10" ht="30.75" customHeight="1" x14ac:dyDescent="0.25">
      <c r="A5792" s="36"/>
      <c r="B5792" s="32" t="s">
        <v>68</v>
      </c>
      <c r="C5792" s="32" t="str">
        <f t="shared" si="415"/>
        <v>132-208</v>
      </c>
      <c r="D5792" s="32" t="s">
        <v>67</v>
      </c>
      <c r="E5792" s="32" t="s">
        <v>7</v>
      </c>
      <c r="F5792" s="32">
        <v>2081320121703</v>
      </c>
      <c r="G5792" s="32">
        <v>4</v>
      </c>
      <c r="H5792" s="34">
        <v>1283.7825</v>
      </c>
      <c r="I5792" s="3"/>
      <c r="J5792" s="26">
        <f t="shared" si="414"/>
        <v>0</v>
      </c>
    </row>
    <row r="5793" spans="1:10" ht="30.75" customHeight="1" x14ac:dyDescent="0.25">
      <c r="A5793" s="36"/>
      <c r="B5793" s="32" t="s">
        <v>68</v>
      </c>
      <c r="C5793" s="32" t="str">
        <f t="shared" si="415"/>
        <v>132-208</v>
      </c>
      <c r="D5793" s="32" t="s">
        <v>67</v>
      </c>
      <c r="E5793" s="32" t="s">
        <v>11</v>
      </c>
      <c r="F5793" s="32">
        <v>2081320201702</v>
      </c>
      <c r="G5793" s="32">
        <v>1</v>
      </c>
      <c r="H5793" s="34">
        <v>1283.7825</v>
      </c>
      <c r="I5793" s="3"/>
      <c r="J5793" s="26">
        <f t="shared" si="414"/>
        <v>0</v>
      </c>
    </row>
    <row r="5794" spans="1:10" ht="30.75" customHeight="1" x14ac:dyDescent="0.25">
      <c r="A5794" s="36"/>
      <c r="B5794" s="32" t="s">
        <v>68</v>
      </c>
      <c r="C5794" s="32" t="str">
        <f t="shared" si="415"/>
        <v>132-208</v>
      </c>
      <c r="D5794" s="32" t="s">
        <v>67</v>
      </c>
      <c r="E5794" s="32" t="s">
        <v>15</v>
      </c>
      <c r="F5794" s="32">
        <v>2081320271705</v>
      </c>
      <c r="G5794" s="32">
        <v>1</v>
      </c>
      <c r="H5794" s="34">
        <v>1283.7825</v>
      </c>
      <c r="I5794" s="3"/>
      <c r="J5794" s="26">
        <f t="shared" si="414"/>
        <v>0</v>
      </c>
    </row>
    <row r="5795" spans="1:10" ht="30.75" customHeight="1" x14ac:dyDescent="0.25">
      <c r="A5795" s="37"/>
      <c r="B5795" s="32" t="s">
        <v>68</v>
      </c>
      <c r="C5795" s="32" t="str">
        <f t="shared" si="415"/>
        <v>132-208</v>
      </c>
      <c r="D5795" s="32" t="s">
        <v>67</v>
      </c>
      <c r="E5795" s="32" t="s">
        <v>16</v>
      </c>
      <c r="F5795" s="32">
        <v>2081320281704</v>
      </c>
      <c r="G5795" s="32">
        <v>3</v>
      </c>
      <c r="H5795" s="34">
        <v>1283.7825</v>
      </c>
      <c r="I5795" s="3"/>
      <c r="J5795" s="26">
        <f t="shared" si="414"/>
        <v>0</v>
      </c>
    </row>
    <row r="5796" spans="1:10" ht="20.25" customHeight="1" x14ac:dyDescent="0.25">
      <c r="A5796" s="35"/>
      <c r="B5796" s="32" t="s">
        <v>228</v>
      </c>
      <c r="C5796" s="32" t="str">
        <f t="shared" ref="C5796:C5812" si="416">HYPERLINK("http://warehouse.orhideja.net//images/products/187-208 Чёрный_4.jpg","187-208")</f>
        <v>187-208</v>
      </c>
      <c r="D5796" s="32" t="s">
        <v>67</v>
      </c>
      <c r="E5796" s="32" t="s">
        <v>151</v>
      </c>
      <c r="F5796" s="32">
        <v>2081870091709</v>
      </c>
      <c r="G5796" s="32">
        <v>5</v>
      </c>
      <c r="H5796" s="34">
        <v>1158.0975000000001</v>
      </c>
      <c r="I5796" s="3"/>
      <c r="J5796" s="26">
        <f t="shared" si="414"/>
        <v>0</v>
      </c>
    </row>
    <row r="5797" spans="1:10" ht="20.25" customHeight="1" x14ac:dyDescent="0.25">
      <c r="A5797" s="36"/>
      <c r="B5797" s="32" t="s">
        <v>228</v>
      </c>
      <c r="C5797" s="32" t="str">
        <f t="shared" si="416"/>
        <v>187-208</v>
      </c>
      <c r="D5797" s="32" t="s">
        <v>67</v>
      </c>
      <c r="E5797" s="32" t="s">
        <v>77</v>
      </c>
      <c r="F5797" s="32">
        <v>2081870101705</v>
      </c>
      <c r="G5797" s="32">
        <v>1</v>
      </c>
      <c r="H5797" s="34">
        <v>1158.0975000000001</v>
      </c>
      <c r="I5797" s="3"/>
      <c r="J5797" s="26">
        <f t="shared" si="414"/>
        <v>0</v>
      </c>
    </row>
    <row r="5798" spans="1:10" ht="20.25" customHeight="1" x14ac:dyDescent="0.25">
      <c r="A5798" s="36"/>
      <c r="B5798" s="32" t="s">
        <v>228</v>
      </c>
      <c r="C5798" s="32" t="str">
        <f t="shared" si="416"/>
        <v>187-208</v>
      </c>
      <c r="D5798" s="32" t="s">
        <v>67</v>
      </c>
      <c r="E5798" s="32" t="s">
        <v>70</v>
      </c>
      <c r="F5798" s="32">
        <v>2081870111704</v>
      </c>
      <c r="G5798" s="32">
        <v>2</v>
      </c>
      <c r="H5798" s="34">
        <v>1158.0975000000001</v>
      </c>
      <c r="I5798" s="3"/>
      <c r="J5798" s="26">
        <f t="shared" si="414"/>
        <v>0</v>
      </c>
    </row>
    <row r="5799" spans="1:10" ht="20.25" customHeight="1" x14ac:dyDescent="0.25">
      <c r="A5799" s="36"/>
      <c r="B5799" s="32" t="s">
        <v>228</v>
      </c>
      <c r="C5799" s="32" t="str">
        <f t="shared" si="416"/>
        <v>187-208</v>
      </c>
      <c r="D5799" s="32" t="s">
        <v>67</v>
      </c>
      <c r="E5799" s="32" t="s">
        <v>8</v>
      </c>
      <c r="F5799" s="32">
        <v>2081870131702</v>
      </c>
      <c r="G5799" s="32">
        <v>2</v>
      </c>
      <c r="H5799" s="34">
        <v>1158.0975000000001</v>
      </c>
      <c r="I5799" s="3"/>
      <c r="J5799" s="26">
        <f t="shared" si="414"/>
        <v>0</v>
      </c>
    </row>
    <row r="5800" spans="1:10" ht="20.25" customHeight="1" x14ac:dyDescent="0.25">
      <c r="A5800" s="36"/>
      <c r="B5800" s="32" t="s">
        <v>228</v>
      </c>
      <c r="C5800" s="32" t="str">
        <f t="shared" si="416"/>
        <v>187-208</v>
      </c>
      <c r="D5800" s="32" t="s">
        <v>67</v>
      </c>
      <c r="E5800" s="32" t="s">
        <v>54</v>
      </c>
      <c r="F5800" s="32">
        <v>2081870141701</v>
      </c>
      <c r="G5800" s="32">
        <v>3</v>
      </c>
      <c r="H5800" s="34">
        <v>1158.0975000000001</v>
      </c>
      <c r="I5800" s="3"/>
      <c r="J5800" s="26">
        <f t="shared" si="414"/>
        <v>0</v>
      </c>
    </row>
    <row r="5801" spans="1:10" ht="20.25" customHeight="1" x14ac:dyDescent="0.25">
      <c r="A5801" s="36"/>
      <c r="B5801" s="32" t="s">
        <v>228</v>
      </c>
      <c r="C5801" s="32" t="str">
        <f t="shared" si="416"/>
        <v>187-208</v>
      </c>
      <c r="D5801" s="32" t="s">
        <v>67</v>
      </c>
      <c r="E5801" s="32" t="s">
        <v>78</v>
      </c>
      <c r="F5801" s="32">
        <v>2081870171708</v>
      </c>
      <c r="G5801" s="32">
        <v>2</v>
      </c>
      <c r="H5801" s="34">
        <v>1158.0975000000001</v>
      </c>
      <c r="I5801" s="3"/>
      <c r="J5801" s="26">
        <f t="shared" si="414"/>
        <v>0</v>
      </c>
    </row>
    <row r="5802" spans="1:10" ht="20.25" customHeight="1" x14ac:dyDescent="0.25">
      <c r="A5802" s="36"/>
      <c r="B5802" s="32" t="s">
        <v>228</v>
      </c>
      <c r="C5802" s="32" t="str">
        <f t="shared" si="416"/>
        <v>187-208</v>
      </c>
      <c r="D5802" s="32" t="s">
        <v>67</v>
      </c>
      <c r="E5802" s="32" t="s">
        <v>9</v>
      </c>
      <c r="F5802" s="32">
        <v>2081870181707</v>
      </c>
      <c r="G5802" s="32">
        <v>7</v>
      </c>
      <c r="H5802" s="34">
        <v>1158.0975000000001</v>
      </c>
      <c r="I5802" s="3"/>
      <c r="J5802" s="26">
        <f t="shared" si="414"/>
        <v>0</v>
      </c>
    </row>
    <row r="5803" spans="1:10" ht="20.25" customHeight="1" x14ac:dyDescent="0.25">
      <c r="A5803" s="36"/>
      <c r="B5803" s="32" t="s">
        <v>228</v>
      </c>
      <c r="C5803" s="32" t="str">
        <f t="shared" si="416"/>
        <v>187-208</v>
      </c>
      <c r="D5803" s="32" t="s">
        <v>67</v>
      </c>
      <c r="E5803" s="32" t="s">
        <v>10</v>
      </c>
      <c r="F5803" s="32">
        <v>2081870191706</v>
      </c>
      <c r="G5803" s="32">
        <v>9</v>
      </c>
      <c r="H5803" s="34">
        <v>1158.0975000000001</v>
      </c>
      <c r="I5803" s="3"/>
      <c r="J5803" s="26">
        <f t="shared" si="414"/>
        <v>0</v>
      </c>
    </row>
    <row r="5804" spans="1:10" ht="20.25" customHeight="1" x14ac:dyDescent="0.25">
      <c r="A5804" s="36"/>
      <c r="B5804" s="32" t="s">
        <v>228</v>
      </c>
      <c r="C5804" s="32" t="str">
        <f t="shared" si="416"/>
        <v>187-208</v>
      </c>
      <c r="D5804" s="32" t="s">
        <v>67</v>
      </c>
      <c r="E5804" s="32" t="s">
        <v>11</v>
      </c>
      <c r="F5804" s="32">
        <v>2081870201702</v>
      </c>
      <c r="G5804" s="32">
        <v>6</v>
      </c>
      <c r="H5804" s="34">
        <v>1158.0975000000001</v>
      </c>
      <c r="I5804" s="3"/>
      <c r="J5804" s="26">
        <f t="shared" si="414"/>
        <v>0</v>
      </c>
    </row>
    <row r="5805" spans="1:10" ht="20.25" customHeight="1" x14ac:dyDescent="0.25">
      <c r="A5805" s="36"/>
      <c r="B5805" s="32" t="s">
        <v>228</v>
      </c>
      <c r="C5805" s="32" t="str">
        <f t="shared" si="416"/>
        <v>187-208</v>
      </c>
      <c r="D5805" s="32" t="s">
        <v>67</v>
      </c>
      <c r="E5805" s="32" t="s">
        <v>71</v>
      </c>
      <c r="F5805" s="32">
        <v>2081870251707</v>
      </c>
      <c r="G5805" s="32">
        <v>2</v>
      </c>
      <c r="H5805" s="34">
        <v>1158.0975000000001</v>
      </c>
      <c r="I5805" s="3"/>
      <c r="J5805" s="26">
        <f t="shared" si="414"/>
        <v>0</v>
      </c>
    </row>
    <row r="5806" spans="1:10" ht="20.25" customHeight="1" x14ac:dyDescent="0.25">
      <c r="A5806" s="36"/>
      <c r="B5806" s="32" t="s">
        <v>228</v>
      </c>
      <c r="C5806" s="32" t="str">
        <f t="shared" si="416"/>
        <v>187-208</v>
      </c>
      <c r="D5806" s="32" t="s">
        <v>67</v>
      </c>
      <c r="E5806" s="32" t="s">
        <v>14</v>
      </c>
      <c r="F5806" s="32">
        <v>2081870261706</v>
      </c>
      <c r="G5806" s="32">
        <v>9</v>
      </c>
      <c r="H5806" s="34">
        <v>1158.0975000000001</v>
      </c>
      <c r="I5806" s="3"/>
      <c r="J5806" s="26">
        <f t="shared" si="414"/>
        <v>0</v>
      </c>
    </row>
    <row r="5807" spans="1:10" ht="20.25" customHeight="1" x14ac:dyDescent="0.25">
      <c r="A5807" s="36"/>
      <c r="B5807" s="32" t="s">
        <v>228</v>
      </c>
      <c r="C5807" s="32" t="str">
        <f t="shared" si="416"/>
        <v>187-208</v>
      </c>
      <c r="D5807" s="32" t="s">
        <v>67</v>
      </c>
      <c r="E5807" s="32" t="s">
        <v>15</v>
      </c>
      <c r="F5807" s="32">
        <v>2081870271705</v>
      </c>
      <c r="G5807" s="32">
        <v>10</v>
      </c>
      <c r="H5807" s="34">
        <v>1158.0975000000001</v>
      </c>
      <c r="I5807" s="3"/>
      <c r="J5807" s="26">
        <f t="shared" si="414"/>
        <v>0</v>
      </c>
    </row>
    <row r="5808" spans="1:10" ht="20.25" customHeight="1" x14ac:dyDescent="0.25">
      <c r="A5808" s="36"/>
      <c r="B5808" s="32" t="s">
        <v>228</v>
      </c>
      <c r="C5808" s="32" t="str">
        <f t="shared" si="416"/>
        <v>187-208</v>
      </c>
      <c r="D5808" s="32" t="s">
        <v>67</v>
      </c>
      <c r="E5808" s="32" t="s">
        <v>16</v>
      </c>
      <c r="F5808" s="32">
        <v>2081870281704</v>
      </c>
      <c r="G5808" s="32">
        <v>6</v>
      </c>
      <c r="H5808" s="34">
        <v>1158.0975000000001</v>
      </c>
      <c r="I5808" s="3"/>
      <c r="J5808" s="26">
        <f t="shared" si="414"/>
        <v>0</v>
      </c>
    </row>
    <row r="5809" spans="1:10" ht="20.25" customHeight="1" x14ac:dyDescent="0.25">
      <c r="A5809" s="36"/>
      <c r="B5809" s="32" t="s">
        <v>228</v>
      </c>
      <c r="C5809" s="32" t="str">
        <f t="shared" si="416"/>
        <v>187-208</v>
      </c>
      <c r="D5809" s="32" t="s">
        <v>67</v>
      </c>
      <c r="E5809" s="32" t="s">
        <v>79</v>
      </c>
      <c r="F5809" s="32">
        <v>2081870331706</v>
      </c>
      <c r="G5809" s="32">
        <v>2</v>
      </c>
      <c r="H5809" s="34">
        <v>1158.0975000000001</v>
      </c>
      <c r="I5809" s="3"/>
      <c r="J5809" s="26">
        <f t="shared" si="414"/>
        <v>0</v>
      </c>
    </row>
    <row r="5810" spans="1:10" ht="20.25" customHeight="1" x14ac:dyDescent="0.25">
      <c r="A5810" s="36"/>
      <c r="B5810" s="32" t="s">
        <v>228</v>
      </c>
      <c r="C5810" s="32" t="str">
        <f t="shared" si="416"/>
        <v>187-208</v>
      </c>
      <c r="D5810" s="32" t="s">
        <v>67</v>
      </c>
      <c r="E5810" s="32" t="s">
        <v>19</v>
      </c>
      <c r="F5810" s="32">
        <v>2081870341705</v>
      </c>
      <c r="G5810" s="32">
        <v>9</v>
      </c>
      <c r="H5810" s="34">
        <v>1158.0975000000001</v>
      </c>
      <c r="I5810" s="3"/>
      <c r="J5810" s="26">
        <f t="shared" si="414"/>
        <v>0</v>
      </c>
    </row>
    <row r="5811" spans="1:10" ht="20.25" customHeight="1" x14ac:dyDescent="0.25">
      <c r="A5811" s="36"/>
      <c r="B5811" s="32" t="s">
        <v>228</v>
      </c>
      <c r="C5811" s="32" t="str">
        <f t="shared" si="416"/>
        <v>187-208</v>
      </c>
      <c r="D5811" s="32" t="s">
        <v>67</v>
      </c>
      <c r="E5811" s="32" t="s">
        <v>20</v>
      </c>
      <c r="F5811" s="32">
        <v>2081870351704</v>
      </c>
      <c r="G5811" s="32">
        <v>7</v>
      </c>
      <c r="H5811" s="34">
        <v>1158.0975000000001</v>
      </c>
      <c r="I5811" s="3"/>
      <c r="J5811" s="26">
        <f t="shared" si="414"/>
        <v>0</v>
      </c>
    </row>
    <row r="5812" spans="1:10" ht="20.25" customHeight="1" x14ac:dyDescent="0.25">
      <c r="A5812" s="37"/>
      <c r="B5812" s="32" t="s">
        <v>228</v>
      </c>
      <c r="C5812" s="32" t="str">
        <f t="shared" si="416"/>
        <v>187-208</v>
      </c>
      <c r="D5812" s="32" t="s">
        <v>67</v>
      </c>
      <c r="E5812" s="32" t="s">
        <v>21</v>
      </c>
      <c r="F5812" s="32">
        <v>2081870361703</v>
      </c>
      <c r="G5812" s="32">
        <v>1</v>
      </c>
      <c r="H5812" s="34">
        <v>1158.0975000000001</v>
      </c>
      <c r="I5812" s="3"/>
      <c r="J5812" s="26">
        <f t="shared" si="414"/>
        <v>0</v>
      </c>
    </row>
    <row r="5813" spans="1:10" x14ac:dyDescent="0.25">
      <c r="A5813" s="35"/>
      <c r="B5813" s="32" t="s">
        <v>68</v>
      </c>
      <c r="C5813" s="32" t="str">
        <f t="shared" ref="C5813:C5818" si="417">HYPERLINK("http://warehouse.orhideja.net//images/products/532-208-black.jpg","532-208")</f>
        <v>532-208</v>
      </c>
      <c r="D5813" s="32" t="s">
        <v>67</v>
      </c>
      <c r="E5813" s="32" t="s">
        <v>70</v>
      </c>
      <c r="F5813" s="32">
        <v>2085320111702</v>
      </c>
      <c r="G5813" s="32">
        <v>1</v>
      </c>
      <c r="H5813" s="34">
        <v>1472.31</v>
      </c>
      <c r="I5813" s="3"/>
      <c r="J5813" s="26">
        <f t="shared" si="414"/>
        <v>0</v>
      </c>
    </row>
    <row r="5814" spans="1:10" x14ac:dyDescent="0.25">
      <c r="A5814" s="36"/>
      <c r="B5814" s="32" t="s">
        <v>68</v>
      </c>
      <c r="C5814" s="32" t="str">
        <f t="shared" si="417"/>
        <v>532-208</v>
      </c>
      <c r="D5814" s="32" t="s">
        <v>67</v>
      </c>
      <c r="E5814" s="32" t="s">
        <v>7</v>
      </c>
      <c r="F5814" s="32">
        <v>2085320121701</v>
      </c>
      <c r="G5814" s="32">
        <v>3</v>
      </c>
      <c r="H5814" s="34">
        <v>1472.31</v>
      </c>
      <c r="I5814" s="3"/>
      <c r="J5814" s="26">
        <f t="shared" si="414"/>
        <v>0</v>
      </c>
    </row>
    <row r="5815" spans="1:10" x14ac:dyDescent="0.25">
      <c r="A5815" s="36"/>
      <c r="B5815" s="32" t="s">
        <v>68</v>
      </c>
      <c r="C5815" s="32" t="str">
        <f t="shared" si="417"/>
        <v>532-208</v>
      </c>
      <c r="D5815" s="32" t="s">
        <v>67</v>
      </c>
      <c r="E5815" s="32" t="s">
        <v>10</v>
      </c>
      <c r="F5815" s="32">
        <v>2085320191704</v>
      </c>
      <c r="G5815" s="32">
        <v>4</v>
      </c>
      <c r="H5815" s="34">
        <v>1472.31</v>
      </c>
      <c r="I5815" s="3"/>
      <c r="J5815" s="26">
        <f t="shared" si="414"/>
        <v>0</v>
      </c>
    </row>
    <row r="5816" spans="1:10" x14ac:dyDescent="0.25">
      <c r="A5816" s="36"/>
      <c r="B5816" s="32" t="s">
        <v>68</v>
      </c>
      <c r="C5816" s="32" t="str">
        <f t="shared" si="417"/>
        <v>532-208</v>
      </c>
      <c r="D5816" s="32" t="s">
        <v>67</v>
      </c>
      <c r="E5816" s="32" t="s">
        <v>11</v>
      </c>
      <c r="F5816" s="32">
        <v>2085320201700</v>
      </c>
      <c r="G5816" s="32">
        <v>8</v>
      </c>
      <c r="H5816" s="34">
        <v>1472.31</v>
      </c>
      <c r="I5816" s="3"/>
      <c r="J5816" s="26">
        <f t="shared" si="414"/>
        <v>0</v>
      </c>
    </row>
    <row r="5817" spans="1:10" x14ac:dyDescent="0.25">
      <c r="A5817" s="36"/>
      <c r="B5817" s="32" t="s">
        <v>68</v>
      </c>
      <c r="C5817" s="32" t="str">
        <f t="shared" si="417"/>
        <v>532-208</v>
      </c>
      <c r="D5817" s="32" t="s">
        <v>67</v>
      </c>
      <c r="E5817" s="32" t="s">
        <v>25</v>
      </c>
      <c r="F5817" s="32">
        <v>2085320211709</v>
      </c>
      <c r="G5817" s="32">
        <v>1</v>
      </c>
      <c r="H5817" s="34">
        <v>1472.31</v>
      </c>
      <c r="I5817" s="3"/>
      <c r="J5817" s="26">
        <f t="shared" si="414"/>
        <v>0</v>
      </c>
    </row>
    <row r="5818" spans="1:10" x14ac:dyDescent="0.25">
      <c r="A5818" s="36"/>
      <c r="B5818" s="32" t="s">
        <v>68</v>
      </c>
      <c r="C5818" s="32" t="str">
        <f t="shared" si="417"/>
        <v>532-208</v>
      </c>
      <c r="D5818" s="32" t="s">
        <v>67</v>
      </c>
      <c r="E5818" s="32" t="s">
        <v>16</v>
      </c>
      <c r="F5818" s="32">
        <v>2085320281702</v>
      </c>
      <c r="G5818" s="32">
        <v>3</v>
      </c>
      <c r="H5818" s="34">
        <v>1472.31</v>
      </c>
      <c r="I5818" s="3"/>
      <c r="J5818" s="26">
        <f t="shared" si="414"/>
        <v>0</v>
      </c>
    </row>
    <row r="5819" spans="1:10" x14ac:dyDescent="0.25">
      <c r="A5819" s="36"/>
      <c r="B5819" s="32" t="s">
        <v>68</v>
      </c>
      <c r="C5819" s="32" t="str">
        <f t="shared" ref="C5819:C5830" si="418">HYPERLINK("http://warehouse.orhideja.net//images/products/532-208-black_2.jpg","532-208")</f>
        <v>532-208</v>
      </c>
      <c r="D5819" s="32" t="s">
        <v>67</v>
      </c>
      <c r="E5819" s="32" t="s">
        <v>77</v>
      </c>
      <c r="F5819" s="32">
        <v>2085320101703</v>
      </c>
      <c r="G5819" s="32">
        <v>10</v>
      </c>
      <c r="H5819" s="34">
        <v>1472.31</v>
      </c>
      <c r="I5819" s="3"/>
      <c r="J5819" s="26">
        <f t="shared" si="414"/>
        <v>0</v>
      </c>
    </row>
    <row r="5820" spans="1:10" x14ac:dyDescent="0.25">
      <c r="A5820" s="36"/>
      <c r="B5820" s="32" t="s">
        <v>68</v>
      </c>
      <c r="C5820" s="32" t="str">
        <f t="shared" si="418"/>
        <v>532-208</v>
      </c>
      <c r="D5820" s="32" t="s">
        <v>67</v>
      </c>
      <c r="E5820" s="32" t="s">
        <v>70</v>
      </c>
      <c r="F5820" s="32">
        <v>2085320111702</v>
      </c>
      <c r="G5820" s="32">
        <v>11</v>
      </c>
      <c r="H5820" s="34">
        <v>1472.31</v>
      </c>
      <c r="I5820" s="3"/>
      <c r="J5820" s="26">
        <f t="shared" si="414"/>
        <v>0</v>
      </c>
    </row>
    <row r="5821" spans="1:10" x14ac:dyDescent="0.25">
      <c r="A5821" s="36"/>
      <c r="B5821" s="32" t="s">
        <v>68</v>
      </c>
      <c r="C5821" s="32" t="str">
        <f t="shared" si="418"/>
        <v>532-208</v>
      </c>
      <c r="D5821" s="32" t="s">
        <v>67</v>
      </c>
      <c r="E5821" s="32" t="s">
        <v>7</v>
      </c>
      <c r="F5821" s="32">
        <v>2085320121701</v>
      </c>
      <c r="G5821" s="32">
        <v>1</v>
      </c>
      <c r="H5821" s="34">
        <v>1472.31</v>
      </c>
      <c r="I5821" s="3"/>
      <c r="J5821" s="26">
        <f t="shared" si="414"/>
        <v>0</v>
      </c>
    </row>
    <row r="5822" spans="1:10" x14ac:dyDescent="0.25">
      <c r="A5822" s="36"/>
      <c r="B5822" s="32" t="s">
        <v>68</v>
      </c>
      <c r="C5822" s="32" t="str">
        <f t="shared" si="418"/>
        <v>532-208</v>
      </c>
      <c r="D5822" s="32" t="s">
        <v>67</v>
      </c>
      <c r="E5822" s="32" t="s">
        <v>8</v>
      </c>
      <c r="F5822" s="32">
        <v>2085320131700</v>
      </c>
      <c r="G5822" s="32">
        <v>2</v>
      </c>
      <c r="H5822" s="34">
        <v>1472.31</v>
      </c>
      <c r="I5822" s="3"/>
      <c r="J5822" s="26">
        <f t="shared" si="414"/>
        <v>0</v>
      </c>
    </row>
    <row r="5823" spans="1:10" x14ac:dyDescent="0.25">
      <c r="A5823" s="36"/>
      <c r="B5823" s="32" t="s">
        <v>68</v>
      </c>
      <c r="C5823" s="32" t="str">
        <f t="shared" si="418"/>
        <v>532-208</v>
      </c>
      <c r="D5823" s="32" t="s">
        <v>67</v>
      </c>
      <c r="E5823" s="32" t="s">
        <v>78</v>
      </c>
      <c r="F5823" s="32">
        <v>2085320171706</v>
      </c>
      <c r="G5823" s="32">
        <v>10</v>
      </c>
      <c r="H5823" s="34">
        <v>1472.31</v>
      </c>
      <c r="I5823" s="3"/>
      <c r="J5823" s="26">
        <f t="shared" si="414"/>
        <v>0</v>
      </c>
    </row>
    <row r="5824" spans="1:10" x14ac:dyDescent="0.25">
      <c r="A5824" s="36"/>
      <c r="B5824" s="32" t="s">
        <v>68</v>
      </c>
      <c r="C5824" s="32" t="str">
        <f t="shared" si="418"/>
        <v>532-208</v>
      </c>
      <c r="D5824" s="32" t="s">
        <v>67</v>
      </c>
      <c r="E5824" s="32" t="s">
        <v>9</v>
      </c>
      <c r="F5824" s="32">
        <v>2085320181705</v>
      </c>
      <c r="G5824" s="32">
        <v>19</v>
      </c>
      <c r="H5824" s="34">
        <v>1472.31</v>
      </c>
      <c r="I5824" s="3"/>
      <c r="J5824" s="26">
        <f t="shared" si="414"/>
        <v>0</v>
      </c>
    </row>
    <row r="5825" spans="1:10" x14ac:dyDescent="0.25">
      <c r="A5825" s="36"/>
      <c r="B5825" s="32" t="s">
        <v>68</v>
      </c>
      <c r="C5825" s="32" t="str">
        <f t="shared" si="418"/>
        <v>532-208</v>
      </c>
      <c r="D5825" s="32" t="s">
        <v>67</v>
      </c>
      <c r="E5825" s="32" t="s">
        <v>10</v>
      </c>
      <c r="F5825" s="32">
        <v>2085320191704</v>
      </c>
      <c r="G5825" s="32">
        <v>13</v>
      </c>
      <c r="H5825" s="34">
        <v>1472.31</v>
      </c>
      <c r="I5825" s="3"/>
      <c r="J5825" s="26">
        <f t="shared" si="414"/>
        <v>0</v>
      </c>
    </row>
    <row r="5826" spans="1:10" x14ac:dyDescent="0.25">
      <c r="A5826" s="36"/>
      <c r="B5826" s="32" t="s">
        <v>68</v>
      </c>
      <c r="C5826" s="32" t="str">
        <f t="shared" si="418"/>
        <v>532-208</v>
      </c>
      <c r="D5826" s="32" t="s">
        <v>67</v>
      </c>
      <c r="E5826" s="32" t="s">
        <v>71</v>
      </c>
      <c r="F5826" s="32">
        <v>2085320251705</v>
      </c>
      <c r="G5826" s="32">
        <v>7</v>
      </c>
      <c r="H5826" s="34">
        <v>1472.31</v>
      </c>
      <c r="I5826" s="3"/>
      <c r="J5826" s="26">
        <f t="shared" si="414"/>
        <v>0</v>
      </c>
    </row>
    <row r="5827" spans="1:10" x14ac:dyDescent="0.25">
      <c r="A5827" s="36"/>
      <c r="B5827" s="32" t="s">
        <v>68</v>
      </c>
      <c r="C5827" s="32" t="str">
        <f t="shared" si="418"/>
        <v>532-208</v>
      </c>
      <c r="D5827" s="32" t="s">
        <v>67</v>
      </c>
      <c r="E5827" s="32" t="s">
        <v>14</v>
      </c>
      <c r="F5827" s="32">
        <v>2085320261704</v>
      </c>
      <c r="G5827" s="32">
        <v>14</v>
      </c>
      <c r="H5827" s="34">
        <v>1472.31</v>
      </c>
      <c r="I5827" s="3"/>
      <c r="J5827" s="26">
        <f t="shared" si="414"/>
        <v>0</v>
      </c>
    </row>
    <row r="5828" spans="1:10" x14ac:dyDescent="0.25">
      <c r="A5828" s="36"/>
      <c r="B5828" s="32" t="s">
        <v>68</v>
      </c>
      <c r="C5828" s="32" t="str">
        <f t="shared" si="418"/>
        <v>532-208</v>
      </c>
      <c r="D5828" s="32" t="s">
        <v>67</v>
      </c>
      <c r="E5828" s="32" t="s">
        <v>15</v>
      </c>
      <c r="F5828" s="32">
        <v>2085320271703</v>
      </c>
      <c r="G5828" s="32">
        <v>12</v>
      </c>
      <c r="H5828" s="34">
        <v>1472.31</v>
      </c>
      <c r="I5828" s="3"/>
      <c r="J5828" s="26">
        <f t="shared" si="414"/>
        <v>0</v>
      </c>
    </row>
    <row r="5829" spans="1:10" x14ac:dyDescent="0.25">
      <c r="A5829" s="36"/>
      <c r="B5829" s="32" t="s">
        <v>68</v>
      </c>
      <c r="C5829" s="32" t="str">
        <f t="shared" si="418"/>
        <v>532-208</v>
      </c>
      <c r="D5829" s="32" t="s">
        <v>67</v>
      </c>
      <c r="E5829" s="32" t="s">
        <v>79</v>
      </c>
      <c r="F5829" s="32">
        <v>2085320331704</v>
      </c>
      <c r="G5829" s="32">
        <v>4</v>
      </c>
      <c r="H5829" s="34">
        <v>1472.31</v>
      </c>
      <c r="I5829" s="3"/>
      <c r="J5829" s="26">
        <f t="shared" si="414"/>
        <v>0</v>
      </c>
    </row>
    <row r="5830" spans="1:10" x14ac:dyDescent="0.25">
      <c r="A5830" s="37"/>
      <c r="B5830" s="32" t="s">
        <v>68</v>
      </c>
      <c r="C5830" s="32" t="str">
        <f t="shared" si="418"/>
        <v>532-208</v>
      </c>
      <c r="D5830" s="32" t="s">
        <v>67</v>
      </c>
      <c r="E5830" s="32" t="s">
        <v>19</v>
      </c>
      <c r="F5830" s="32">
        <v>2085320341703</v>
      </c>
      <c r="G5830" s="32">
        <v>3</v>
      </c>
      <c r="H5830" s="34">
        <v>1472.31</v>
      </c>
      <c r="I5830" s="3"/>
      <c r="J5830" s="26">
        <f t="shared" si="414"/>
        <v>0</v>
      </c>
    </row>
    <row r="5831" spans="1:10" ht="37.5" customHeight="1" x14ac:dyDescent="0.25">
      <c r="A5831" s="35"/>
      <c r="B5831" s="32" t="s">
        <v>5</v>
      </c>
      <c r="C5831" s="32" t="str">
        <f t="shared" ref="C5831:C5836" si="419">HYPERLINK("http://warehouse.orhideja.net//images/products/535-208 black1.jpg","535-208")</f>
        <v>535-208</v>
      </c>
      <c r="D5831" s="32" t="s">
        <v>67</v>
      </c>
      <c r="E5831" s="32" t="s">
        <v>10</v>
      </c>
      <c r="F5831" s="32">
        <v>2085350191705</v>
      </c>
      <c r="G5831" s="32">
        <v>3</v>
      </c>
      <c r="H5831" s="34">
        <v>1283.7825</v>
      </c>
      <c r="I5831" s="3"/>
      <c r="J5831" s="26">
        <f t="shared" si="414"/>
        <v>0</v>
      </c>
    </row>
    <row r="5832" spans="1:10" ht="37.5" customHeight="1" x14ac:dyDescent="0.25">
      <c r="A5832" s="36"/>
      <c r="B5832" s="32" t="s">
        <v>5</v>
      </c>
      <c r="C5832" s="32" t="str">
        <f t="shared" si="419"/>
        <v>535-208</v>
      </c>
      <c r="D5832" s="32" t="s">
        <v>67</v>
      </c>
      <c r="E5832" s="32" t="s">
        <v>11</v>
      </c>
      <c r="F5832" s="32">
        <v>2085350201701</v>
      </c>
      <c r="G5832" s="32">
        <v>4</v>
      </c>
      <c r="H5832" s="34">
        <v>1283.7825</v>
      </c>
      <c r="I5832" s="3"/>
      <c r="J5832" s="26">
        <f t="shared" ref="J5832:J5895" si="420">H5832*I5832</f>
        <v>0</v>
      </c>
    </row>
    <row r="5833" spans="1:10" ht="37.5" customHeight="1" x14ac:dyDescent="0.25">
      <c r="A5833" s="36"/>
      <c r="B5833" s="32" t="s">
        <v>5</v>
      </c>
      <c r="C5833" s="32" t="str">
        <f t="shared" si="419"/>
        <v>535-208</v>
      </c>
      <c r="D5833" s="32" t="s">
        <v>67</v>
      </c>
      <c r="E5833" s="32" t="s">
        <v>25</v>
      </c>
      <c r="F5833" s="32">
        <v>2085350211700</v>
      </c>
      <c r="G5833" s="32">
        <v>5</v>
      </c>
      <c r="H5833" s="34">
        <v>1283.7825</v>
      </c>
      <c r="I5833" s="3"/>
      <c r="J5833" s="26">
        <f t="shared" si="420"/>
        <v>0</v>
      </c>
    </row>
    <row r="5834" spans="1:10" ht="37.5" customHeight="1" x14ac:dyDescent="0.25">
      <c r="A5834" s="36"/>
      <c r="B5834" s="32" t="s">
        <v>5</v>
      </c>
      <c r="C5834" s="32" t="str">
        <f t="shared" si="419"/>
        <v>535-208</v>
      </c>
      <c r="D5834" s="32" t="s">
        <v>67</v>
      </c>
      <c r="E5834" s="32" t="s">
        <v>14</v>
      </c>
      <c r="F5834" s="32">
        <v>2085350261705</v>
      </c>
      <c r="G5834" s="32">
        <v>2</v>
      </c>
      <c r="H5834" s="34">
        <v>1283.7825</v>
      </c>
      <c r="I5834" s="3"/>
      <c r="J5834" s="26">
        <f t="shared" si="420"/>
        <v>0</v>
      </c>
    </row>
    <row r="5835" spans="1:10" ht="37.5" customHeight="1" x14ac:dyDescent="0.25">
      <c r="A5835" s="36"/>
      <c r="B5835" s="32" t="s">
        <v>5</v>
      </c>
      <c r="C5835" s="32" t="str">
        <f t="shared" si="419"/>
        <v>535-208</v>
      </c>
      <c r="D5835" s="32" t="s">
        <v>67</v>
      </c>
      <c r="E5835" s="32" t="s">
        <v>17</v>
      </c>
      <c r="F5835" s="32">
        <v>2085350291702</v>
      </c>
      <c r="G5835" s="32">
        <v>1</v>
      </c>
      <c r="H5835" s="34">
        <v>1283.7825</v>
      </c>
      <c r="I5835" s="3"/>
      <c r="J5835" s="26">
        <f t="shared" si="420"/>
        <v>0</v>
      </c>
    </row>
    <row r="5836" spans="1:10" ht="37.5" customHeight="1" x14ac:dyDescent="0.25">
      <c r="A5836" s="37"/>
      <c r="B5836" s="32" t="s">
        <v>5</v>
      </c>
      <c r="C5836" s="32" t="str">
        <f t="shared" si="419"/>
        <v>535-208</v>
      </c>
      <c r="D5836" s="32" t="s">
        <v>67</v>
      </c>
      <c r="E5836" s="32" t="s">
        <v>19</v>
      </c>
      <c r="F5836" s="32">
        <v>2085350341704</v>
      </c>
      <c r="G5836" s="32">
        <v>3</v>
      </c>
      <c r="H5836" s="34">
        <v>1283.7825</v>
      </c>
      <c r="I5836" s="3"/>
      <c r="J5836" s="26">
        <f t="shared" si="420"/>
        <v>0</v>
      </c>
    </row>
    <row r="5837" spans="1:10" ht="46.5" customHeight="1" x14ac:dyDescent="0.25">
      <c r="A5837" s="35"/>
      <c r="B5837" s="32" t="s">
        <v>31</v>
      </c>
      <c r="C5837" s="32" t="str">
        <f>HYPERLINK("http://warehouse.orhideja.net//images/products/210-208 Чёрный.jpg","210-208")</f>
        <v>210-208</v>
      </c>
      <c r="D5837" s="32" t="s">
        <v>67</v>
      </c>
      <c r="E5837" s="32">
        <v>36</v>
      </c>
      <c r="F5837" s="32">
        <v>2082101061706</v>
      </c>
      <c r="G5837" s="32">
        <v>18</v>
      </c>
      <c r="H5837" s="34">
        <v>888.77249999999992</v>
      </c>
      <c r="I5837" s="3"/>
      <c r="J5837" s="26">
        <f t="shared" si="420"/>
        <v>0</v>
      </c>
    </row>
    <row r="5838" spans="1:10" ht="46.5" customHeight="1" x14ac:dyDescent="0.25">
      <c r="A5838" s="36"/>
      <c r="B5838" s="32" t="s">
        <v>31</v>
      </c>
      <c r="C5838" s="32" t="str">
        <f>HYPERLINK("http://warehouse.orhideja.net//images/products/210-208 Чёрный.jpg","210-208")</f>
        <v>210-208</v>
      </c>
      <c r="D5838" s="32" t="s">
        <v>67</v>
      </c>
      <c r="E5838" s="32">
        <v>38</v>
      </c>
      <c r="F5838" s="32">
        <v>2082101071705</v>
      </c>
      <c r="G5838" s="32">
        <v>51</v>
      </c>
      <c r="H5838" s="34">
        <v>888.77249999999992</v>
      </c>
      <c r="I5838" s="3"/>
      <c r="J5838" s="26">
        <f t="shared" si="420"/>
        <v>0</v>
      </c>
    </row>
    <row r="5839" spans="1:10" ht="46.5" customHeight="1" x14ac:dyDescent="0.25">
      <c r="A5839" s="36"/>
      <c r="B5839" s="32" t="s">
        <v>31</v>
      </c>
      <c r="C5839" s="32" t="str">
        <f>HYPERLINK("http://warehouse.orhideja.net//images/products/210-208 Чёрный.jpg","210-208")</f>
        <v>210-208</v>
      </c>
      <c r="D5839" s="32" t="s">
        <v>67</v>
      </c>
      <c r="E5839" s="32">
        <v>40</v>
      </c>
      <c r="F5839" s="32">
        <v>2082101081704</v>
      </c>
      <c r="G5839" s="32">
        <v>48</v>
      </c>
      <c r="H5839" s="34">
        <v>888.77249999999992</v>
      </c>
      <c r="I5839" s="3"/>
      <c r="J5839" s="26">
        <f t="shared" si="420"/>
        <v>0</v>
      </c>
    </row>
    <row r="5840" spans="1:10" ht="46.5" customHeight="1" x14ac:dyDescent="0.25">
      <c r="A5840" s="37"/>
      <c r="B5840" s="32" t="s">
        <v>31</v>
      </c>
      <c r="C5840" s="32" t="str">
        <f>HYPERLINK("http://warehouse.orhideja.net//images/products/210-208 Чёрный.jpg","210-208")</f>
        <v>210-208</v>
      </c>
      <c r="D5840" s="32" t="s">
        <v>67</v>
      </c>
      <c r="E5840" s="32">
        <v>42</v>
      </c>
      <c r="F5840" s="32">
        <v>2082101091703</v>
      </c>
      <c r="G5840" s="32">
        <v>2</v>
      </c>
      <c r="H5840" s="34">
        <v>888.77249999999992</v>
      </c>
      <c r="I5840" s="3"/>
      <c r="J5840" s="26">
        <f t="shared" si="420"/>
        <v>0</v>
      </c>
    </row>
    <row r="5841" spans="1:10" ht="45.75" customHeight="1" x14ac:dyDescent="0.25">
      <c r="A5841" s="35"/>
      <c r="B5841" s="32" t="s">
        <v>84</v>
      </c>
      <c r="C5841" s="32" t="str">
        <f>HYPERLINK("http://warehouse.orhideja.net//images/products/236-000-black_2.jpg","236-208")</f>
        <v>236-208</v>
      </c>
      <c r="D5841" s="32" t="s">
        <v>67</v>
      </c>
      <c r="E5841" s="32">
        <v>38</v>
      </c>
      <c r="F5841" s="32">
        <v>2082361071705</v>
      </c>
      <c r="G5841" s="32">
        <v>32</v>
      </c>
      <c r="H5841" s="34">
        <v>772.06499999999994</v>
      </c>
      <c r="I5841" s="3"/>
      <c r="J5841" s="26">
        <f t="shared" si="420"/>
        <v>0</v>
      </c>
    </row>
    <row r="5842" spans="1:10" ht="45.75" customHeight="1" x14ac:dyDescent="0.25">
      <c r="A5842" s="36"/>
      <c r="B5842" s="32" t="s">
        <v>84</v>
      </c>
      <c r="C5842" s="32" t="str">
        <f>HYPERLINK("http://warehouse.orhideja.net//images/products/236-000-black_2.jpg","236-208")</f>
        <v>236-208</v>
      </c>
      <c r="D5842" s="32" t="s">
        <v>67</v>
      </c>
      <c r="E5842" s="32">
        <v>40</v>
      </c>
      <c r="F5842" s="32">
        <v>2082361081704</v>
      </c>
      <c r="G5842" s="32">
        <v>27</v>
      </c>
      <c r="H5842" s="34">
        <v>772.06499999999994</v>
      </c>
      <c r="I5842" s="3"/>
      <c r="J5842" s="26">
        <f t="shared" si="420"/>
        <v>0</v>
      </c>
    </row>
    <row r="5843" spans="1:10" ht="45.75" customHeight="1" x14ac:dyDescent="0.25">
      <c r="A5843" s="36"/>
      <c r="B5843" s="32" t="s">
        <v>84</v>
      </c>
      <c r="C5843" s="32" t="str">
        <f>HYPERLINK("http://warehouse.orhideja.net//images/products/236-000-black_2.jpg","236-208")</f>
        <v>236-208</v>
      </c>
      <c r="D5843" s="32" t="s">
        <v>67</v>
      </c>
      <c r="E5843" s="32">
        <v>42</v>
      </c>
      <c r="F5843" s="32">
        <v>2082361091703</v>
      </c>
      <c r="G5843" s="32">
        <v>39</v>
      </c>
      <c r="H5843" s="34">
        <v>772.06499999999994</v>
      </c>
      <c r="I5843" s="3"/>
      <c r="J5843" s="26">
        <f t="shared" si="420"/>
        <v>0</v>
      </c>
    </row>
    <row r="5844" spans="1:10" ht="45.75" customHeight="1" x14ac:dyDescent="0.25">
      <c r="A5844" s="37"/>
      <c r="B5844" s="32" t="s">
        <v>84</v>
      </c>
      <c r="C5844" s="32" t="str">
        <f>HYPERLINK("http://warehouse.orhideja.net//images/products/236-000-black_2.jpg","236-208")</f>
        <v>236-208</v>
      </c>
      <c r="D5844" s="32" t="s">
        <v>67</v>
      </c>
      <c r="E5844" s="32">
        <v>44</v>
      </c>
      <c r="F5844" s="32">
        <v>2082361101709</v>
      </c>
      <c r="G5844" s="32">
        <v>39</v>
      </c>
      <c r="H5844" s="34">
        <v>772.06499999999994</v>
      </c>
      <c r="I5844" s="3"/>
      <c r="J5844" s="26">
        <f t="shared" si="420"/>
        <v>0</v>
      </c>
    </row>
    <row r="5845" spans="1:10" ht="24" customHeight="1" x14ac:dyDescent="0.25">
      <c r="A5845" s="35"/>
      <c r="B5845" s="32" t="s">
        <v>51</v>
      </c>
      <c r="C5845" s="32" t="str">
        <f t="shared" ref="C5845:C5852" si="421">HYPERLINK("http://warehouse.orhideja.net//images/products/613-208-black.jpg","613-208")</f>
        <v>613-208</v>
      </c>
      <c r="D5845" s="32" t="s">
        <v>67</v>
      </c>
      <c r="E5845" s="32">
        <v>36</v>
      </c>
      <c r="F5845" s="32">
        <v>2086131061705</v>
      </c>
      <c r="G5845" s="32">
        <v>5</v>
      </c>
      <c r="H5845" s="34">
        <v>915.70500000000004</v>
      </c>
      <c r="I5845" s="3"/>
      <c r="J5845" s="26">
        <f t="shared" si="420"/>
        <v>0</v>
      </c>
    </row>
    <row r="5846" spans="1:10" ht="24" customHeight="1" x14ac:dyDescent="0.25">
      <c r="A5846" s="36"/>
      <c r="B5846" s="32" t="s">
        <v>51</v>
      </c>
      <c r="C5846" s="32" t="str">
        <f t="shared" si="421"/>
        <v>613-208</v>
      </c>
      <c r="D5846" s="32" t="s">
        <v>67</v>
      </c>
      <c r="E5846" s="32">
        <v>38</v>
      </c>
      <c r="F5846" s="32">
        <v>2086131071704</v>
      </c>
      <c r="G5846" s="32">
        <v>9</v>
      </c>
      <c r="H5846" s="34">
        <v>915.70500000000004</v>
      </c>
      <c r="I5846" s="3"/>
      <c r="J5846" s="26">
        <f t="shared" si="420"/>
        <v>0</v>
      </c>
    </row>
    <row r="5847" spans="1:10" ht="24" customHeight="1" x14ac:dyDescent="0.25">
      <c r="A5847" s="36"/>
      <c r="B5847" s="32" t="s">
        <v>51</v>
      </c>
      <c r="C5847" s="32" t="str">
        <f t="shared" si="421"/>
        <v>613-208</v>
      </c>
      <c r="D5847" s="32" t="s">
        <v>67</v>
      </c>
      <c r="E5847" s="32">
        <v>40</v>
      </c>
      <c r="F5847" s="32">
        <v>2086131081703</v>
      </c>
      <c r="G5847" s="32">
        <v>13</v>
      </c>
      <c r="H5847" s="34">
        <v>915.70500000000004</v>
      </c>
      <c r="I5847" s="3"/>
      <c r="J5847" s="26">
        <f t="shared" si="420"/>
        <v>0</v>
      </c>
    </row>
    <row r="5848" spans="1:10" ht="24" customHeight="1" x14ac:dyDescent="0.25">
      <c r="A5848" s="36"/>
      <c r="B5848" s="32" t="s">
        <v>51</v>
      </c>
      <c r="C5848" s="32" t="str">
        <f t="shared" si="421"/>
        <v>613-208</v>
      </c>
      <c r="D5848" s="32" t="s">
        <v>67</v>
      </c>
      <c r="E5848" s="32">
        <v>42</v>
      </c>
      <c r="F5848" s="32">
        <v>2086131091702</v>
      </c>
      <c r="G5848" s="32">
        <v>18</v>
      </c>
      <c r="H5848" s="34">
        <v>915.70500000000004</v>
      </c>
      <c r="I5848" s="3"/>
      <c r="J5848" s="26">
        <f t="shared" si="420"/>
        <v>0</v>
      </c>
    </row>
    <row r="5849" spans="1:10" ht="24" customHeight="1" x14ac:dyDescent="0.25">
      <c r="A5849" s="36"/>
      <c r="B5849" s="32" t="s">
        <v>51</v>
      </c>
      <c r="C5849" s="32" t="str">
        <f t="shared" si="421"/>
        <v>613-208</v>
      </c>
      <c r="D5849" s="32" t="s">
        <v>67</v>
      </c>
      <c r="E5849" s="32">
        <v>44</v>
      </c>
      <c r="F5849" s="32">
        <v>2086131101708</v>
      </c>
      <c r="G5849" s="32">
        <v>17</v>
      </c>
      <c r="H5849" s="34">
        <v>915.70500000000004</v>
      </c>
      <c r="I5849" s="3"/>
      <c r="J5849" s="26">
        <f t="shared" si="420"/>
        <v>0</v>
      </c>
    </row>
    <row r="5850" spans="1:10" ht="24" customHeight="1" x14ac:dyDescent="0.25">
      <c r="A5850" s="36"/>
      <c r="B5850" s="32" t="s">
        <v>51</v>
      </c>
      <c r="C5850" s="32" t="str">
        <f t="shared" si="421"/>
        <v>613-208</v>
      </c>
      <c r="D5850" s="32" t="s">
        <v>67</v>
      </c>
      <c r="E5850" s="32">
        <v>46</v>
      </c>
      <c r="F5850" s="32">
        <v>2086131111707</v>
      </c>
      <c r="G5850" s="32">
        <v>6</v>
      </c>
      <c r="H5850" s="34">
        <v>915.70500000000004</v>
      </c>
      <c r="I5850" s="3"/>
      <c r="J5850" s="26">
        <f t="shared" si="420"/>
        <v>0</v>
      </c>
    </row>
    <row r="5851" spans="1:10" ht="24" customHeight="1" x14ac:dyDescent="0.25">
      <c r="A5851" s="36"/>
      <c r="B5851" s="32" t="s">
        <v>51</v>
      </c>
      <c r="C5851" s="32" t="str">
        <f t="shared" si="421"/>
        <v>613-208</v>
      </c>
      <c r="D5851" s="32" t="s">
        <v>67</v>
      </c>
      <c r="E5851" s="32">
        <v>48</v>
      </c>
      <c r="F5851" s="32">
        <v>2086131121706</v>
      </c>
      <c r="G5851" s="32">
        <v>22</v>
      </c>
      <c r="H5851" s="34">
        <v>915.70500000000004</v>
      </c>
      <c r="I5851" s="3"/>
      <c r="J5851" s="26">
        <f t="shared" si="420"/>
        <v>0</v>
      </c>
    </row>
    <row r="5852" spans="1:10" ht="24" customHeight="1" x14ac:dyDescent="0.25">
      <c r="A5852" s="37"/>
      <c r="B5852" s="32" t="s">
        <v>51</v>
      </c>
      <c r="C5852" s="32" t="str">
        <f t="shared" si="421"/>
        <v>613-208</v>
      </c>
      <c r="D5852" s="32" t="s">
        <v>67</v>
      </c>
      <c r="E5852" s="32">
        <v>50</v>
      </c>
      <c r="F5852" s="32">
        <v>2086131131705</v>
      </c>
      <c r="G5852" s="32">
        <v>8</v>
      </c>
      <c r="H5852" s="34">
        <v>915.70500000000004</v>
      </c>
      <c r="I5852" s="3"/>
      <c r="J5852" s="26">
        <f t="shared" si="420"/>
        <v>0</v>
      </c>
    </row>
    <row r="5853" spans="1:10" ht="42.75" customHeight="1" x14ac:dyDescent="0.25">
      <c r="A5853" s="35"/>
      <c r="B5853" s="32" t="s">
        <v>51</v>
      </c>
      <c r="C5853" s="32" t="str">
        <f>HYPERLINK("http://warehouse.orhideja.net//images/products/652-208 black.jpg","652-208")</f>
        <v>652-208</v>
      </c>
      <c r="D5853" s="32" t="s">
        <v>67</v>
      </c>
      <c r="E5853" s="32">
        <v>38</v>
      </c>
      <c r="F5853" s="32">
        <v>2086521071703</v>
      </c>
      <c r="G5853" s="32">
        <v>5</v>
      </c>
      <c r="H5853" s="34">
        <v>969.57</v>
      </c>
      <c r="I5853" s="3"/>
      <c r="J5853" s="26">
        <f t="shared" si="420"/>
        <v>0</v>
      </c>
    </row>
    <row r="5854" spans="1:10" ht="42.75" customHeight="1" x14ac:dyDescent="0.25">
      <c r="A5854" s="36"/>
      <c r="B5854" s="32" t="s">
        <v>51</v>
      </c>
      <c r="C5854" s="32" t="str">
        <f>HYPERLINK("http://warehouse.orhideja.net//images/products/652-208 black.jpg","652-208")</f>
        <v>652-208</v>
      </c>
      <c r="D5854" s="32" t="s">
        <v>67</v>
      </c>
      <c r="E5854" s="32">
        <v>40</v>
      </c>
      <c r="F5854" s="32">
        <v>2086521081702</v>
      </c>
      <c r="G5854" s="32">
        <v>3</v>
      </c>
      <c r="H5854" s="34">
        <v>969.57</v>
      </c>
      <c r="I5854" s="3"/>
      <c r="J5854" s="26">
        <f t="shared" si="420"/>
        <v>0</v>
      </c>
    </row>
    <row r="5855" spans="1:10" ht="42.75" customHeight="1" x14ac:dyDescent="0.25">
      <c r="A5855" s="36"/>
      <c r="B5855" s="32" t="s">
        <v>51</v>
      </c>
      <c r="C5855" s="32" t="str">
        <f>HYPERLINK("http://warehouse.orhideja.net//images/products/652-208 black.jpg","652-208")</f>
        <v>652-208</v>
      </c>
      <c r="D5855" s="32" t="s">
        <v>67</v>
      </c>
      <c r="E5855" s="32">
        <v>48</v>
      </c>
      <c r="F5855" s="32">
        <v>2086521121705</v>
      </c>
      <c r="G5855" s="32">
        <v>1</v>
      </c>
      <c r="H5855" s="34">
        <v>969.57</v>
      </c>
      <c r="I5855" s="3"/>
      <c r="J5855" s="26">
        <f t="shared" si="420"/>
        <v>0</v>
      </c>
    </row>
    <row r="5856" spans="1:10" ht="42.75" customHeight="1" x14ac:dyDescent="0.25">
      <c r="A5856" s="36"/>
      <c r="B5856" s="32" t="s">
        <v>51</v>
      </c>
      <c r="C5856" s="32" t="str">
        <f>HYPERLINK("http://warehouse.orhideja.net//images/products/652-208 black.jpg","652-208")</f>
        <v>652-208</v>
      </c>
      <c r="D5856" s="32" t="s">
        <v>67</v>
      </c>
      <c r="E5856" s="32">
        <v>50</v>
      </c>
      <c r="F5856" s="32">
        <v>2086521131704</v>
      </c>
      <c r="G5856" s="32">
        <v>1</v>
      </c>
      <c r="H5856" s="34">
        <v>969.57</v>
      </c>
      <c r="I5856" s="3"/>
      <c r="J5856" s="26">
        <f t="shared" si="420"/>
        <v>0</v>
      </c>
    </row>
    <row r="5857" spans="1:10" ht="42.75" customHeight="1" x14ac:dyDescent="0.25">
      <c r="A5857" s="37"/>
      <c r="B5857" s="32" t="s">
        <v>51</v>
      </c>
      <c r="C5857" s="32" t="str">
        <f>HYPERLINK("http://warehouse.orhideja.net//images/products/652-208 black.jpg","652-208")</f>
        <v>652-208</v>
      </c>
      <c r="D5857" s="32" t="s">
        <v>67</v>
      </c>
      <c r="E5857" s="32">
        <v>52</v>
      </c>
      <c r="F5857" s="32">
        <v>2086521141703</v>
      </c>
      <c r="G5857" s="32">
        <v>12</v>
      </c>
      <c r="H5857" s="34">
        <v>969.57</v>
      </c>
      <c r="I5857" s="3"/>
      <c r="J5857" s="26">
        <f t="shared" si="420"/>
        <v>0</v>
      </c>
    </row>
    <row r="5858" spans="1:10" ht="24.75" customHeight="1" x14ac:dyDescent="0.25">
      <c r="A5858" s="35"/>
      <c r="B5858" s="32" t="s">
        <v>68</v>
      </c>
      <c r="C5858" s="32" t="str">
        <f>HYPERLINK("http://warehouse.orhideja.net//images/products/532-208-piony.jpg","532-208")</f>
        <v>532-208</v>
      </c>
      <c r="D5858" s="32" t="s">
        <v>69</v>
      </c>
      <c r="E5858" s="32" t="s">
        <v>11</v>
      </c>
      <c r="F5858" s="32">
        <v>2085320201687</v>
      </c>
      <c r="G5858" s="32">
        <v>2</v>
      </c>
      <c r="H5858" s="34">
        <v>1472.31</v>
      </c>
      <c r="I5858" s="3"/>
      <c r="J5858" s="26">
        <f t="shared" si="420"/>
        <v>0</v>
      </c>
    </row>
    <row r="5859" spans="1:10" ht="24.75" customHeight="1" x14ac:dyDescent="0.25">
      <c r="A5859" s="36"/>
      <c r="B5859" s="32" t="s">
        <v>68</v>
      </c>
      <c r="C5859" s="32" t="str">
        <f t="shared" ref="C5859:C5867" si="422">HYPERLINK("http://warehouse.orhideja.net//images/products/532-208-piony_2.jpg","532-208")</f>
        <v>532-208</v>
      </c>
      <c r="D5859" s="32" t="s">
        <v>69</v>
      </c>
      <c r="E5859" s="32" t="s">
        <v>78</v>
      </c>
      <c r="F5859" s="32">
        <v>782</v>
      </c>
      <c r="G5859" s="32">
        <v>1</v>
      </c>
      <c r="H5859" s="34">
        <v>1472.31</v>
      </c>
      <c r="I5859" s="3"/>
      <c r="J5859" s="26">
        <f t="shared" si="420"/>
        <v>0</v>
      </c>
    </row>
    <row r="5860" spans="1:10" ht="24.75" customHeight="1" x14ac:dyDescent="0.25">
      <c r="A5860" s="36"/>
      <c r="B5860" s="32" t="s">
        <v>68</v>
      </c>
      <c r="C5860" s="32" t="str">
        <f t="shared" si="422"/>
        <v>532-208</v>
      </c>
      <c r="D5860" s="32" t="s">
        <v>69</v>
      </c>
      <c r="E5860" s="32" t="s">
        <v>9</v>
      </c>
      <c r="F5860" s="32">
        <v>783</v>
      </c>
      <c r="G5860" s="32">
        <v>6</v>
      </c>
      <c r="H5860" s="34">
        <v>1472.31</v>
      </c>
      <c r="I5860" s="3"/>
      <c r="J5860" s="26">
        <f t="shared" si="420"/>
        <v>0</v>
      </c>
    </row>
    <row r="5861" spans="1:10" ht="24.75" customHeight="1" x14ac:dyDescent="0.25">
      <c r="A5861" s="36"/>
      <c r="B5861" s="32" t="s">
        <v>68</v>
      </c>
      <c r="C5861" s="32" t="str">
        <f t="shared" si="422"/>
        <v>532-208</v>
      </c>
      <c r="D5861" s="32" t="s">
        <v>69</v>
      </c>
      <c r="E5861" s="32" t="s">
        <v>10</v>
      </c>
      <c r="F5861" s="32">
        <v>784</v>
      </c>
      <c r="G5861" s="32">
        <v>10</v>
      </c>
      <c r="H5861" s="34">
        <v>1472.31</v>
      </c>
      <c r="I5861" s="3"/>
      <c r="J5861" s="26">
        <f t="shared" si="420"/>
        <v>0</v>
      </c>
    </row>
    <row r="5862" spans="1:10" ht="24.75" customHeight="1" x14ac:dyDescent="0.25">
      <c r="A5862" s="36"/>
      <c r="B5862" s="32" t="s">
        <v>68</v>
      </c>
      <c r="C5862" s="32" t="str">
        <f t="shared" si="422"/>
        <v>532-208</v>
      </c>
      <c r="D5862" s="32" t="s">
        <v>69</v>
      </c>
      <c r="E5862" s="32" t="s">
        <v>11</v>
      </c>
      <c r="F5862" s="32">
        <v>785</v>
      </c>
      <c r="G5862" s="32">
        <v>3</v>
      </c>
      <c r="H5862" s="34">
        <v>1472.31</v>
      </c>
      <c r="I5862" s="3"/>
      <c r="J5862" s="26">
        <f t="shared" si="420"/>
        <v>0</v>
      </c>
    </row>
    <row r="5863" spans="1:10" ht="24.75" customHeight="1" x14ac:dyDescent="0.25">
      <c r="A5863" s="36"/>
      <c r="B5863" s="32" t="s">
        <v>68</v>
      </c>
      <c r="C5863" s="32" t="str">
        <f t="shared" si="422"/>
        <v>532-208</v>
      </c>
      <c r="D5863" s="32" t="s">
        <v>69</v>
      </c>
      <c r="E5863" s="32" t="s">
        <v>71</v>
      </c>
      <c r="F5863" s="32">
        <v>787</v>
      </c>
      <c r="G5863" s="32">
        <v>2</v>
      </c>
      <c r="H5863" s="34">
        <v>1472.31</v>
      </c>
      <c r="I5863" s="3"/>
      <c r="J5863" s="26">
        <f t="shared" si="420"/>
        <v>0</v>
      </c>
    </row>
    <row r="5864" spans="1:10" ht="24.75" customHeight="1" x14ac:dyDescent="0.25">
      <c r="A5864" s="36"/>
      <c r="B5864" s="32" t="s">
        <v>68</v>
      </c>
      <c r="C5864" s="32" t="str">
        <f t="shared" si="422"/>
        <v>532-208</v>
      </c>
      <c r="D5864" s="32" t="s">
        <v>69</v>
      </c>
      <c r="E5864" s="32" t="s">
        <v>14</v>
      </c>
      <c r="F5864" s="32">
        <v>788</v>
      </c>
      <c r="G5864" s="32">
        <v>5</v>
      </c>
      <c r="H5864" s="34">
        <v>1472.31</v>
      </c>
      <c r="I5864" s="3"/>
      <c r="J5864" s="26">
        <f t="shared" si="420"/>
        <v>0</v>
      </c>
    </row>
    <row r="5865" spans="1:10" ht="24.75" customHeight="1" x14ac:dyDescent="0.25">
      <c r="A5865" s="36"/>
      <c r="B5865" s="32" t="s">
        <v>68</v>
      </c>
      <c r="C5865" s="32" t="str">
        <f t="shared" si="422"/>
        <v>532-208</v>
      </c>
      <c r="D5865" s="32" t="s">
        <v>69</v>
      </c>
      <c r="E5865" s="32" t="s">
        <v>15</v>
      </c>
      <c r="F5865" s="32">
        <v>789</v>
      </c>
      <c r="G5865" s="32">
        <v>5</v>
      </c>
      <c r="H5865" s="34">
        <v>1472.31</v>
      </c>
      <c r="I5865" s="3"/>
      <c r="J5865" s="26">
        <f t="shared" si="420"/>
        <v>0</v>
      </c>
    </row>
    <row r="5866" spans="1:10" ht="24.75" customHeight="1" x14ac:dyDescent="0.25">
      <c r="A5866" s="36"/>
      <c r="B5866" s="32" t="s">
        <v>68</v>
      </c>
      <c r="C5866" s="32" t="str">
        <f t="shared" si="422"/>
        <v>532-208</v>
      </c>
      <c r="D5866" s="32" t="s">
        <v>69</v>
      </c>
      <c r="E5866" s="32" t="s">
        <v>16</v>
      </c>
      <c r="F5866" s="32">
        <v>790</v>
      </c>
      <c r="G5866" s="32">
        <v>3</v>
      </c>
      <c r="H5866" s="34">
        <v>1472.31</v>
      </c>
      <c r="I5866" s="3"/>
      <c r="J5866" s="26">
        <f t="shared" si="420"/>
        <v>0</v>
      </c>
    </row>
    <row r="5867" spans="1:10" ht="24.75" customHeight="1" x14ac:dyDescent="0.25">
      <c r="A5867" s="37"/>
      <c r="B5867" s="32" t="s">
        <v>68</v>
      </c>
      <c r="C5867" s="32" t="str">
        <f t="shared" si="422"/>
        <v>532-208</v>
      </c>
      <c r="D5867" s="32" t="s">
        <v>69</v>
      </c>
      <c r="E5867" s="32" t="s">
        <v>19</v>
      </c>
      <c r="F5867" s="32">
        <v>792</v>
      </c>
      <c r="G5867" s="32">
        <v>4</v>
      </c>
      <c r="H5867" s="34">
        <v>1472.31</v>
      </c>
      <c r="I5867" s="3"/>
      <c r="J5867" s="26">
        <f t="shared" si="420"/>
        <v>0</v>
      </c>
    </row>
    <row r="5868" spans="1:10" ht="65.25" customHeight="1" x14ac:dyDescent="0.25">
      <c r="A5868" s="35"/>
      <c r="B5868" s="32" t="s">
        <v>5</v>
      </c>
      <c r="C5868" s="32" t="str">
        <f>HYPERLINK("http://warehouse.orhideja.net//images/products/537-208.jpg","537-208")</f>
        <v>537-208</v>
      </c>
      <c r="D5868" s="32" t="s">
        <v>69</v>
      </c>
      <c r="E5868" s="32" t="s">
        <v>18</v>
      </c>
      <c r="F5868" s="32">
        <v>2085370301689</v>
      </c>
      <c r="G5868" s="32">
        <v>1</v>
      </c>
      <c r="H5868" s="34">
        <v>1418.4449999999999</v>
      </c>
      <c r="I5868" s="3"/>
      <c r="J5868" s="26">
        <f t="shared" si="420"/>
        <v>0</v>
      </c>
    </row>
    <row r="5869" spans="1:10" ht="65.25" customHeight="1" x14ac:dyDescent="0.25">
      <c r="A5869" s="36"/>
      <c r="B5869" s="32" t="s">
        <v>5</v>
      </c>
      <c r="C5869" s="32" t="str">
        <f>HYPERLINK("http://warehouse.orhideja.net//images/products/537-208.jpg","537-208")</f>
        <v>537-208</v>
      </c>
      <c r="D5869" s="32" t="s">
        <v>69</v>
      </c>
      <c r="E5869" s="32" t="s">
        <v>26</v>
      </c>
      <c r="F5869" s="32">
        <v>2085370311688</v>
      </c>
      <c r="G5869" s="32">
        <v>2</v>
      </c>
      <c r="H5869" s="34">
        <v>1418.4449999999999</v>
      </c>
      <c r="I5869" s="3"/>
      <c r="J5869" s="26">
        <f t="shared" si="420"/>
        <v>0</v>
      </c>
    </row>
    <row r="5870" spans="1:10" ht="65.25" customHeight="1" x14ac:dyDescent="0.25">
      <c r="A5870" s="37"/>
      <c r="B5870" s="32" t="s">
        <v>5</v>
      </c>
      <c r="C5870" s="32" t="str">
        <f>HYPERLINK("http://warehouse.orhideja.net//images/products/537-208.jpg","537-208")</f>
        <v>537-208</v>
      </c>
      <c r="D5870" s="32" t="s">
        <v>69</v>
      </c>
      <c r="E5870" s="32" t="s">
        <v>46</v>
      </c>
      <c r="F5870" s="32">
        <v>2085370321687</v>
      </c>
      <c r="G5870" s="32">
        <v>1</v>
      </c>
      <c r="H5870" s="34">
        <v>1418.4449999999999</v>
      </c>
      <c r="I5870" s="3"/>
      <c r="J5870" s="26">
        <f t="shared" si="420"/>
        <v>0</v>
      </c>
    </row>
    <row r="5871" spans="1:10" ht="39.75" customHeight="1" x14ac:dyDescent="0.25">
      <c r="A5871" s="35"/>
      <c r="B5871" s="32" t="s">
        <v>31</v>
      </c>
      <c r="C5871" s="32" t="str">
        <f>HYPERLINK("http://warehouse.orhideja.net//images/products/180-208,-210-208-pion_6.jpg","210-208")</f>
        <v>210-208</v>
      </c>
      <c r="D5871" s="32" t="s">
        <v>69</v>
      </c>
      <c r="E5871" s="32">
        <v>38</v>
      </c>
      <c r="F5871" s="32">
        <v>2082101071682</v>
      </c>
      <c r="G5871" s="32">
        <v>28</v>
      </c>
      <c r="H5871" s="34">
        <v>888.77249999999992</v>
      </c>
      <c r="I5871" s="3"/>
      <c r="J5871" s="26">
        <f t="shared" si="420"/>
        <v>0</v>
      </c>
    </row>
    <row r="5872" spans="1:10" ht="39.75" customHeight="1" x14ac:dyDescent="0.25">
      <c r="A5872" s="36"/>
      <c r="B5872" s="32" t="s">
        <v>31</v>
      </c>
      <c r="C5872" s="32" t="str">
        <f>HYPERLINK("http://warehouse.orhideja.net//images/products/180-208,-210-208-pion_6.jpg","210-208")</f>
        <v>210-208</v>
      </c>
      <c r="D5872" s="32" t="s">
        <v>69</v>
      </c>
      <c r="E5872" s="32">
        <v>40</v>
      </c>
      <c r="F5872" s="32">
        <v>2082101081681</v>
      </c>
      <c r="G5872" s="32">
        <v>9</v>
      </c>
      <c r="H5872" s="34">
        <v>888.77249999999992</v>
      </c>
      <c r="I5872" s="3"/>
      <c r="J5872" s="26">
        <f t="shared" si="420"/>
        <v>0</v>
      </c>
    </row>
    <row r="5873" spans="1:10" ht="39.75" customHeight="1" x14ac:dyDescent="0.25">
      <c r="A5873" s="36"/>
      <c r="B5873" s="32" t="s">
        <v>31</v>
      </c>
      <c r="C5873" s="32" t="str">
        <f>HYPERLINK("http://warehouse.orhideja.net//images/products/180-208,-210-208-pion_6.jpg","210-208")</f>
        <v>210-208</v>
      </c>
      <c r="D5873" s="32" t="s">
        <v>69</v>
      </c>
      <c r="E5873" s="32">
        <v>42</v>
      </c>
      <c r="F5873" s="32">
        <v>2082101091680</v>
      </c>
      <c r="G5873" s="32">
        <v>24</v>
      </c>
      <c r="H5873" s="34">
        <v>888.77249999999992</v>
      </c>
      <c r="I5873" s="3"/>
      <c r="J5873" s="26">
        <f t="shared" si="420"/>
        <v>0</v>
      </c>
    </row>
    <row r="5874" spans="1:10" ht="39.75" customHeight="1" x14ac:dyDescent="0.25">
      <c r="A5874" s="36"/>
      <c r="B5874" s="32" t="s">
        <v>31</v>
      </c>
      <c r="C5874" s="32" t="str">
        <f>HYPERLINK("http://warehouse.orhideja.net//images/products/180-208,-210-208-pion_6.jpg","210-208")</f>
        <v>210-208</v>
      </c>
      <c r="D5874" s="32" t="s">
        <v>69</v>
      </c>
      <c r="E5874" s="32">
        <v>44</v>
      </c>
      <c r="F5874" s="32">
        <v>2082101101686</v>
      </c>
      <c r="G5874" s="32">
        <v>29</v>
      </c>
      <c r="H5874" s="34">
        <v>888.77249999999992</v>
      </c>
      <c r="I5874" s="3"/>
      <c r="J5874" s="26">
        <f t="shared" si="420"/>
        <v>0</v>
      </c>
    </row>
    <row r="5875" spans="1:10" ht="39.75" customHeight="1" x14ac:dyDescent="0.25">
      <c r="A5875" s="37"/>
      <c r="B5875" s="32" t="s">
        <v>31</v>
      </c>
      <c r="C5875" s="32" t="str">
        <f>HYPERLINK("http://warehouse.orhideja.net//images/products/180-208,-210-208-pion_6.jpg","210-208")</f>
        <v>210-208</v>
      </c>
      <c r="D5875" s="32" t="s">
        <v>69</v>
      </c>
      <c r="E5875" s="32">
        <v>46</v>
      </c>
      <c r="F5875" s="32">
        <v>2082101111685</v>
      </c>
      <c r="G5875" s="32">
        <v>28</v>
      </c>
      <c r="H5875" s="34">
        <v>888.77249999999992</v>
      </c>
      <c r="I5875" s="3"/>
      <c r="J5875" s="26">
        <f t="shared" si="420"/>
        <v>0</v>
      </c>
    </row>
    <row r="5876" spans="1:10" ht="65.25" customHeight="1" x14ac:dyDescent="0.25">
      <c r="A5876" s="35"/>
      <c r="B5876" s="32" t="s">
        <v>84</v>
      </c>
      <c r="C5876" s="32" t="str">
        <f>HYPERLINK("http://warehouse.orhideja.net//images/products/236-208-piony.jpg","236-208")</f>
        <v>236-208</v>
      </c>
      <c r="D5876" s="32" t="s">
        <v>69</v>
      </c>
      <c r="E5876" s="32">
        <v>36</v>
      </c>
      <c r="F5876" s="32">
        <v>2082361061683</v>
      </c>
      <c r="G5876" s="32">
        <v>5</v>
      </c>
      <c r="H5876" s="34">
        <v>772.06499999999994</v>
      </c>
      <c r="I5876" s="3"/>
      <c r="J5876" s="26">
        <f t="shared" si="420"/>
        <v>0</v>
      </c>
    </row>
    <row r="5877" spans="1:10" ht="65.25" customHeight="1" x14ac:dyDescent="0.25">
      <c r="A5877" s="36"/>
      <c r="B5877" s="32" t="s">
        <v>84</v>
      </c>
      <c r="C5877" s="32" t="str">
        <f>HYPERLINK("http://warehouse.orhideja.net//images/products/236-208-piony.jpg","236-208")</f>
        <v>236-208</v>
      </c>
      <c r="D5877" s="32" t="s">
        <v>69</v>
      </c>
      <c r="E5877" s="32">
        <v>42</v>
      </c>
      <c r="F5877" s="32">
        <v>2082361091680</v>
      </c>
      <c r="G5877" s="32">
        <v>4</v>
      </c>
      <c r="H5877" s="34">
        <v>772.06499999999994</v>
      </c>
      <c r="I5877" s="3"/>
      <c r="J5877" s="26">
        <f t="shared" si="420"/>
        <v>0</v>
      </c>
    </row>
    <row r="5878" spans="1:10" ht="65.25" customHeight="1" x14ac:dyDescent="0.25">
      <c r="A5878" s="37"/>
      <c r="B5878" s="32" t="s">
        <v>84</v>
      </c>
      <c r="C5878" s="32" t="str">
        <f>HYPERLINK("http://warehouse.orhideja.net//images/products/236-208-piony.jpg","236-208")</f>
        <v>236-208</v>
      </c>
      <c r="D5878" s="32" t="s">
        <v>69</v>
      </c>
      <c r="E5878" s="32">
        <v>44</v>
      </c>
      <c r="F5878" s="32">
        <v>2082361101686</v>
      </c>
      <c r="G5878" s="32">
        <v>40</v>
      </c>
      <c r="H5878" s="34">
        <v>772.06499999999994</v>
      </c>
      <c r="I5878" s="3"/>
      <c r="J5878" s="26">
        <f t="shared" si="420"/>
        <v>0</v>
      </c>
    </row>
    <row r="5879" spans="1:10" ht="90" customHeight="1" x14ac:dyDescent="0.25">
      <c r="A5879" s="35"/>
      <c r="B5879" s="32" t="s">
        <v>32</v>
      </c>
      <c r="C5879" s="32" t="str">
        <f>HYPERLINK("http://warehouse.orhideja.net//images/products/299-208-piony.jpg","299-208")</f>
        <v>299-208</v>
      </c>
      <c r="D5879" s="32" t="s">
        <v>69</v>
      </c>
      <c r="E5879" s="32">
        <v>38</v>
      </c>
      <c r="F5879" s="32">
        <v>2082991071687</v>
      </c>
      <c r="G5879" s="32">
        <v>5</v>
      </c>
      <c r="H5879" s="34">
        <v>709.22249999999997</v>
      </c>
      <c r="I5879" s="3"/>
      <c r="J5879" s="26">
        <f t="shared" si="420"/>
        <v>0</v>
      </c>
    </row>
    <row r="5880" spans="1:10" ht="90" customHeight="1" x14ac:dyDescent="0.25">
      <c r="A5880" s="37"/>
      <c r="B5880" s="32" t="s">
        <v>32</v>
      </c>
      <c r="C5880" s="32" t="str">
        <f>HYPERLINK("http://warehouse.orhideja.net//images/products/299-208-piony.jpg","299-208")</f>
        <v>299-208</v>
      </c>
      <c r="D5880" s="32" t="s">
        <v>69</v>
      </c>
      <c r="E5880" s="32">
        <v>42</v>
      </c>
      <c r="F5880" s="32">
        <v>2082991091685</v>
      </c>
      <c r="G5880" s="32">
        <v>1</v>
      </c>
      <c r="H5880" s="34">
        <v>709.22249999999997</v>
      </c>
      <c r="I5880" s="3"/>
      <c r="J5880" s="26">
        <f t="shared" si="420"/>
        <v>0</v>
      </c>
    </row>
    <row r="5881" spans="1:10" ht="27" customHeight="1" x14ac:dyDescent="0.25">
      <c r="A5881" s="35"/>
      <c r="B5881" s="32" t="s">
        <v>51</v>
      </c>
      <c r="C5881" s="32" t="str">
        <f t="shared" ref="C5881:C5888" si="423">HYPERLINK("http://warehouse.orhideja.net//images/products/652-208 pion.jpg","652-208")</f>
        <v>652-208</v>
      </c>
      <c r="D5881" s="32" t="s">
        <v>69</v>
      </c>
      <c r="E5881" s="32">
        <v>38</v>
      </c>
      <c r="F5881" s="32">
        <v>2086521071680</v>
      </c>
      <c r="G5881" s="32">
        <v>15</v>
      </c>
      <c r="H5881" s="34">
        <v>969.57</v>
      </c>
      <c r="I5881" s="3"/>
      <c r="J5881" s="26">
        <f t="shared" si="420"/>
        <v>0</v>
      </c>
    </row>
    <row r="5882" spans="1:10" ht="27" customHeight="1" x14ac:dyDescent="0.25">
      <c r="A5882" s="36"/>
      <c r="B5882" s="32" t="s">
        <v>51</v>
      </c>
      <c r="C5882" s="32" t="str">
        <f t="shared" si="423"/>
        <v>652-208</v>
      </c>
      <c r="D5882" s="32" t="s">
        <v>69</v>
      </c>
      <c r="E5882" s="32">
        <v>40</v>
      </c>
      <c r="F5882" s="32">
        <v>2086521081689</v>
      </c>
      <c r="G5882" s="32">
        <v>27</v>
      </c>
      <c r="H5882" s="34">
        <v>969.57</v>
      </c>
      <c r="I5882" s="3"/>
      <c r="J5882" s="26">
        <f t="shared" si="420"/>
        <v>0</v>
      </c>
    </row>
    <row r="5883" spans="1:10" ht="27" customHeight="1" x14ac:dyDescent="0.25">
      <c r="A5883" s="36"/>
      <c r="B5883" s="32" t="s">
        <v>51</v>
      </c>
      <c r="C5883" s="32" t="str">
        <f t="shared" si="423"/>
        <v>652-208</v>
      </c>
      <c r="D5883" s="32" t="s">
        <v>69</v>
      </c>
      <c r="E5883" s="32">
        <v>42</v>
      </c>
      <c r="F5883" s="32">
        <v>2086521091688</v>
      </c>
      <c r="G5883" s="32">
        <v>23</v>
      </c>
      <c r="H5883" s="34">
        <v>969.57</v>
      </c>
      <c r="I5883" s="3"/>
      <c r="J5883" s="26">
        <f t="shared" si="420"/>
        <v>0</v>
      </c>
    </row>
    <row r="5884" spans="1:10" ht="27" customHeight="1" x14ac:dyDescent="0.25">
      <c r="A5884" s="36"/>
      <c r="B5884" s="32" t="s">
        <v>51</v>
      </c>
      <c r="C5884" s="32" t="str">
        <f t="shared" si="423"/>
        <v>652-208</v>
      </c>
      <c r="D5884" s="32" t="s">
        <v>69</v>
      </c>
      <c r="E5884" s="32">
        <v>44</v>
      </c>
      <c r="F5884" s="32">
        <v>2086521101684</v>
      </c>
      <c r="G5884" s="32">
        <v>29</v>
      </c>
      <c r="H5884" s="34">
        <v>969.57</v>
      </c>
      <c r="I5884" s="3"/>
      <c r="J5884" s="26">
        <f t="shared" si="420"/>
        <v>0</v>
      </c>
    </row>
    <row r="5885" spans="1:10" ht="27" customHeight="1" x14ac:dyDescent="0.25">
      <c r="A5885" s="36"/>
      <c r="B5885" s="32" t="s">
        <v>51</v>
      </c>
      <c r="C5885" s="32" t="str">
        <f t="shared" si="423"/>
        <v>652-208</v>
      </c>
      <c r="D5885" s="32" t="s">
        <v>69</v>
      </c>
      <c r="E5885" s="32">
        <v>46</v>
      </c>
      <c r="F5885" s="32">
        <v>2086521111683</v>
      </c>
      <c r="G5885" s="32">
        <v>50</v>
      </c>
      <c r="H5885" s="34">
        <v>969.57</v>
      </c>
      <c r="I5885" s="3"/>
      <c r="J5885" s="26">
        <f t="shared" si="420"/>
        <v>0</v>
      </c>
    </row>
    <row r="5886" spans="1:10" ht="27" customHeight="1" x14ac:dyDescent="0.25">
      <c r="A5886" s="36"/>
      <c r="B5886" s="32" t="s">
        <v>51</v>
      </c>
      <c r="C5886" s="32" t="str">
        <f t="shared" si="423"/>
        <v>652-208</v>
      </c>
      <c r="D5886" s="32" t="s">
        <v>69</v>
      </c>
      <c r="E5886" s="32">
        <v>48</v>
      </c>
      <c r="F5886" s="32">
        <v>2086521121682</v>
      </c>
      <c r="G5886" s="32">
        <v>70</v>
      </c>
      <c r="H5886" s="34">
        <v>969.57</v>
      </c>
      <c r="I5886" s="3"/>
      <c r="J5886" s="26">
        <f t="shared" si="420"/>
        <v>0</v>
      </c>
    </row>
    <row r="5887" spans="1:10" ht="27" customHeight="1" x14ac:dyDescent="0.25">
      <c r="A5887" s="36"/>
      <c r="B5887" s="32" t="s">
        <v>51</v>
      </c>
      <c r="C5887" s="32" t="str">
        <f t="shared" si="423"/>
        <v>652-208</v>
      </c>
      <c r="D5887" s="32" t="s">
        <v>69</v>
      </c>
      <c r="E5887" s="32">
        <v>50</v>
      </c>
      <c r="F5887" s="32">
        <v>2086521131681</v>
      </c>
      <c r="G5887" s="32">
        <v>69</v>
      </c>
      <c r="H5887" s="34">
        <v>969.57</v>
      </c>
      <c r="I5887" s="3"/>
      <c r="J5887" s="26">
        <f t="shared" si="420"/>
        <v>0</v>
      </c>
    </row>
    <row r="5888" spans="1:10" ht="27" customHeight="1" x14ac:dyDescent="0.25">
      <c r="A5888" s="37"/>
      <c r="B5888" s="32" t="s">
        <v>51</v>
      </c>
      <c r="C5888" s="32" t="str">
        <f t="shared" si="423"/>
        <v>652-208</v>
      </c>
      <c r="D5888" s="32" t="s">
        <v>69</v>
      </c>
      <c r="E5888" s="32">
        <v>52</v>
      </c>
      <c r="F5888" s="32">
        <v>2086521141680</v>
      </c>
      <c r="G5888" s="32">
        <v>69</v>
      </c>
      <c r="H5888" s="34">
        <v>969.57</v>
      </c>
      <c r="I5888" s="3"/>
      <c r="J5888" s="26">
        <f t="shared" si="420"/>
        <v>0</v>
      </c>
    </row>
    <row r="5889" spans="1:10" x14ac:dyDescent="0.25">
      <c r="A5889" s="35"/>
      <c r="B5889" s="32" t="s">
        <v>87</v>
      </c>
      <c r="C5889" s="32" t="str">
        <f t="shared" ref="C5889:C5913" si="424">HYPERLINK("http://warehouse.orhideja.net//images/products/116-208white.jpg","116-208")</f>
        <v>116-208</v>
      </c>
      <c r="D5889" s="32" t="s">
        <v>86</v>
      </c>
      <c r="E5889" s="32" t="s">
        <v>77</v>
      </c>
      <c r="F5889" s="32">
        <v>2081160100012</v>
      </c>
      <c r="G5889" s="32">
        <v>25</v>
      </c>
      <c r="H5889" s="34">
        <v>1355.6025</v>
      </c>
      <c r="I5889" s="3"/>
      <c r="J5889" s="26">
        <f t="shared" si="420"/>
        <v>0</v>
      </c>
    </row>
    <row r="5890" spans="1:10" x14ac:dyDescent="0.25">
      <c r="A5890" s="36"/>
      <c r="B5890" s="32" t="s">
        <v>87</v>
      </c>
      <c r="C5890" s="32" t="str">
        <f t="shared" si="424"/>
        <v>116-208</v>
      </c>
      <c r="D5890" s="32" t="s">
        <v>86</v>
      </c>
      <c r="E5890" s="32" t="s">
        <v>70</v>
      </c>
      <c r="F5890" s="32">
        <v>2081160110011</v>
      </c>
      <c r="G5890" s="32">
        <v>17</v>
      </c>
      <c r="H5890" s="34">
        <v>1355.6025</v>
      </c>
      <c r="I5890" s="3"/>
      <c r="J5890" s="26">
        <f t="shared" si="420"/>
        <v>0</v>
      </c>
    </row>
    <row r="5891" spans="1:10" x14ac:dyDescent="0.25">
      <c r="A5891" s="36"/>
      <c r="B5891" s="32" t="s">
        <v>87</v>
      </c>
      <c r="C5891" s="32" t="str">
        <f t="shared" si="424"/>
        <v>116-208</v>
      </c>
      <c r="D5891" s="32" t="s">
        <v>86</v>
      </c>
      <c r="E5891" s="32" t="s">
        <v>7</v>
      </c>
      <c r="F5891" s="32">
        <v>2081160120010</v>
      </c>
      <c r="G5891" s="32">
        <v>15</v>
      </c>
      <c r="H5891" s="34">
        <v>1355.6025</v>
      </c>
      <c r="I5891" s="3"/>
      <c r="J5891" s="26">
        <f t="shared" si="420"/>
        <v>0</v>
      </c>
    </row>
    <row r="5892" spans="1:10" x14ac:dyDescent="0.25">
      <c r="A5892" s="36"/>
      <c r="B5892" s="32" t="s">
        <v>87</v>
      </c>
      <c r="C5892" s="32" t="str">
        <f t="shared" si="424"/>
        <v>116-208</v>
      </c>
      <c r="D5892" s="32" t="s">
        <v>86</v>
      </c>
      <c r="E5892" s="32" t="s">
        <v>8</v>
      </c>
      <c r="F5892" s="32">
        <v>2081160130019</v>
      </c>
      <c r="G5892" s="32">
        <v>3</v>
      </c>
      <c r="H5892" s="34">
        <v>1355.6025</v>
      </c>
      <c r="I5892" s="3"/>
      <c r="J5892" s="26">
        <f t="shared" si="420"/>
        <v>0</v>
      </c>
    </row>
    <row r="5893" spans="1:10" x14ac:dyDescent="0.25">
      <c r="A5893" s="36"/>
      <c r="B5893" s="32" t="s">
        <v>87</v>
      </c>
      <c r="C5893" s="32" t="str">
        <f t="shared" si="424"/>
        <v>116-208</v>
      </c>
      <c r="D5893" s="32" t="s">
        <v>86</v>
      </c>
      <c r="E5893" s="32" t="s">
        <v>78</v>
      </c>
      <c r="F5893" s="32">
        <v>2081160170015</v>
      </c>
      <c r="G5893" s="32">
        <v>2</v>
      </c>
      <c r="H5893" s="34">
        <v>1355.6025</v>
      </c>
      <c r="I5893" s="3"/>
      <c r="J5893" s="26">
        <f t="shared" si="420"/>
        <v>0</v>
      </c>
    </row>
    <row r="5894" spans="1:10" x14ac:dyDescent="0.25">
      <c r="A5894" s="36"/>
      <c r="B5894" s="32" t="s">
        <v>87</v>
      </c>
      <c r="C5894" s="32" t="str">
        <f t="shared" si="424"/>
        <v>116-208</v>
      </c>
      <c r="D5894" s="32" t="s">
        <v>86</v>
      </c>
      <c r="E5894" s="32" t="s">
        <v>9</v>
      </c>
      <c r="F5894" s="32">
        <v>2081160180014</v>
      </c>
      <c r="G5894" s="32">
        <v>16</v>
      </c>
      <c r="H5894" s="34">
        <v>1355.6025</v>
      </c>
      <c r="I5894" s="3"/>
      <c r="J5894" s="26">
        <f t="shared" si="420"/>
        <v>0</v>
      </c>
    </row>
    <row r="5895" spans="1:10" x14ac:dyDescent="0.25">
      <c r="A5895" s="36"/>
      <c r="B5895" s="32" t="s">
        <v>87</v>
      </c>
      <c r="C5895" s="32" t="str">
        <f t="shared" si="424"/>
        <v>116-208</v>
      </c>
      <c r="D5895" s="32" t="s">
        <v>86</v>
      </c>
      <c r="E5895" s="32" t="s">
        <v>10</v>
      </c>
      <c r="F5895" s="32">
        <v>2081160190013</v>
      </c>
      <c r="G5895" s="32">
        <v>18</v>
      </c>
      <c r="H5895" s="34">
        <v>1355.6025</v>
      </c>
      <c r="I5895" s="3"/>
      <c r="J5895" s="26">
        <f t="shared" si="420"/>
        <v>0</v>
      </c>
    </row>
    <row r="5896" spans="1:10" x14ac:dyDescent="0.25">
      <c r="A5896" s="36"/>
      <c r="B5896" s="32" t="s">
        <v>87</v>
      </c>
      <c r="C5896" s="32" t="str">
        <f t="shared" si="424"/>
        <v>116-208</v>
      </c>
      <c r="D5896" s="32" t="s">
        <v>86</v>
      </c>
      <c r="E5896" s="32" t="s">
        <v>11</v>
      </c>
      <c r="F5896" s="32">
        <v>2081160200019</v>
      </c>
      <c r="G5896" s="32">
        <v>11</v>
      </c>
      <c r="H5896" s="34">
        <v>1355.6025</v>
      </c>
      <c r="I5896" s="3"/>
      <c r="J5896" s="26">
        <f t="shared" ref="J5896:J5959" si="425">H5896*I5896</f>
        <v>0</v>
      </c>
    </row>
    <row r="5897" spans="1:10" x14ac:dyDescent="0.25">
      <c r="A5897" s="36"/>
      <c r="B5897" s="32" t="s">
        <v>87</v>
      </c>
      <c r="C5897" s="32" t="str">
        <f t="shared" si="424"/>
        <v>116-208</v>
      </c>
      <c r="D5897" s="32" t="s">
        <v>86</v>
      </c>
      <c r="E5897" s="32" t="s">
        <v>25</v>
      </c>
      <c r="F5897" s="32">
        <v>2081160210018</v>
      </c>
      <c r="G5897" s="32">
        <v>6</v>
      </c>
      <c r="H5897" s="34">
        <v>1355.6025</v>
      </c>
      <c r="I5897" s="3"/>
      <c r="J5897" s="26">
        <f t="shared" si="425"/>
        <v>0</v>
      </c>
    </row>
    <row r="5898" spans="1:10" x14ac:dyDescent="0.25">
      <c r="A5898" s="36"/>
      <c r="B5898" s="32" t="s">
        <v>87</v>
      </c>
      <c r="C5898" s="32" t="str">
        <f t="shared" si="424"/>
        <v>116-208</v>
      </c>
      <c r="D5898" s="32" t="s">
        <v>86</v>
      </c>
      <c r="E5898" s="32" t="s">
        <v>12</v>
      </c>
      <c r="F5898" s="32">
        <v>2081160220017</v>
      </c>
      <c r="G5898" s="32">
        <v>9</v>
      </c>
      <c r="H5898" s="34">
        <v>1355.6025</v>
      </c>
      <c r="I5898" s="3"/>
      <c r="J5898" s="26">
        <f t="shared" si="425"/>
        <v>0</v>
      </c>
    </row>
    <row r="5899" spans="1:10" x14ac:dyDescent="0.25">
      <c r="A5899" s="36"/>
      <c r="B5899" s="32" t="s">
        <v>87</v>
      </c>
      <c r="C5899" s="32" t="str">
        <f t="shared" si="424"/>
        <v>116-208</v>
      </c>
      <c r="D5899" s="32" t="s">
        <v>86</v>
      </c>
      <c r="E5899" s="32" t="s">
        <v>71</v>
      </c>
      <c r="F5899" s="32">
        <v>2081160250014</v>
      </c>
      <c r="G5899" s="32">
        <v>12</v>
      </c>
      <c r="H5899" s="34">
        <v>1355.6025</v>
      </c>
      <c r="I5899" s="3"/>
      <c r="J5899" s="26">
        <f t="shared" si="425"/>
        <v>0</v>
      </c>
    </row>
    <row r="5900" spans="1:10" x14ac:dyDescent="0.25">
      <c r="A5900" s="36"/>
      <c r="B5900" s="32" t="s">
        <v>87</v>
      </c>
      <c r="C5900" s="32" t="str">
        <f t="shared" si="424"/>
        <v>116-208</v>
      </c>
      <c r="D5900" s="32" t="s">
        <v>86</v>
      </c>
      <c r="E5900" s="32" t="s">
        <v>14</v>
      </c>
      <c r="F5900" s="32">
        <v>2081160260013</v>
      </c>
      <c r="G5900" s="32">
        <v>20</v>
      </c>
      <c r="H5900" s="34">
        <v>1355.6025</v>
      </c>
      <c r="I5900" s="3"/>
      <c r="J5900" s="26">
        <f t="shared" si="425"/>
        <v>0</v>
      </c>
    </row>
    <row r="5901" spans="1:10" x14ac:dyDescent="0.25">
      <c r="A5901" s="36"/>
      <c r="B5901" s="32" t="s">
        <v>87</v>
      </c>
      <c r="C5901" s="32" t="str">
        <f t="shared" si="424"/>
        <v>116-208</v>
      </c>
      <c r="D5901" s="32" t="s">
        <v>86</v>
      </c>
      <c r="E5901" s="32" t="s">
        <v>15</v>
      </c>
      <c r="F5901" s="32">
        <v>2081160270012</v>
      </c>
      <c r="G5901" s="32">
        <v>15</v>
      </c>
      <c r="H5901" s="34">
        <v>1355.6025</v>
      </c>
      <c r="I5901" s="3"/>
      <c r="J5901" s="26">
        <f t="shared" si="425"/>
        <v>0</v>
      </c>
    </row>
    <row r="5902" spans="1:10" x14ac:dyDescent="0.25">
      <c r="A5902" s="36"/>
      <c r="B5902" s="32" t="s">
        <v>87</v>
      </c>
      <c r="C5902" s="32" t="str">
        <f t="shared" si="424"/>
        <v>116-208</v>
      </c>
      <c r="D5902" s="32" t="s">
        <v>86</v>
      </c>
      <c r="E5902" s="32" t="s">
        <v>16</v>
      </c>
      <c r="F5902" s="32">
        <v>2081160280011</v>
      </c>
      <c r="G5902" s="32">
        <v>11</v>
      </c>
      <c r="H5902" s="34">
        <v>1355.6025</v>
      </c>
      <c r="I5902" s="3"/>
      <c r="J5902" s="26">
        <f t="shared" si="425"/>
        <v>0</v>
      </c>
    </row>
    <row r="5903" spans="1:10" x14ac:dyDescent="0.25">
      <c r="A5903" s="36"/>
      <c r="B5903" s="32" t="s">
        <v>87</v>
      </c>
      <c r="C5903" s="32" t="str">
        <f t="shared" si="424"/>
        <v>116-208</v>
      </c>
      <c r="D5903" s="32" t="s">
        <v>86</v>
      </c>
      <c r="E5903" s="32" t="s">
        <v>17</v>
      </c>
      <c r="F5903" s="32">
        <v>2081160290010</v>
      </c>
      <c r="G5903" s="32">
        <v>16</v>
      </c>
      <c r="H5903" s="34">
        <v>1355.6025</v>
      </c>
      <c r="I5903" s="3"/>
      <c r="J5903" s="26">
        <f t="shared" si="425"/>
        <v>0</v>
      </c>
    </row>
    <row r="5904" spans="1:10" x14ac:dyDescent="0.25">
      <c r="A5904" s="36"/>
      <c r="B5904" s="32" t="s">
        <v>87</v>
      </c>
      <c r="C5904" s="32" t="str">
        <f t="shared" si="424"/>
        <v>116-208</v>
      </c>
      <c r="D5904" s="32" t="s">
        <v>86</v>
      </c>
      <c r="E5904" s="32" t="s">
        <v>18</v>
      </c>
      <c r="F5904" s="32">
        <v>2081160300016</v>
      </c>
      <c r="G5904" s="32">
        <v>7</v>
      </c>
      <c r="H5904" s="34">
        <v>1355.6025</v>
      </c>
      <c r="I5904" s="3"/>
      <c r="J5904" s="26">
        <f t="shared" si="425"/>
        <v>0</v>
      </c>
    </row>
    <row r="5905" spans="1:10" x14ac:dyDescent="0.25">
      <c r="A5905" s="36"/>
      <c r="B5905" s="32" t="s">
        <v>87</v>
      </c>
      <c r="C5905" s="32" t="str">
        <f t="shared" si="424"/>
        <v>116-208</v>
      </c>
      <c r="D5905" s="32" t="s">
        <v>86</v>
      </c>
      <c r="E5905" s="32" t="s">
        <v>79</v>
      </c>
      <c r="F5905" s="32">
        <v>2081160330013</v>
      </c>
      <c r="G5905" s="32">
        <v>7</v>
      </c>
      <c r="H5905" s="34">
        <v>1355.6025</v>
      </c>
      <c r="I5905" s="3"/>
      <c r="J5905" s="26">
        <f t="shared" si="425"/>
        <v>0</v>
      </c>
    </row>
    <row r="5906" spans="1:10" x14ac:dyDescent="0.25">
      <c r="A5906" s="36"/>
      <c r="B5906" s="32" t="s">
        <v>87</v>
      </c>
      <c r="C5906" s="32" t="str">
        <f t="shared" si="424"/>
        <v>116-208</v>
      </c>
      <c r="D5906" s="32" t="s">
        <v>86</v>
      </c>
      <c r="E5906" s="32" t="s">
        <v>19</v>
      </c>
      <c r="F5906" s="32">
        <v>2081160340012</v>
      </c>
      <c r="G5906" s="32">
        <v>26</v>
      </c>
      <c r="H5906" s="34">
        <v>1355.6025</v>
      </c>
      <c r="I5906" s="3"/>
      <c r="J5906" s="26">
        <f t="shared" si="425"/>
        <v>0</v>
      </c>
    </row>
    <row r="5907" spans="1:10" x14ac:dyDescent="0.25">
      <c r="A5907" s="36"/>
      <c r="B5907" s="32" t="s">
        <v>87</v>
      </c>
      <c r="C5907" s="32" t="str">
        <f t="shared" si="424"/>
        <v>116-208</v>
      </c>
      <c r="D5907" s="32" t="s">
        <v>86</v>
      </c>
      <c r="E5907" s="32" t="s">
        <v>20</v>
      </c>
      <c r="F5907" s="32">
        <v>2081160350011</v>
      </c>
      <c r="G5907" s="32">
        <v>12</v>
      </c>
      <c r="H5907" s="34">
        <v>1355.6025</v>
      </c>
      <c r="I5907" s="3"/>
      <c r="J5907" s="26">
        <f t="shared" si="425"/>
        <v>0</v>
      </c>
    </row>
    <row r="5908" spans="1:10" x14ac:dyDescent="0.25">
      <c r="A5908" s="36"/>
      <c r="B5908" s="32" t="s">
        <v>87</v>
      </c>
      <c r="C5908" s="32" t="str">
        <f t="shared" si="424"/>
        <v>116-208</v>
      </c>
      <c r="D5908" s="32" t="s">
        <v>86</v>
      </c>
      <c r="E5908" s="32" t="s">
        <v>21</v>
      </c>
      <c r="F5908" s="32">
        <v>2081160360010</v>
      </c>
      <c r="G5908" s="32">
        <v>7</v>
      </c>
      <c r="H5908" s="34">
        <v>1355.6025</v>
      </c>
      <c r="I5908" s="3"/>
      <c r="J5908" s="26">
        <f t="shared" si="425"/>
        <v>0</v>
      </c>
    </row>
    <row r="5909" spans="1:10" x14ac:dyDescent="0.25">
      <c r="A5909" s="36"/>
      <c r="B5909" s="32" t="s">
        <v>87</v>
      </c>
      <c r="C5909" s="32" t="str">
        <f t="shared" si="424"/>
        <v>116-208</v>
      </c>
      <c r="D5909" s="32" t="s">
        <v>86</v>
      </c>
      <c r="E5909" s="32" t="s">
        <v>22</v>
      </c>
      <c r="F5909" s="32">
        <v>2081160370019</v>
      </c>
      <c r="G5909" s="32">
        <v>15</v>
      </c>
      <c r="H5909" s="34">
        <v>1355.6025</v>
      </c>
      <c r="I5909" s="3"/>
      <c r="J5909" s="26">
        <f t="shared" si="425"/>
        <v>0</v>
      </c>
    </row>
    <row r="5910" spans="1:10" x14ac:dyDescent="0.25">
      <c r="A5910" s="36"/>
      <c r="B5910" s="32" t="s">
        <v>87</v>
      </c>
      <c r="C5910" s="32" t="str">
        <f t="shared" si="424"/>
        <v>116-208</v>
      </c>
      <c r="D5910" s="32" t="s">
        <v>86</v>
      </c>
      <c r="E5910" s="32" t="s">
        <v>81</v>
      </c>
      <c r="F5910" s="32">
        <v>2081160410012</v>
      </c>
      <c r="G5910" s="32">
        <v>10</v>
      </c>
      <c r="H5910" s="34">
        <v>1355.6025</v>
      </c>
      <c r="I5910" s="3"/>
      <c r="J5910" s="26">
        <f t="shared" si="425"/>
        <v>0</v>
      </c>
    </row>
    <row r="5911" spans="1:10" x14ac:dyDescent="0.25">
      <c r="A5911" s="36"/>
      <c r="B5911" s="32" t="s">
        <v>87</v>
      </c>
      <c r="C5911" s="32" t="str">
        <f t="shared" si="424"/>
        <v>116-208</v>
      </c>
      <c r="D5911" s="32" t="s">
        <v>86</v>
      </c>
      <c r="E5911" s="32" t="s">
        <v>73</v>
      </c>
      <c r="F5911" s="32">
        <v>2081160420011</v>
      </c>
      <c r="G5911" s="32">
        <v>17</v>
      </c>
      <c r="H5911" s="34">
        <v>1355.6025</v>
      </c>
      <c r="I5911" s="3"/>
      <c r="J5911" s="26">
        <f t="shared" si="425"/>
        <v>0</v>
      </c>
    </row>
    <row r="5912" spans="1:10" x14ac:dyDescent="0.25">
      <c r="A5912" s="36"/>
      <c r="B5912" s="32" t="s">
        <v>87</v>
      </c>
      <c r="C5912" s="32" t="str">
        <f t="shared" si="424"/>
        <v>116-208</v>
      </c>
      <c r="D5912" s="32" t="s">
        <v>86</v>
      </c>
      <c r="E5912" s="32" t="s">
        <v>28</v>
      </c>
      <c r="F5912" s="32">
        <v>2081160430010</v>
      </c>
      <c r="G5912" s="32">
        <v>8</v>
      </c>
      <c r="H5912" s="34">
        <v>1355.6025</v>
      </c>
      <c r="I5912" s="3"/>
      <c r="J5912" s="26">
        <f t="shared" si="425"/>
        <v>0</v>
      </c>
    </row>
    <row r="5913" spans="1:10" x14ac:dyDescent="0.25">
      <c r="A5913" s="37"/>
      <c r="B5913" s="32" t="s">
        <v>87</v>
      </c>
      <c r="C5913" s="32" t="str">
        <f t="shared" si="424"/>
        <v>116-208</v>
      </c>
      <c r="D5913" s="32" t="s">
        <v>86</v>
      </c>
      <c r="E5913" s="32" t="s">
        <v>29</v>
      </c>
      <c r="F5913" s="32">
        <v>2081160440019</v>
      </c>
      <c r="G5913" s="32">
        <v>12</v>
      </c>
      <c r="H5913" s="34">
        <v>1355.6025</v>
      </c>
      <c r="I5913" s="3"/>
      <c r="J5913" s="26">
        <f t="shared" si="425"/>
        <v>0</v>
      </c>
    </row>
    <row r="5914" spans="1:10" x14ac:dyDescent="0.25">
      <c r="A5914" s="35"/>
      <c r="B5914" s="32" t="s">
        <v>76</v>
      </c>
      <c r="C5914" s="32" t="str">
        <f t="shared" ref="C5914:C5947" si="426">HYPERLINK("http://warehouse.orhideja.net//images/products/180-208,-260-208-white_1.jpg","180-208")</f>
        <v>180-208</v>
      </c>
      <c r="D5914" s="32" t="s">
        <v>86</v>
      </c>
      <c r="E5914" s="32" t="s">
        <v>70</v>
      </c>
      <c r="F5914" s="32">
        <v>2081800110012</v>
      </c>
      <c r="G5914" s="32">
        <v>8</v>
      </c>
      <c r="H5914" s="34">
        <v>1642.8824999999999</v>
      </c>
      <c r="I5914" s="3"/>
      <c r="J5914" s="26">
        <f t="shared" si="425"/>
        <v>0</v>
      </c>
    </row>
    <row r="5915" spans="1:10" x14ac:dyDescent="0.25">
      <c r="A5915" s="36"/>
      <c r="B5915" s="32" t="s">
        <v>76</v>
      </c>
      <c r="C5915" s="32" t="str">
        <f t="shared" si="426"/>
        <v>180-208</v>
      </c>
      <c r="D5915" s="32" t="s">
        <v>86</v>
      </c>
      <c r="E5915" s="32" t="s">
        <v>7</v>
      </c>
      <c r="F5915" s="32">
        <v>2081800120011</v>
      </c>
      <c r="G5915" s="32">
        <v>7</v>
      </c>
      <c r="H5915" s="34">
        <v>1642.8824999999999</v>
      </c>
      <c r="I5915" s="3"/>
      <c r="J5915" s="26">
        <f t="shared" si="425"/>
        <v>0</v>
      </c>
    </row>
    <row r="5916" spans="1:10" x14ac:dyDescent="0.25">
      <c r="A5916" s="36"/>
      <c r="B5916" s="32" t="s">
        <v>76</v>
      </c>
      <c r="C5916" s="32" t="str">
        <f t="shared" si="426"/>
        <v>180-208</v>
      </c>
      <c r="D5916" s="32" t="s">
        <v>86</v>
      </c>
      <c r="E5916" s="32" t="s">
        <v>8</v>
      </c>
      <c r="F5916" s="32">
        <v>2081800130010</v>
      </c>
      <c r="G5916" s="32">
        <v>5</v>
      </c>
      <c r="H5916" s="34">
        <v>1642.8824999999999</v>
      </c>
      <c r="I5916" s="3"/>
      <c r="J5916" s="26">
        <f t="shared" si="425"/>
        <v>0</v>
      </c>
    </row>
    <row r="5917" spans="1:10" x14ac:dyDescent="0.25">
      <c r="A5917" s="36"/>
      <c r="B5917" s="32" t="s">
        <v>76</v>
      </c>
      <c r="C5917" s="32" t="str">
        <f t="shared" si="426"/>
        <v>180-208</v>
      </c>
      <c r="D5917" s="32" t="s">
        <v>86</v>
      </c>
      <c r="E5917" s="32" t="s">
        <v>54</v>
      </c>
      <c r="F5917" s="32">
        <v>2081800140019</v>
      </c>
      <c r="G5917" s="32">
        <v>7</v>
      </c>
      <c r="H5917" s="34">
        <v>1642.8824999999999</v>
      </c>
      <c r="I5917" s="3"/>
      <c r="J5917" s="26">
        <f t="shared" si="425"/>
        <v>0</v>
      </c>
    </row>
    <row r="5918" spans="1:10" x14ac:dyDescent="0.25">
      <c r="A5918" s="36"/>
      <c r="B5918" s="32" t="s">
        <v>76</v>
      </c>
      <c r="C5918" s="32" t="str">
        <f t="shared" si="426"/>
        <v>180-208</v>
      </c>
      <c r="D5918" s="32" t="s">
        <v>86</v>
      </c>
      <c r="E5918" s="32" t="s">
        <v>24</v>
      </c>
      <c r="F5918" s="32">
        <v>2081800150018</v>
      </c>
      <c r="G5918" s="32">
        <v>4</v>
      </c>
      <c r="H5918" s="34">
        <v>1642.8824999999999</v>
      </c>
      <c r="I5918" s="3"/>
      <c r="J5918" s="26">
        <f t="shared" si="425"/>
        <v>0</v>
      </c>
    </row>
    <row r="5919" spans="1:10" x14ac:dyDescent="0.25">
      <c r="A5919" s="36"/>
      <c r="B5919" s="32" t="s">
        <v>76</v>
      </c>
      <c r="C5919" s="32" t="str">
        <f t="shared" si="426"/>
        <v>180-208</v>
      </c>
      <c r="D5919" s="32" t="s">
        <v>86</v>
      </c>
      <c r="E5919" s="32" t="s">
        <v>10</v>
      </c>
      <c r="F5919" s="32">
        <v>2081800190014</v>
      </c>
      <c r="G5919" s="32">
        <v>42</v>
      </c>
      <c r="H5919" s="34">
        <v>1642.8824999999999</v>
      </c>
      <c r="I5919" s="3"/>
      <c r="J5919" s="26">
        <f t="shared" si="425"/>
        <v>0</v>
      </c>
    </row>
    <row r="5920" spans="1:10" x14ac:dyDescent="0.25">
      <c r="A5920" s="36"/>
      <c r="B5920" s="32" t="s">
        <v>76</v>
      </c>
      <c r="C5920" s="32" t="str">
        <f t="shared" si="426"/>
        <v>180-208</v>
      </c>
      <c r="D5920" s="32" t="s">
        <v>86</v>
      </c>
      <c r="E5920" s="32" t="s">
        <v>11</v>
      </c>
      <c r="F5920" s="32">
        <v>2081800200010</v>
      </c>
      <c r="G5920" s="32">
        <v>27</v>
      </c>
      <c r="H5920" s="34">
        <v>1642.8824999999999</v>
      </c>
      <c r="I5920" s="3"/>
      <c r="J5920" s="26">
        <f t="shared" si="425"/>
        <v>0</v>
      </c>
    </row>
    <row r="5921" spans="1:10" x14ac:dyDescent="0.25">
      <c r="A5921" s="36"/>
      <c r="B5921" s="32" t="s">
        <v>76</v>
      </c>
      <c r="C5921" s="32" t="str">
        <f t="shared" si="426"/>
        <v>180-208</v>
      </c>
      <c r="D5921" s="32" t="s">
        <v>86</v>
      </c>
      <c r="E5921" s="32" t="s">
        <v>25</v>
      </c>
      <c r="F5921" s="32">
        <v>2081800210019</v>
      </c>
      <c r="G5921" s="32">
        <v>22</v>
      </c>
      <c r="H5921" s="34">
        <v>1642.8824999999999</v>
      </c>
      <c r="I5921" s="3"/>
      <c r="J5921" s="26">
        <f t="shared" si="425"/>
        <v>0</v>
      </c>
    </row>
    <row r="5922" spans="1:10" x14ac:dyDescent="0.25">
      <c r="A5922" s="36"/>
      <c r="B5922" s="32" t="s">
        <v>76</v>
      </c>
      <c r="C5922" s="32" t="str">
        <f t="shared" si="426"/>
        <v>180-208</v>
      </c>
      <c r="D5922" s="32" t="s">
        <v>86</v>
      </c>
      <c r="E5922" s="32" t="s">
        <v>12</v>
      </c>
      <c r="F5922" s="32">
        <v>2081800220018</v>
      </c>
      <c r="G5922" s="32">
        <v>32</v>
      </c>
      <c r="H5922" s="34">
        <v>1642.8824999999999</v>
      </c>
      <c r="I5922" s="3"/>
      <c r="J5922" s="26">
        <f t="shared" si="425"/>
        <v>0</v>
      </c>
    </row>
    <row r="5923" spans="1:10" x14ac:dyDescent="0.25">
      <c r="A5923" s="36"/>
      <c r="B5923" s="32" t="s">
        <v>76</v>
      </c>
      <c r="C5923" s="32" t="str">
        <f t="shared" si="426"/>
        <v>180-208</v>
      </c>
      <c r="D5923" s="32" t="s">
        <v>86</v>
      </c>
      <c r="E5923" s="32" t="s">
        <v>13</v>
      </c>
      <c r="F5923" s="32">
        <v>2081800230017</v>
      </c>
      <c r="G5923" s="32">
        <v>27</v>
      </c>
      <c r="H5923" s="34">
        <v>1642.8824999999999</v>
      </c>
      <c r="I5923" s="3"/>
      <c r="J5923" s="26">
        <f t="shared" si="425"/>
        <v>0</v>
      </c>
    </row>
    <row r="5924" spans="1:10" x14ac:dyDescent="0.25">
      <c r="A5924" s="36"/>
      <c r="B5924" s="32" t="s">
        <v>76</v>
      </c>
      <c r="C5924" s="32" t="str">
        <f t="shared" si="426"/>
        <v>180-208</v>
      </c>
      <c r="D5924" s="32" t="s">
        <v>86</v>
      </c>
      <c r="E5924" s="32" t="s">
        <v>71</v>
      </c>
      <c r="F5924" s="32">
        <v>2081800250015</v>
      </c>
      <c r="G5924" s="32">
        <v>27</v>
      </c>
      <c r="H5924" s="34">
        <v>1642.8824999999999</v>
      </c>
      <c r="I5924" s="3"/>
      <c r="J5924" s="26">
        <f t="shared" si="425"/>
        <v>0</v>
      </c>
    </row>
    <row r="5925" spans="1:10" x14ac:dyDescent="0.25">
      <c r="A5925" s="36"/>
      <c r="B5925" s="32" t="s">
        <v>76</v>
      </c>
      <c r="C5925" s="32" t="str">
        <f t="shared" si="426"/>
        <v>180-208</v>
      </c>
      <c r="D5925" s="32" t="s">
        <v>86</v>
      </c>
      <c r="E5925" s="32" t="s">
        <v>14</v>
      </c>
      <c r="F5925" s="32">
        <v>2081800260014</v>
      </c>
      <c r="G5925" s="32">
        <v>13</v>
      </c>
      <c r="H5925" s="34">
        <v>1642.8824999999999</v>
      </c>
      <c r="I5925" s="3"/>
      <c r="J5925" s="26">
        <f t="shared" si="425"/>
        <v>0</v>
      </c>
    </row>
    <row r="5926" spans="1:10" x14ac:dyDescent="0.25">
      <c r="A5926" s="36"/>
      <c r="B5926" s="32" t="s">
        <v>76</v>
      </c>
      <c r="C5926" s="32" t="str">
        <f t="shared" si="426"/>
        <v>180-208</v>
      </c>
      <c r="D5926" s="32" t="s">
        <v>86</v>
      </c>
      <c r="E5926" s="32" t="s">
        <v>15</v>
      </c>
      <c r="F5926" s="32">
        <v>2081800270013</v>
      </c>
      <c r="G5926" s="32">
        <v>21</v>
      </c>
      <c r="H5926" s="34">
        <v>1642.8824999999999</v>
      </c>
      <c r="I5926" s="3"/>
      <c r="J5926" s="26">
        <f t="shared" si="425"/>
        <v>0</v>
      </c>
    </row>
    <row r="5927" spans="1:10" x14ac:dyDescent="0.25">
      <c r="A5927" s="36"/>
      <c r="B5927" s="32" t="s">
        <v>76</v>
      </c>
      <c r="C5927" s="32" t="str">
        <f t="shared" si="426"/>
        <v>180-208</v>
      </c>
      <c r="D5927" s="32" t="s">
        <v>86</v>
      </c>
      <c r="E5927" s="32" t="s">
        <v>16</v>
      </c>
      <c r="F5927" s="32">
        <v>2081800280012</v>
      </c>
      <c r="G5927" s="32">
        <v>7</v>
      </c>
      <c r="H5927" s="34">
        <v>1642.8824999999999</v>
      </c>
      <c r="I5927" s="3"/>
      <c r="J5927" s="26">
        <f t="shared" si="425"/>
        <v>0</v>
      </c>
    </row>
    <row r="5928" spans="1:10" x14ac:dyDescent="0.25">
      <c r="A5928" s="36"/>
      <c r="B5928" s="32" t="s">
        <v>76</v>
      </c>
      <c r="C5928" s="32" t="str">
        <f t="shared" si="426"/>
        <v>180-208</v>
      </c>
      <c r="D5928" s="32" t="s">
        <v>86</v>
      </c>
      <c r="E5928" s="32" t="s">
        <v>17</v>
      </c>
      <c r="F5928" s="32">
        <v>2081800290011</v>
      </c>
      <c r="G5928" s="32">
        <v>1</v>
      </c>
      <c r="H5928" s="34">
        <v>1642.8824999999999</v>
      </c>
      <c r="I5928" s="3"/>
      <c r="J5928" s="26">
        <f t="shared" si="425"/>
        <v>0</v>
      </c>
    </row>
    <row r="5929" spans="1:10" x14ac:dyDescent="0.25">
      <c r="A5929" s="36"/>
      <c r="B5929" s="32" t="s">
        <v>76</v>
      </c>
      <c r="C5929" s="32" t="str">
        <f t="shared" si="426"/>
        <v>180-208</v>
      </c>
      <c r="D5929" s="32" t="s">
        <v>86</v>
      </c>
      <c r="E5929" s="32" t="s">
        <v>18</v>
      </c>
      <c r="F5929" s="32">
        <v>2081800300017</v>
      </c>
      <c r="G5929" s="32">
        <v>27</v>
      </c>
      <c r="H5929" s="34">
        <v>1642.8824999999999</v>
      </c>
      <c r="I5929" s="3"/>
      <c r="J5929" s="26">
        <f t="shared" si="425"/>
        <v>0</v>
      </c>
    </row>
    <row r="5930" spans="1:10" x14ac:dyDescent="0.25">
      <c r="A5930" s="36"/>
      <c r="B5930" s="32" t="s">
        <v>76</v>
      </c>
      <c r="C5930" s="32" t="str">
        <f t="shared" si="426"/>
        <v>180-208</v>
      </c>
      <c r="D5930" s="32" t="s">
        <v>86</v>
      </c>
      <c r="E5930" s="32" t="s">
        <v>26</v>
      </c>
      <c r="F5930" s="32">
        <v>2081800310016</v>
      </c>
      <c r="G5930" s="32">
        <v>11</v>
      </c>
      <c r="H5930" s="34">
        <v>1642.8824999999999</v>
      </c>
      <c r="I5930" s="3"/>
      <c r="J5930" s="26">
        <f t="shared" si="425"/>
        <v>0</v>
      </c>
    </row>
    <row r="5931" spans="1:10" x14ac:dyDescent="0.25">
      <c r="A5931" s="36"/>
      <c r="B5931" s="32" t="s">
        <v>76</v>
      </c>
      <c r="C5931" s="32" t="str">
        <f t="shared" si="426"/>
        <v>180-208</v>
      </c>
      <c r="D5931" s="32" t="s">
        <v>86</v>
      </c>
      <c r="E5931" s="32" t="s">
        <v>79</v>
      </c>
      <c r="F5931" s="32">
        <v>2081800330014</v>
      </c>
      <c r="G5931" s="32">
        <v>7</v>
      </c>
      <c r="H5931" s="34">
        <v>1642.8824999999999</v>
      </c>
      <c r="I5931" s="3"/>
      <c r="J5931" s="26">
        <f t="shared" si="425"/>
        <v>0</v>
      </c>
    </row>
    <row r="5932" spans="1:10" x14ac:dyDescent="0.25">
      <c r="A5932" s="36"/>
      <c r="B5932" s="32" t="s">
        <v>76</v>
      </c>
      <c r="C5932" s="32" t="str">
        <f t="shared" si="426"/>
        <v>180-208</v>
      </c>
      <c r="D5932" s="32" t="s">
        <v>86</v>
      </c>
      <c r="E5932" s="32" t="s">
        <v>19</v>
      </c>
      <c r="F5932" s="32">
        <v>2081800340013</v>
      </c>
      <c r="G5932" s="32">
        <v>21</v>
      </c>
      <c r="H5932" s="34">
        <v>1642.8824999999999</v>
      </c>
      <c r="I5932" s="3"/>
      <c r="J5932" s="26">
        <f t="shared" si="425"/>
        <v>0</v>
      </c>
    </row>
    <row r="5933" spans="1:10" x14ac:dyDescent="0.25">
      <c r="A5933" s="36"/>
      <c r="B5933" s="32" t="s">
        <v>76</v>
      </c>
      <c r="C5933" s="32" t="str">
        <f t="shared" si="426"/>
        <v>180-208</v>
      </c>
      <c r="D5933" s="32" t="s">
        <v>86</v>
      </c>
      <c r="E5933" s="32" t="s">
        <v>21</v>
      </c>
      <c r="F5933" s="32">
        <v>2081800360011</v>
      </c>
      <c r="G5933" s="32">
        <v>56</v>
      </c>
      <c r="H5933" s="34">
        <v>1642.8824999999999</v>
      </c>
      <c r="I5933" s="3"/>
      <c r="J5933" s="26">
        <f t="shared" si="425"/>
        <v>0</v>
      </c>
    </row>
    <row r="5934" spans="1:10" x14ac:dyDescent="0.25">
      <c r="A5934" s="36"/>
      <c r="B5934" s="32" t="s">
        <v>76</v>
      </c>
      <c r="C5934" s="32" t="str">
        <f t="shared" si="426"/>
        <v>180-208</v>
      </c>
      <c r="D5934" s="32" t="s">
        <v>86</v>
      </c>
      <c r="E5934" s="32" t="s">
        <v>22</v>
      </c>
      <c r="F5934" s="32">
        <v>2081800370010</v>
      </c>
      <c r="G5934" s="32">
        <v>60</v>
      </c>
      <c r="H5934" s="34">
        <v>1642.8824999999999</v>
      </c>
      <c r="I5934" s="3"/>
      <c r="J5934" s="26">
        <f t="shared" si="425"/>
        <v>0</v>
      </c>
    </row>
    <row r="5935" spans="1:10" x14ac:dyDescent="0.25">
      <c r="A5935" s="36"/>
      <c r="B5935" s="32" t="s">
        <v>76</v>
      </c>
      <c r="C5935" s="32" t="str">
        <f t="shared" si="426"/>
        <v>180-208</v>
      </c>
      <c r="D5935" s="32" t="s">
        <v>86</v>
      </c>
      <c r="E5935" s="32" t="s">
        <v>23</v>
      </c>
      <c r="F5935" s="32">
        <v>2081800380019</v>
      </c>
      <c r="G5935" s="32">
        <v>36</v>
      </c>
      <c r="H5935" s="34">
        <v>1642.8824999999999</v>
      </c>
      <c r="I5935" s="3"/>
      <c r="J5935" s="26">
        <f t="shared" si="425"/>
        <v>0</v>
      </c>
    </row>
    <row r="5936" spans="1:10" x14ac:dyDescent="0.25">
      <c r="A5936" s="36"/>
      <c r="B5936" s="32" t="s">
        <v>76</v>
      </c>
      <c r="C5936" s="32" t="str">
        <f t="shared" si="426"/>
        <v>180-208</v>
      </c>
      <c r="D5936" s="32" t="s">
        <v>86</v>
      </c>
      <c r="E5936" s="32" t="s">
        <v>81</v>
      </c>
      <c r="F5936" s="32">
        <v>2081800410013</v>
      </c>
      <c r="G5936" s="32">
        <v>27</v>
      </c>
      <c r="H5936" s="34">
        <v>1642.8824999999999</v>
      </c>
      <c r="I5936" s="3"/>
      <c r="J5936" s="26">
        <f t="shared" si="425"/>
        <v>0</v>
      </c>
    </row>
    <row r="5937" spans="1:10" x14ac:dyDescent="0.25">
      <c r="A5937" s="36"/>
      <c r="B5937" s="32" t="s">
        <v>76</v>
      </c>
      <c r="C5937" s="32" t="str">
        <f t="shared" si="426"/>
        <v>180-208</v>
      </c>
      <c r="D5937" s="32" t="s">
        <v>86</v>
      </c>
      <c r="E5937" s="32" t="s">
        <v>73</v>
      </c>
      <c r="F5937" s="32">
        <v>2081800420012</v>
      </c>
      <c r="G5937" s="32">
        <v>48</v>
      </c>
      <c r="H5937" s="34">
        <v>1642.8824999999999</v>
      </c>
      <c r="I5937" s="3"/>
      <c r="J5937" s="26">
        <f t="shared" si="425"/>
        <v>0</v>
      </c>
    </row>
    <row r="5938" spans="1:10" x14ac:dyDescent="0.25">
      <c r="A5938" s="36"/>
      <c r="B5938" s="32" t="s">
        <v>76</v>
      </c>
      <c r="C5938" s="32" t="str">
        <f t="shared" si="426"/>
        <v>180-208</v>
      </c>
      <c r="D5938" s="32" t="s">
        <v>86</v>
      </c>
      <c r="E5938" s="32" t="s">
        <v>28</v>
      </c>
      <c r="F5938" s="32">
        <v>2081800430011</v>
      </c>
      <c r="G5938" s="32">
        <v>46</v>
      </c>
      <c r="H5938" s="34">
        <v>1642.8824999999999</v>
      </c>
      <c r="I5938" s="3"/>
      <c r="J5938" s="26">
        <f t="shared" si="425"/>
        <v>0</v>
      </c>
    </row>
    <row r="5939" spans="1:10" x14ac:dyDescent="0.25">
      <c r="A5939" s="36"/>
      <c r="B5939" s="32" t="s">
        <v>76</v>
      </c>
      <c r="C5939" s="32" t="str">
        <f t="shared" si="426"/>
        <v>180-208</v>
      </c>
      <c r="D5939" s="32" t="s">
        <v>86</v>
      </c>
      <c r="E5939" s="32" t="s">
        <v>29</v>
      </c>
      <c r="F5939" s="32">
        <v>2081800440010</v>
      </c>
      <c r="G5939" s="32">
        <v>40</v>
      </c>
      <c r="H5939" s="34">
        <v>1642.8824999999999</v>
      </c>
      <c r="I5939" s="3"/>
      <c r="J5939" s="26">
        <f t="shared" si="425"/>
        <v>0</v>
      </c>
    </row>
    <row r="5940" spans="1:10" x14ac:dyDescent="0.25">
      <c r="A5940" s="36"/>
      <c r="B5940" s="32" t="s">
        <v>76</v>
      </c>
      <c r="C5940" s="32" t="str">
        <f t="shared" si="426"/>
        <v>180-208</v>
      </c>
      <c r="D5940" s="32" t="s">
        <v>86</v>
      </c>
      <c r="E5940" s="32" t="s">
        <v>30</v>
      </c>
      <c r="F5940" s="32">
        <v>2081800450019</v>
      </c>
      <c r="G5940" s="32">
        <v>28</v>
      </c>
      <c r="H5940" s="34">
        <v>1642.8824999999999</v>
      </c>
      <c r="I5940" s="3"/>
      <c r="J5940" s="26">
        <f t="shared" si="425"/>
        <v>0</v>
      </c>
    </row>
    <row r="5941" spans="1:10" x14ac:dyDescent="0.25">
      <c r="A5941" s="36"/>
      <c r="B5941" s="32" t="s">
        <v>76</v>
      </c>
      <c r="C5941" s="32" t="str">
        <f t="shared" si="426"/>
        <v>180-208</v>
      </c>
      <c r="D5941" s="32" t="s">
        <v>86</v>
      </c>
      <c r="E5941" s="32" t="s">
        <v>82</v>
      </c>
      <c r="F5941" s="32">
        <v>2081800490015</v>
      </c>
      <c r="G5941" s="32">
        <v>13</v>
      </c>
      <c r="H5941" s="34">
        <v>1642.8824999999999</v>
      </c>
      <c r="I5941" s="3"/>
      <c r="J5941" s="26">
        <f t="shared" si="425"/>
        <v>0</v>
      </c>
    </row>
    <row r="5942" spans="1:10" x14ac:dyDescent="0.25">
      <c r="A5942" s="36"/>
      <c r="B5942" s="32" t="s">
        <v>76</v>
      </c>
      <c r="C5942" s="32" t="str">
        <f t="shared" si="426"/>
        <v>180-208</v>
      </c>
      <c r="D5942" s="32" t="s">
        <v>86</v>
      </c>
      <c r="E5942" s="32" t="s">
        <v>74</v>
      </c>
      <c r="F5942" s="32">
        <v>2081800500011</v>
      </c>
      <c r="G5942" s="32">
        <v>25</v>
      </c>
      <c r="H5942" s="34">
        <v>1642.8824999999999</v>
      </c>
      <c r="I5942" s="3"/>
      <c r="J5942" s="26">
        <f t="shared" si="425"/>
        <v>0</v>
      </c>
    </row>
    <row r="5943" spans="1:10" x14ac:dyDescent="0.25">
      <c r="A5943" s="36"/>
      <c r="B5943" s="32" t="s">
        <v>76</v>
      </c>
      <c r="C5943" s="32" t="str">
        <f t="shared" si="426"/>
        <v>180-208</v>
      </c>
      <c r="D5943" s="32" t="s">
        <v>86</v>
      </c>
      <c r="E5943" s="32" t="s">
        <v>36</v>
      </c>
      <c r="F5943" s="32">
        <v>2081800510010</v>
      </c>
      <c r="G5943" s="32">
        <v>23</v>
      </c>
      <c r="H5943" s="34">
        <v>1642.8824999999999</v>
      </c>
      <c r="I5943" s="3"/>
      <c r="J5943" s="26">
        <f t="shared" si="425"/>
        <v>0</v>
      </c>
    </row>
    <row r="5944" spans="1:10" x14ac:dyDescent="0.25">
      <c r="A5944" s="36"/>
      <c r="B5944" s="32" t="s">
        <v>76</v>
      </c>
      <c r="C5944" s="32" t="str">
        <f t="shared" si="426"/>
        <v>180-208</v>
      </c>
      <c r="D5944" s="32" t="s">
        <v>86</v>
      </c>
      <c r="E5944" s="32" t="s">
        <v>37</v>
      </c>
      <c r="F5944" s="32">
        <v>2081800520019</v>
      </c>
      <c r="G5944" s="32">
        <v>37</v>
      </c>
      <c r="H5944" s="34">
        <v>1642.8824999999999</v>
      </c>
      <c r="I5944" s="3"/>
      <c r="J5944" s="26">
        <f t="shared" si="425"/>
        <v>0</v>
      </c>
    </row>
    <row r="5945" spans="1:10" x14ac:dyDescent="0.25">
      <c r="A5945" s="36"/>
      <c r="B5945" s="32" t="s">
        <v>76</v>
      </c>
      <c r="C5945" s="32" t="str">
        <f t="shared" si="426"/>
        <v>180-208</v>
      </c>
      <c r="D5945" s="32" t="s">
        <v>86</v>
      </c>
      <c r="E5945" s="32" t="s">
        <v>160</v>
      </c>
      <c r="F5945" s="32">
        <v>2081800570014</v>
      </c>
      <c r="G5945" s="32">
        <v>6</v>
      </c>
      <c r="H5945" s="34">
        <v>1642.8824999999999</v>
      </c>
      <c r="I5945" s="3"/>
      <c r="J5945" s="26">
        <f t="shared" si="425"/>
        <v>0</v>
      </c>
    </row>
    <row r="5946" spans="1:10" x14ac:dyDescent="0.25">
      <c r="A5946" s="36"/>
      <c r="B5946" s="32" t="s">
        <v>76</v>
      </c>
      <c r="C5946" s="32" t="str">
        <f t="shared" si="426"/>
        <v>180-208</v>
      </c>
      <c r="D5946" s="32" t="s">
        <v>86</v>
      </c>
      <c r="E5946" s="32" t="s">
        <v>85</v>
      </c>
      <c r="F5946" s="32">
        <v>2081800580013</v>
      </c>
      <c r="G5946" s="32">
        <v>14</v>
      </c>
      <c r="H5946" s="34">
        <v>1642.8824999999999</v>
      </c>
      <c r="I5946" s="3"/>
      <c r="J5946" s="26">
        <f t="shared" si="425"/>
        <v>0</v>
      </c>
    </row>
    <row r="5947" spans="1:10" x14ac:dyDescent="0.25">
      <c r="A5947" s="37"/>
      <c r="B5947" s="32" t="s">
        <v>76</v>
      </c>
      <c r="C5947" s="32" t="str">
        <f t="shared" si="426"/>
        <v>180-208</v>
      </c>
      <c r="D5947" s="32" t="s">
        <v>86</v>
      </c>
      <c r="E5947" s="32" t="s">
        <v>39</v>
      </c>
      <c r="F5947" s="32">
        <v>2081800590012</v>
      </c>
      <c r="G5947" s="32">
        <v>10</v>
      </c>
      <c r="H5947" s="34">
        <v>1642.8824999999999</v>
      </c>
      <c r="I5947" s="3"/>
      <c r="J5947" s="26">
        <f t="shared" si="425"/>
        <v>0</v>
      </c>
    </row>
    <row r="5948" spans="1:10" ht="35.25" customHeight="1" x14ac:dyDescent="0.25">
      <c r="A5948" s="35"/>
      <c r="B5948" s="32" t="s">
        <v>31</v>
      </c>
      <c r="C5948" s="32" t="str">
        <f t="shared" ref="C5948:C5953" si="427">HYPERLINK("http://warehouse.orhideja.net//images/products/210-208-white.jpg","210-208")</f>
        <v>210-208</v>
      </c>
      <c r="D5948" s="32" t="s">
        <v>86</v>
      </c>
      <c r="E5948" s="32">
        <v>36</v>
      </c>
      <c r="F5948" s="32">
        <v>2082101060013</v>
      </c>
      <c r="G5948" s="32">
        <v>5</v>
      </c>
      <c r="H5948" s="34">
        <v>888.77249999999992</v>
      </c>
      <c r="I5948" s="3"/>
      <c r="J5948" s="26">
        <f t="shared" si="425"/>
        <v>0</v>
      </c>
    </row>
    <row r="5949" spans="1:10" ht="35.25" customHeight="1" x14ac:dyDescent="0.25">
      <c r="A5949" s="36"/>
      <c r="B5949" s="32" t="s">
        <v>31</v>
      </c>
      <c r="C5949" s="32" t="str">
        <f t="shared" si="427"/>
        <v>210-208</v>
      </c>
      <c r="D5949" s="32" t="s">
        <v>86</v>
      </c>
      <c r="E5949" s="32">
        <v>38</v>
      </c>
      <c r="F5949" s="32">
        <v>2082101070012</v>
      </c>
      <c r="G5949" s="32">
        <v>17</v>
      </c>
      <c r="H5949" s="34">
        <v>888.77249999999992</v>
      </c>
      <c r="I5949" s="3"/>
      <c r="J5949" s="26">
        <f t="shared" si="425"/>
        <v>0</v>
      </c>
    </row>
    <row r="5950" spans="1:10" ht="35.25" customHeight="1" x14ac:dyDescent="0.25">
      <c r="A5950" s="36"/>
      <c r="B5950" s="32" t="s">
        <v>31</v>
      </c>
      <c r="C5950" s="32" t="str">
        <f t="shared" si="427"/>
        <v>210-208</v>
      </c>
      <c r="D5950" s="32" t="s">
        <v>86</v>
      </c>
      <c r="E5950" s="32">
        <v>40</v>
      </c>
      <c r="F5950" s="32">
        <v>2082101080011</v>
      </c>
      <c r="G5950" s="32">
        <v>47</v>
      </c>
      <c r="H5950" s="34">
        <v>888.77249999999992</v>
      </c>
      <c r="I5950" s="3"/>
      <c r="J5950" s="26">
        <f t="shared" si="425"/>
        <v>0</v>
      </c>
    </row>
    <row r="5951" spans="1:10" ht="35.25" customHeight="1" x14ac:dyDescent="0.25">
      <c r="A5951" s="36"/>
      <c r="B5951" s="32" t="s">
        <v>31</v>
      </c>
      <c r="C5951" s="32" t="str">
        <f t="shared" si="427"/>
        <v>210-208</v>
      </c>
      <c r="D5951" s="32" t="s">
        <v>86</v>
      </c>
      <c r="E5951" s="32">
        <v>42</v>
      </c>
      <c r="F5951" s="32">
        <v>2082101090010</v>
      </c>
      <c r="G5951" s="32">
        <v>37</v>
      </c>
      <c r="H5951" s="34">
        <v>888.77249999999992</v>
      </c>
      <c r="I5951" s="3"/>
      <c r="J5951" s="26">
        <f t="shared" si="425"/>
        <v>0</v>
      </c>
    </row>
    <row r="5952" spans="1:10" ht="35.25" customHeight="1" x14ac:dyDescent="0.25">
      <c r="A5952" s="36"/>
      <c r="B5952" s="32" t="s">
        <v>31</v>
      </c>
      <c r="C5952" s="32" t="str">
        <f t="shared" si="427"/>
        <v>210-208</v>
      </c>
      <c r="D5952" s="32" t="s">
        <v>86</v>
      </c>
      <c r="E5952" s="32">
        <v>44</v>
      </c>
      <c r="F5952" s="32">
        <v>2082101100016</v>
      </c>
      <c r="G5952" s="32">
        <v>17</v>
      </c>
      <c r="H5952" s="34">
        <v>888.77249999999992</v>
      </c>
      <c r="I5952" s="3"/>
      <c r="J5952" s="26">
        <f t="shared" si="425"/>
        <v>0</v>
      </c>
    </row>
    <row r="5953" spans="1:10" ht="35.25" customHeight="1" x14ac:dyDescent="0.25">
      <c r="A5953" s="37"/>
      <c r="B5953" s="32" t="s">
        <v>31</v>
      </c>
      <c r="C5953" s="32" t="str">
        <f t="shared" si="427"/>
        <v>210-208</v>
      </c>
      <c r="D5953" s="32" t="s">
        <v>86</v>
      </c>
      <c r="E5953" s="32">
        <v>46</v>
      </c>
      <c r="F5953" s="32">
        <v>2082101110015</v>
      </c>
      <c r="G5953" s="32">
        <v>8</v>
      </c>
      <c r="H5953" s="34">
        <v>888.77249999999992</v>
      </c>
      <c r="I5953" s="3"/>
      <c r="J5953" s="26">
        <f t="shared" si="425"/>
        <v>0</v>
      </c>
    </row>
    <row r="5954" spans="1:10" ht="27.75" customHeight="1" x14ac:dyDescent="0.25">
      <c r="A5954" s="35"/>
      <c r="B5954" s="32" t="s">
        <v>226</v>
      </c>
      <c r="C5954" s="32" t="str">
        <f t="shared" ref="C5954:C5960" si="428">HYPERLINK("http://warehouse.orhideja.net//images/products/116-208-213-208-ivory_6.jpg","213-208")</f>
        <v>213-208</v>
      </c>
      <c r="D5954" s="32" t="s">
        <v>86</v>
      </c>
      <c r="E5954" s="32">
        <v>36</v>
      </c>
      <c r="F5954" s="32">
        <v>2082131060014</v>
      </c>
      <c r="G5954" s="32">
        <v>5</v>
      </c>
      <c r="H5954" s="34">
        <v>834.90750000000003</v>
      </c>
      <c r="I5954" s="3"/>
      <c r="J5954" s="26">
        <f t="shared" si="425"/>
        <v>0</v>
      </c>
    </row>
    <row r="5955" spans="1:10" ht="27.75" customHeight="1" x14ac:dyDescent="0.25">
      <c r="A5955" s="36"/>
      <c r="B5955" s="32" t="s">
        <v>226</v>
      </c>
      <c r="C5955" s="32" t="str">
        <f t="shared" si="428"/>
        <v>213-208</v>
      </c>
      <c r="D5955" s="32" t="s">
        <v>86</v>
      </c>
      <c r="E5955" s="32">
        <v>38</v>
      </c>
      <c r="F5955" s="32">
        <v>2082131070013</v>
      </c>
      <c r="G5955" s="32">
        <v>20</v>
      </c>
      <c r="H5955" s="34">
        <v>834.90750000000003</v>
      </c>
      <c r="I5955" s="3"/>
      <c r="J5955" s="26">
        <f t="shared" si="425"/>
        <v>0</v>
      </c>
    </row>
    <row r="5956" spans="1:10" ht="27.75" customHeight="1" x14ac:dyDescent="0.25">
      <c r="A5956" s="36"/>
      <c r="B5956" s="32" t="s">
        <v>226</v>
      </c>
      <c r="C5956" s="32" t="str">
        <f t="shared" si="428"/>
        <v>213-208</v>
      </c>
      <c r="D5956" s="32" t="s">
        <v>86</v>
      </c>
      <c r="E5956" s="32">
        <v>40</v>
      </c>
      <c r="F5956" s="32">
        <v>2082131080012</v>
      </c>
      <c r="G5956" s="32">
        <v>18</v>
      </c>
      <c r="H5956" s="34">
        <v>834.90750000000003</v>
      </c>
      <c r="I5956" s="3"/>
      <c r="J5956" s="26">
        <f t="shared" si="425"/>
        <v>0</v>
      </c>
    </row>
    <row r="5957" spans="1:10" ht="27.75" customHeight="1" x14ac:dyDescent="0.25">
      <c r="A5957" s="36"/>
      <c r="B5957" s="32" t="s">
        <v>226</v>
      </c>
      <c r="C5957" s="32" t="str">
        <f t="shared" si="428"/>
        <v>213-208</v>
      </c>
      <c r="D5957" s="32" t="s">
        <v>86</v>
      </c>
      <c r="E5957" s="32">
        <v>42</v>
      </c>
      <c r="F5957" s="32">
        <v>2082131090011</v>
      </c>
      <c r="G5957" s="32">
        <v>11</v>
      </c>
      <c r="H5957" s="34">
        <v>834.90750000000003</v>
      </c>
      <c r="I5957" s="3"/>
      <c r="J5957" s="26">
        <f t="shared" si="425"/>
        <v>0</v>
      </c>
    </row>
    <row r="5958" spans="1:10" ht="27.75" customHeight="1" x14ac:dyDescent="0.25">
      <c r="A5958" s="36"/>
      <c r="B5958" s="32" t="s">
        <v>226</v>
      </c>
      <c r="C5958" s="32" t="str">
        <f t="shared" si="428"/>
        <v>213-208</v>
      </c>
      <c r="D5958" s="32" t="s">
        <v>86</v>
      </c>
      <c r="E5958" s="32">
        <v>44</v>
      </c>
      <c r="F5958" s="32">
        <v>2082131100017</v>
      </c>
      <c r="G5958" s="32">
        <v>18</v>
      </c>
      <c r="H5958" s="34">
        <v>834.90750000000003</v>
      </c>
      <c r="I5958" s="3"/>
      <c r="J5958" s="26">
        <f t="shared" si="425"/>
        <v>0</v>
      </c>
    </row>
    <row r="5959" spans="1:10" ht="27.75" customHeight="1" x14ac:dyDescent="0.25">
      <c r="A5959" s="36"/>
      <c r="B5959" s="32" t="s">
        <v>226</v>
      </c>
      <c r="C5959" s="32" t="str">
        <f t="shared" si="428"/>
        <v>213-208</v>
      </c>
      <c r="D5959" s="32" t="s">
        <v>86</v>
      </c>
      <c r="E5959" s="32">
        <v>46</v>
      </c>
      <c r="F5959" s="32">
        <v>2082131110016</v>
      </c>
      <c r="G5959" s="32">
        <v>32</v>
      </c>
      <c r="H5959" s="34">
        <v>834.90750000000003</v>
      </c>
      <c r="I5959" s="3"/>
      <c r="J5959" s="26">
        <f t="shared" si="425"/>
        <v>0</v>
      </c>
    </row>
    <row r="5960" spans="1:10" ht="27.75" customHeight="1" x14ac:dyDescent="0.25">
      <c r="A5960" s="37"/>
      <c r="B5960" s="32" t="s">
        <v>226</v>
      </c>
      <c r="C5960" s="32" t="str">
        <f t="shared" si="428"/>
        <v>213-208</v>
      </c>
      <c r="D5960" s="32" t="s">
        <v>86</v>
      </c>
      <c r="E5960" s="32">
        <v>48</v>
      </c>
      <c r="F5960" s="32">
        <v>2082131120015</v>
      </c>
      <c r="G5960" s="32">
        <v>30</v>
      </c>
      <c r="H5960" s="34">
        <v>834.90750000000003</v>
      </c>
      <c r="I5960" s="3"/>
      <c r="J5960" s="26">
        <f t="shared" ref="J5960:J6023" si="429">H5960*I5960</f>
        <v>0</v>
      </c>
    </row>
    <row r="5961" spans="1:10" ht="44.25" customHeight="1" x14ac:dyDescent="0.25">
      <c r="A5961" s="35"/>
      <c r="B5961" s="32" t="s">
        <v>51</v>
      </c>
      <c r="C5961" s="32" t="str">
        <f>HYPERLINK("http://warehouse.orhideja.net//images/products/180-208,-260-208-white_6.jpg","260-208")</f>
        <v>260-208</v>
      </c>
      <c r="D5961" s="32" t="s">
        <v>86</v>
      </c>
      <c r="E5961" s="32">
        <v>44</v>
      </c>
      <c r="F5961" s="32">
        <v>2082601100011</v>
      </c>
      <c r="G5961" s="32">
        <v>7</v>
      </c>
      <c r="H5961" s="34">
        <v>915.70500000000004</v>
      </c>
      <c r="I5961" s="3"/>
      <c r="J5961" s="26">
        <f t="shared" si="429"/>
        <v>0</v>
      </c>
    </row>
    <row r="5962" spans="1:10" ht="44.25" customHeight="1" x14ac:dyDescent="0.25">
      <c r="A5962" s="36"/>
      <c r="B5962" s="32" t="s">
        <v>51</v>
      </c>
      <c r="C5962" s="32" t="str">
        <f>HYPERLINK("http://warehouse.orhideja.net//images/products/180-208,-260-208-white_6.jpg","260-208")</f>
        <v>260-208</v>
      </c>
      <c r="D5962" s="32" t="s">
        <v>86</v>
      </c>
      <c r="E5962" s="32">
        <v>46</v>
      </c>
      <c r="F5962" s="32">
        <v>2082601110010</v>
      </c>
      <c r="G5962" s="32">
        <v>15</v>
      </c>
      <c r="H5962" s="34">
        <v>915.70500000000004</v>
      </c>
      <c r="I5962" s="3"/>
      <c r="J5962" s="26">
        <f t="shared" si="429"/>
        <v>0</v>
      </c>
    </row>
    <row r="5963" spans="1:10" ht="44.25" customHeight="1" x14ac:dyDescent="0.25">
      <c r="A5963" s="36"/>
      <c r="B5963" s="32" t="s">
        <v>51</v>
      </c>
      <c r="C5963" s="32" t="str">
        <f>HYPERLINK("http://warehouse.orhideja.net//images/products/180-208,-260-208-white_6.jpg","260-208")</f>
        <v>260-208</v>
      </c>
      <c r="D5963" s="32" t="s">
        <v>86</v>
      </c>
      <c r="E5963" s="32">
        <v>48</v>
      </c>
      <c r="F5963" s="32">
        <v>2082601120019</v>
      </c>
      <c r="G5963" s="32">
        <v>7</v>
      </c>
      <c r="H5963" s="34">
        <v>915.70500000000004</v>
      </c>
      <c r="I5963" s="3"/>
      <c r="J5963" s="26">
        <f t="shared" si="429"/>
        <v>0</v>
      </c>
    </row>
    <row r="5964" spans="1:10" ht="44.25" customHeight="1" x14ac:dyDescent="0.25">
      <c r="A5964" s="37"/>
      <c r="B5964" s="32" t="s">
        <v>51</v>
      </c>
      <c r="C5964" s="32" t="str">
        <f>HYPERLINK("http://warehouse.orhideja.net//images/products/180-208,-260-208-white_6.jpg","260-208")</f>
        <v>260-208</v>
      </c>
      <c r="D5964" s="32" t="s">
        <v>86</v>
      </c>
      <c r="E5964" s="32">
        <v>50</v>
      </c>
      <c r="F5964" s="32">
        <v>2082601130018</v>
      </c>
      <c r="G5964" s="32">
        <v>1</v>
      </c>
      <c r="H5964" s="34">
        <v>915.70500000000004</v>
      </c>
      <c r="I5964" s="3"/>
      <c r="J5964" s="26">
        <f t="shared" si="429"/>
        <v>0</v>
      </c>
    </row>
    <row r="5965" spans="1:10" ht="57.75" customHeight="1" x14ac:dyDescent="0.25">
      <c r="A5965" s="35"/>
      <c r="B5965" s="32" t="s">
        <v>32</v>
      </c>
      <c r="C5965" s="32" t="str">
        <f>HYPERLINK("http://warehouse.orhideja.net//images/products/299-208 white1.jpg","299-208")</f>
        <v>299-208</v>
      </c>
      <c r="D5965" s="32" t="s">
        <v>86</v>
      </c>
      <c r="E5965" s="32">
        <v>36</v>
      </c>
      <c r="F5965" s="32">
        <v>2082991060018</v>
      </c>
      <c r="G5965" s="32">
        <v>3</v>
      </c>
      <c r="H5965" s="34">
        <v>709.22249999999997</v>
      </c>
      <c r="I5965" s="3"/>
      <c r="J5965" s="26">
        <f t="shared" si="429"/>
        <v>0</v>
      </c>
    </row>
    <row r="5966" spans="1:10" ht="57.75" customHeight="1" x14ac:dyDescent="0.25">
      <c r="A5966" s="36"/>
      <c r="B5966" s="32" t="s">
        <v>32</v>
      </c>
      <c r="C5966" s="32" t="str">
        <f>HYPERLINK("http://warehouse.orhideja.net//images/products/299-208 white1.jpg","299-208")</f>
        <v>299-208</v>
      </c>
      <c r="D5966" s="32" t="s">
        <v>86</v>
      </c>
      <c r="E5966" s="32">
        <v>38</v>
      </c>
      <c r="F5966" s="32">
        <v>2082991070017</v>
      </c>
      <c r="G5966" s="32">
        <v>7</v>
      </c>
      <c r="H5966" s="34">
        <v>709.22249999999997</v>
      </c>
      <c r="I5966" s="3"/>
      <c r="J5966" s="26">
        <f t="shared" si="429"/>
        <v>0</v>
      </c>
    </row>
    <row r="5967" spans="1:10" ht="57.75" customHeight="1" x14ac:dyDescent="0.25">
      <c r="A5967" s="37"/>
      <c r="B5967" s="32" t="s">
        <v>32</v>
      </c>
      <c r="C5967" s="32" t="str">
        <f>HYPERLINK("http://warehouse.orhideja.net//images/products/299-208 white1.jpg","299-208")</f>
        <v>299-208</v>
      </c>
      <c r="D5967" s="32" t="s">
        <v>86</v>
      </c>
      <c r="E5967" s="32">
        <v>40</v>
      </c>
      <c r="F5967" s="32">
        <v>2082991080016</v>
      </c>
      <c r="G5967" s="32">
        <v>7</v>
      </c>
      <c r="H5967" s="34">
        <v>709.22249999999997</v>
      </c>
      <c r="I5967" s="3"/>
      <c r="J5967" s="26">
        <f t="shared" si="429"/>
        <v>0</v>
      </c>
    </row>
    <row r="5968" spans="1:10" ht="26.25" customHeight="1" x14ac:dyDescent="0.25">
      <c r="A5968" s="35"/>
      <c r="B5968" s="32" t="s">
        <v>51</v>
      </c>
      <c r="C5968" s="32" t="str">
        <f t="shared" ref="C5968:C5975" si="430">HYPERLINK("http://warehouse.orhideja.net//images/products/613-208-white.jpg","613-208")</f>
        <v>613-208</v>
      </c>
      <c r="D5968" s="32" t="s">
        <v>86</v>
      </c>
      <c r="E5968" s="32">
        <v>36</v>
      </c>
      <c r="F5968" s="32">
        <v>2086131060012</v>
      </c>
      <c r="G5968" s="32">
        <v>31</v>
      </c>
      <c r="H5968" s="34">
        <v>915.70500000000004</v>
      </c>
      <c r="I5968" s="3"/>
      <c r="J5968" s="26">
        <f t="shared" si="429"/>
        <v>0</v>
      </c>
    </row>
    <row r="5969" spans="1:10" ht="26.25" customHeight="1" x14ac:dyDescent="0.25">
      <c r="A5969" s="36"/>
      <c r="B5969" s="32" t="s">
        <v>51</v>
      </c>
      <c r="C5969" s="32" t="str">
        <f t="shared" si="430"/>
        <v>613-208</v>
      </c>
      <c r="D5969" s="32" t="s">
        <v>86</v>
      </c>
      <c r="E5969" s="32">
        <v>38</v>
      </c>
      <c r="F5969" s="32">
        <v>2086131070011</v>
      </c>
      <c r="G5969" s="32">
        <v>22</v>
      </c>
      <c r="H5969" s="34">
        <v>915.70500000000004</v>
      </c>
      <c r="I5969" s="3"/>
      <c r="J5969" s="26">
        <f t="shared" si="429"/>
        <v>0</v>
      </c>
    </row>
    <row r="5970" spans="1:10" ht="26.25" customHeight="1" x14ac:dyDescent="0.25">
      <c r="A5970" s="36"/>
      <c r="B5970" s="32" t="s">
        <v>51</v>
      </c>
      <c r="C5970" s="32" t="str">
        <f t="shared" si="430"/>
        <v>613-208</v>
      </c>
      <c r="D5970" s="32" t="s">
        <v>86</v>
      </c>
      <c r="E5970" s="32">
        <v>40</v>
      </c>
      <c r="F5970" s="32">
        <v>2086131080010</v>
      </c>
      <c r="G5970" s="32">
        <v>23</v>
      </c>
      <c r="H5970" s="34">
        <v>915.70500000000004</v>
      </c>
      <c r="I5970" s="3"/>
      <c r="J5970" s="26">
        <f t="shared" si="429"/>
        <v>0</v>
      </c>
    </row>
    <row r="5971" spans="1:10" ht="26.25" customHeight="1" x14ac:dyDescent="0.25">
      <c r="A5971" s="36"/>
      <c r="B5971" s="32" t="s">
        <v>51</v>
      </c>
      <c r="C5971" s="32" t="str">
        <f t="shared" si="430"/>
        <v>613-208</v>
      </c>
      <c r="D5971" s="32" t="s">
        <v>86</v>
      </c>
      <c r="E5971" s="32">
        <v>42</v>
      </c>
      <c r="F5971" s="32">
        <v>2086131090019</v>
      </c>
      <c r="G5971" s="32">
        <v>31</v>
      </c>
      <c r="H5971" s="34">
        <v>915.70500000000004</v>
      </c>
      <c r="I5971" s="3"/>
      <c r="J5971" s="26">
        <f t="shared" si="429"/>
        <v>0</v>
      </c>
    </row>
    <row r="5972" spans="1:10" ht="26.25" customHeight="1" x14ac:dyDescent="0.25">
      <c r="A5972" s="36"/>
      <c r="B5972" s="32" t="s">
        <v>51</v>
      </c>
      <c r="C5972" s="32" t="str">
        <f t="shared" si="430"/>
        <v>613-208</v>
      </c>
      <c r="D5972" s="32" t="s">
        <v>86</v>
      </c>
      <c r="E5972" s="32">
        <v>44</v>
      </c>
      <c r="F5972" s="32">
        <v>2086131100015</v>
      </c>
      <c r="G5972" s="32">
        <v>28</v>
      </c>
      <c r="H5972" s="34">
        <v>915.70500000000004</v>
      </c>
      <c r="I5972" s="3"/>
      <c r="J5972" s="26">
        <f t="shared" si="429"/>
        <v>0</v>
      </c>
    </row>
    <row r="5973" spans="1:10" ht="26.25" customHeight="1" x14ac:dyDescent="0.25">
      <c r="A5973" s="36"/>
      <c r="B5973" s="32" t="s">
        <v>51</v>
      </c>
      <c r="C5973" s="32" t="str">
        <f t="shared" si="430"/>
        <v>613-208</v>
      </c>
      <c r="D5973" s="32" t="s">
        <v>86</v>
      </c>
      <c r="E5973" s="32">
        <v>46</v>
      </c>
      <c r="F5973" s="32">
        <v>2086131110014</v>
      </c>
      <c r="G5973" s="32">
        <v>3</v>
      </c>
      <c r="H5973" s="34">
        <v>915.70500000000004</v>
      </c>
      <c r="I5973" s="3"/>
      <c r="J5973" s="26">
        <f t="shared" si="429"/>
        <v>0</v>
      </c>
    </row>
    <row r="5974" spans="1:10" ht="26.25" customHeight="1" x14ac:dyDescent="0.25">
      <c r="A5974" s="36"/>
      <c r="B5974" s="32" t="s">
        <v>51</v>
      </c>
      <c r="C5974" s="32" t="str">
        <f t="shared" si="430"/>
        <v>613-208</v>
      </c>
      <c r="D5974" s="32" t="s">
        <v>86</v>
      </c>
      <c r="E5974" s="32">
        <v>48</v>
      </c>
      <c r="F5974" s="32">
        <v>2086131120013</v>
      </c>
      <c r="G5974" s="32">
        <v>24</v>
      </c>
      <c r="H5974" s="34">
        <v>915.70500000000004</v>
      </c>
      <c r="I5974" s="3"/>
      <c r="J5974" s="26">
        <f t="shared" si="429"/>
        <v>0</v>
      </c>
    </row>
    <row r="5975" spans="1:10" ht="26.25" customHeight="1" x14ac:dyDescent="0.25">
      <c r="A5975" s="37"/>
      <c r="B5975" s="32" t="s">
        <v>51</v>
      </c>
      <c r="C5975" s="32" t="str">
        <f t="shared" si="430"/>
        <v>613-208</v>
      </c>
      <c r="D5975" s="32" t="s">
        <v>86</v>
      </c>
      <c r="E5975" s="32">
        <v>50</v>
      </c>
      <c r="F5975" s="32">
        <v>2086131130012</v>
      </c>
      <c r="G5975" s="32">
        <v>8</v>
      </c>
      <c r="H5975" s="34">
        <v>915.70500000000004</v>
      </c>
      <c r="I5975" s="3"/>
      <c r="J5975" s="26">
        <f t="shared" si="429"/>
        <v>0</v>
      </c>
    </row>
    <row r="5976" spans="1:10" ht="24.75" customHeight="1" x14ac:dyDescent="0.25">
      <c r="A5976" s="35"/>
      <c r="B5976" s="32" t="s">
        <v>51</v>
      </c>
      <c r="C5976" s="32" t="str">
        <f t="shared" ref="C5976:C5983" si="431">HYPERLINK("http://warehouse.orhideja.net//images/products/652-208 white.jpg","652-208")</f>
        <v>652-208</v>
      </c>
      <c r="D5976" s="32" t="s">
        <v>86</v>
      </c>
      <c r="E5976" s="32">
        <v>38</v>
      </c>
      <c r="F5976" s="32">
        <v>2086521070010</v>
      </c>
      <c r="G5976" s="32">
        <v>10</v>
      </c>
      <c r="H5976" s="34">
        <v>969.57</v>
      </c>
      <c r="I5976" s="3"/>
      <c r="J5976" s="26">
        <f t="shared" si="429"/>
        <v>0</v>
      </c>
    </row>
    <row r="5977" spans="1:10" ht="24.75" customHeight="1" x14ac:dyDescent="0.25">
      <c r="A5977" s="36"/>
      <c r="B5977" s="32" t="s">
        <v>51</v>
      </c>
      <c r="C5977" s="32" t="str">
        <f t="shared" si="431"/>
        <v>652-208</v>
      </c>
      <c r="D5977" s="32" t="s">
        <v>86</v>
      </c>
      <c r="E5977" s="32">
        <v>40</v>
      </c>
      <c r="F5977" s="32">
        <v>2086521080019</v>
      </c>
      <c r="G5977" s="32">
        <v>8</v>
      </c>
      <c r="H5977" s="34">
        <v>969.57</v>
      </c>
      <c r="I5977" s="3"/>
      <c r="J5977" s="26">
        <f t="shared" si="429"/>
        <v>0</v>
      </c>
    </row>
    <row r="5978" spans="1:10" ht="24.75" customHeight="1" x14ac:dyDescent="0.25">
      <c r="A5978" s="36"/>
      <c r="B5978" s="32" t="s">
        <v>51</v>
      </c>
      <c r="C5978" s="32" t="str">
        <f t="shared" si="431"/>
        <v>652-208</v>
      </c>
      <c r="D5978" s="32" t="s">
        <v>86</v>
      </c>
      <c r="E5978" s="32">
        <v>42</v>
      </c>
      <c r="F5978" s="32">
        <v>2086521090018</v>
      </c>
      <c r="G5978" s="32">
        <v>9</v>
      </c>
      <c r="H5978" s="34">
        <v>969.57</v>
      </c>
      <c r="I5978" s="3"/>
      <c r="J5978" s="26">
        <f t="shared" si="429"/>
        <v>0</v>
      </c>
    </row>
    <row r="5979" spans="1:10" ht="24.75" customHeight="1" x14ac:dyDescent="0.25">
      <c r="A5979" s="36"/>
      <c r="B5979" s="32" t="s">
        <v>51</v>
      </c>
      <c r="C5979" s="32" t="str">
        <f t="shared" si="431"/>
        <v>652-208</v>
      </c>
      <c r="D5979" s="32" t="s">
        <v>86</v>
      </c>
      <c r="E5979" s="32">
        <v>44</v>
      </c>
      <c r="F5979" s="32">
        <v>2086521100014</v>
      </c>
      <c r="G5979" s="32">
        <v>8</v>
      </c>
      <c r="H5979" s="34">
        <v>969.57</v>
      </c>
      <c r="I5979" s="3"/>
      <c r="J5979" s="26">
        <f t="shared" si="429"/>
        <v>0</v>
      </c>
    </row>
    <row r="5980" spans="1:10" ht="24.75" customHeight="1" x14ac:dyDescent="0.25">
      <c r="A5980" s="36"/>
      <c r="B5980" s="32" t="s">
        <v>51</v>
      </c>
      <c r="C5980" s="32" t="str">
        <f t="shared" si="431"/>
        <v>652-208</v>
      </c>
      <c r="D5980" s="32" t="s">
        <v>86</v>
      </c>
      <c r="E5980" s="32">
        <v>46</v>
      </c>
      <c r="F5980" s="32">
        <v>2086521110013</v>
      </c>
      <c r="G5980" s="32">
        <v>7</v>
      </c>
      <c r="H5980" s="34">
        <v>969.57</v>
      </c>
      <c r="I5980" s="3"/>
      <c r="J5980" s="26">
        <f t="shared" si="429"/>
        <v>0</v>
      </c>
    </row>
    <row r="5981" spans="1:10" ht="24.75" customHeight="1" x14ac:dyDescent="0.25">
      <c r="A5981" s="36"/>
      <c r="B5981" s="32" t="s">
        <v>51</v>
      </c>
      <c r="C5981" s="32" t="str">
        <f t="shared" si="431"/>
        <v>652-208</v>
      </c>
      <c r="D5981" s="32" t="s">
        <v>86</v>
      </c>
      <c r="E5981" s="32">
        <v>48</v>
      </c>
      <c r="F5981" s="32">
        <v>2086521120012</v>
      </c>
      <c r="G5981" s="32">
        <v>13</v>
      </c>
      <c r="H5981" s="34">
        <v>969.57</v>
      </c>
      <c r="I5981" s="3"/>
      <c r="J5981" s="26">
        <f t="shared" si="429"/>
        <v>0</v>
      </c>
    </row>
    <row r="5982" spans="1:10" ht="24.75" customHeight="1" x14ac:dyDescent="0.25">
      <c r="A5982" s="36"/>
      <c r="B5982" s="32" t="s">
        <v>51</v>
      </c>
      <c r="C5982" s="32" t="str">
        <f t="shared" si="431"/>
        <v>652-208</v>
      </c>
      <c r="D5982" s="32" t="s">
        <v>86</v>
      </c>
      <c r="E5982" s="32">
        <v>50</v>
      </c>
      <c r="F5982" s="32">
        <v>2086521130011</v>
      </c>
      <c r="G5982" s="32">
        <v>13</v>
      </c>
      <c r="H5982" s="34">
        <v>969.57</v>
      </c>
      <c r="I5982" s="3"/>
      <c r="J5982" s="26">
        <f t="shared" si="429"/>
        <v>0</v>
      </c>
    </row>
    <row r="5983" spans="1:10" ht="24.75" customHeight="1" x14ac:dyDescent="0.25">
      <c r="A5983" s="37"/>
      <c r="B5983" s="32" t="s">
        <v>51</v>
      </c>
      <c r="C5983" s="32" t="str">
        <f t="shared" si="431"/>
        <v>652-208</v>
      </c>
      <c r="D5983" s="32" t="s">
        <v>86</v>
      </c>
      <c r="E5983" s="32">
        <v>52</v>
      </c>
      <c r="F5983" s="32">
        <v>2086521140010</v>
      </c>
      <c r="G5983" s="32">
        <v>5</v>
      </c>
      <c r="H5983" s="34">
        <v>969.57</v>
      </c>
      <c r="I5983" s="3"/>
      <c r="J5983" s="26">
        <f t="shared" si="429"/>
        <v>0</v>
      </c>
    </row>
    <row r="5984" spans="1:10" x14ac:dyDescent="0.25">
      <c r="A5984" s="35"/>
      <c r="B5984" s="32" t="s">
        <v>87</v>
      </c>
      <c r="C5984" s="32" t="str">
        <f t="shared" ref="C5984:C6010" si="432">HYPERLINK("http://warehouse.orhideja.net//images/products/116-208 213-208 ivory_3.jpg","116-208")</f>
        <v>116-208</v>
      </c>
      <c r="D5984" s="32" t="s">
        <v>110</v>
      </c>
      <c r="E5984" s="32" t="s">
        <v>151</v>
      </c>
      <c r="F5984" s="32">
        <v>2081160090047</v>
      </c>
      <c r="G5984" s="32">
        <v>3</v>
      </c>
      <c r="H5984" s="34">
        <v>1355.6025</v>
      </c>
      <c r="I5984" s="3"/>
      <c r="J5984" s="26">
        <f t="shared" si="429"/>
        <v>0</v>
      </c>
    </row>
    <row r="5985" spans="1:10" x14ac:dyDescent="0.25">
      <c r="A5985" s="36"/>
      <c r="B5985" s="32" t="s">
        <v>87</v>
      </c>
      <c r="C5985" s="32" t="str">
        <f t="shared" si="432"/>
        <v>116-208</v>
      </c>
      <c r="D5985" s="32" t="s">
        <v>110</v>
      </c>
      <c r="E5985" s="32" t="s">
        <v>77</v>
      </c>
      <c r="F5985" s="32">
        <v>2081160100043</v>
      </c>
      <c r="G5985" s="32">
        <v>29</v>
      </c>
      <c r="H5985" s="34">
        <v>1355.6025</v>
      </c>
      <c r="I5985" s="3"/>
      <c r="J5985" s="26">
        <f t="shared" si="429"/>
        <v>0</v>
      </c>
    </row>
    <row r="5986" spans="1:10" x14ac:dyDescent="0.25">
      <c r="A5986" s="36"/>
      <c r="B5986" s="32" t="s">
        <v>87</v>
      </c>
      <c r="C5986" s="32" t="str">
        <f t="shared" si="432"/>
        <v>116-208</v>
      </c>
      <c r="D5986" s="32" t="s">
        <v>110</v>
      </c>
      <c r="E5986" s="32" t="s">
        <v>70</v>
      </c>
      <c r="F5986" s="32">
        <v>2081160110042</v>
      </c>
      <c r="G5986" s="32">
        <v>7</v>
      </c>
      <c r="H5986" s="34">
        <v>1355.6025</v>
      </c>
      <c r="I5986" s="3"/>
      <c r="J5986" s="26">
        <f t="shared" si="429"/>
        <v>0</v>
      </c>
    </row>
    <row r="5987" spans="1:10" x14ac:dyDescent="0.25">
      <c r="A5987" s="36"/>
      <c r="B5987" s="32" t="s">
        <v>87</v>
      </c>
      <c r="C5987" s="32" t="str">
        <f t="shared" si="432"/>
        <v>116-208</v>
      </c>
      <c r="D5987" s="32" t="s">
        <v>110</v>
      </c>
      <c r="E5987" s="32" t="s">
        <v>7</v>
      </c>
      <c r="F5987" s="32">
        <v>2081160120041</v>
      </c>
      <c r="G5987" s="32">
        <v>5</v>
      </c>
      <c r="H5987" s="34">
        <v>1355.6025</v>
      </c>
      <c r="I5987" s="3"/>
      <c r="J5987" s="26">
        <f t="shared" si="429"/>
        <v>0</v>
      </c>
    </row>
    <row r="5988" spans="1:10" x14ac:dyDescent="0.25">
      <c r="A5988" s="36"/>
      <c r="B5988" s="32" t="s">
        <v>87</v>
      </c>
      <c r="C5988" s="32" t="str">
        <f t="shared" si="432"/>
        <v>116-208</v>
      </c>
      <c r="D5988" s="32" t="s">
        <v>110</v>
      </c>
      <c r="E5988" s="32" t="s">
        <v>8</v>
      </c>
      <c r="F5988" s="32">
        <v>2081160130040</v>
      </c>
      <c r="G5988" s="32">
        <v>5</v>
      </c>
      <c r="H5988" s="34">
        <v>1355.6025</v>
      </c>
      <c r="I5988" s="3"/>
      <c r="J5988" s="26">
        <f t="shared" si="429"/>
        <v>0</v>
      </c>
    </row>
    <row r="5989" spans="1:10" x14ac:dyDescent="0.25">
      <c r="A5989" s="36"/>
      <c r="B5989" s="32" t="s">
        <v>87</v>
      </c>
      <c r="C5989" s="32" t="str">
        <f t="shared" si="432"/>
        <v>116-208</v>
      </c>
      <c r="D5989" s="32" t="s">
        <v>110</v>
      </c>
      <c r="E5989" s="32" t="s">
        <v>54</v>
      </c>
      <c r="F5989" s="32">
        <v>2081160140049</v>
      </c>
      <c r="G5989" s="32">
        <v>1</v>
      </c>
      <c r="H5989" s="34">
        <v>1355.6025</v>
      </c>
      <c r="I5989" s="3"/>
      <c r="J5989" s="26">
        <f t="shared" si="429"/>
        <v>0</v>
      </c>
    </row>
    <row r="5990" spans="1:10" x14ac:dyDescent="0.25">
      <c r="A5990" s="36"/>
      <c r="B5990" s="32" t="s">
        <v>87</v>
      </c>
      <c r="C5990" s="32" t="str">
        <f t="shared" si="432"/>
        <v>116-208</v>
      </c>
      <c r="D5990" s="32" t="s">
        <v>110</v>
      </c>
      <c r="E5990" s="32" t="s">
        <v>78</v>
      </c>
      <c r="F5990" s="32">
        <v>2081160170046</v>
      </c>
      <c r="G5990" s="32">
        <v>17</v>
      </c>
      <c r="H5990" s="34">
        <v>1355.6025</v>
      </c>
      <c r="I5990" s="3"/>
      <c r="J5990" s="26">
        <f t="shared" si="429"/>
        <v>0</v>
      </c>
    </row>
    <row r="5991" spans="1:10" x14ac:dyDescent="0.25">
      <c r="A5991" s="36"/>
      <c r="B5991" s="32" t="s">
        <v>87</v>
      </c>
      <c r="C5991" s="32" t="str">
        <f t="shared" si="432"/>
        <v>116-208</v>
      </c>
      <c r="D5991" s="32" t="s">
        <v>110</v>
      </c>
      <c r="E5991" s="32" t="s">
        <v>9</v>
      </c>
      <c r="F5991" s="32">
        <v>2081160180045</v>
      </c>
      <c r="G5991" s="32">
        <v>39</v>
      </c>
      <c r="H5991" s="34">
        <v>1355.6025</v>
      </c>
      <c r="I5991" s="3"/>
      <c r="J5991" s="26">
        <f t="shared" si="429"/>
        <v>0</v>
      </c>
    </row>
    <row r="5992" spans="1:10" x14ac:dyDescent="0.25">
      <c r="A5992" s="36"/>
      <c r="B5992" s="32" t="s">
        <v>87</v>
      </c>
      <c r="C5992" s="32" t="str">
        <f t="shared" si="432"/>
        <v>116-208</v>
      </c>
      <c r="D5992" s="32" t="s">
        <v>110</v>
      </c>
      <c r="E5992" s="32" t="s">
        <v>10</v>
      </c>
      <c r="F5992" s="32">
        <v>2081160190044</v>
      </c>
      <c r="G5992" s="32">
        <v>31</v>
      </c>
      <c r="H5992" s="34">
        <v>1355.6025</v>
      </c>
      <c r="I5992" s="3"/>
      <c r="J5992" s="26">
        <f t="shared" si="429"/>
        <v>0</v>
      </c>
    </row>
    <row r="5993" spans="1:10" x14ac:dyDescent="0.25">
      <c r="A5993" s="36"/>
      <c r="B5993" s="32" t="s">
        <v>87</v>
      </c>
      <c r="C5993" s="32" t="str">
        <f t="shared" si="432"/>
        <v>116-208</v>
      </c>
      <c r="D5993" s="32" t="s">
        <v>110</v>
      </c>
      <c r="E5993" s="32" t="s">
        <v>11</v>
      </c>
      <c r="F5993" s="32">
        <v>2081160200040</v>
      </c>
      <c r="G5993" s="32">
        <v>28</v>
      </c>
      <c r="H5993" s="34">
        <v>1355.6025</v>
      </c>
      <c r="I5993" s="3"/>
      <c r="J5993" s="26">
        <f t="shared" si="429"/>
        <v>0</v>
      </c>
    </row>
    <row r="5994" spans="1:10" x14ac:dyDescent="0.25">
      <c r="A5994" s="36"/>
      <c r="B5994" s="32" t="s">
        <v>87</v>
      </c>
      <c r="C5994" s="32" t="str">
        <f t="shared" si="432"/>
        <v>116-208</v>
      </c>
      <c r="D5994" s="32" t="s">
        <v>110</v>
      </c>
      <c r="E5994" s="32" t="s">
        <v>25</v>
      </c>
      <c r="F5994" s="32">
        <v>2081160210049</v>
      </c>
      <c r="G5994" s="32">
        <v>11</v>
      </c>
      <c r="H5994" s="34">
        <v>1355.6025</v>
      </c>
      <c r="I5994" s="3"/>
      <c r="J5994" s="26">
        <f t="shared" si="429"/>
        <v>0</v>
      </c>
    </row>
    <row r="5995" spans="1:10" x14ac:dyDescent="0.25">
      <c r="A5995" s="36"/>
      <c r="B5995" s="32" t="s">
        <v>87</v>
      </c>
      <c r="C5995" s="32" t="str">
        <f t="shared" si="432"/>
        <v>116-208</v>
      </c>
      <c r="D5995" s="32" t="s">
        <v>110</v>
      </c>
      <c r="E5995" s="32" t="s">
        <v>12</v>
      </c>
      <c r="F5995" s="32">
        <v>2081160220048</v>
      </c>
      <c r="G5995" s="32">
        <v>6</v>
      </c>
      <c r="H5995" s="34">
        <v>1355.6025</v>
      </c>
      <c r="I5995" s="3"/>
      <c r="J5995" s="26">
        <f t="shared" si="429"/>
        <v>0</v>
      </c>
    </row>
    <row r="5996" spans="1:10" x14ac:dyDescent="0.25">
      <c r="A5996" s="36"/>
      <c r="B5996" s="32" t="s">
        <v>87</v>
      </c>
      <c r="C5996" s="32" t="str">
        <f t="shared" si="432"/>
        <v>116-208</v>
      </c>
      <c r="D5996" s="32" t="s">
        <v>110</v>
      </c>
      <c r="E5996" s="32" t="s">
        <v>71</v>
      </c>
      <c r="F5996" s="32">
        <v>2081160250045</v>
      </c>
      <c r="G5996" s="32">
        <v>34</v>
      </c>
      <c r="H5996" s="34">
        <v>1355.6025</v>
      </c>
      <c r="I5996" s="3"/>
      <c r="J5996" s="26">
        <f t="shared" si="429"/>
        <v>0</v>
      </c>
    </row>
    <row r="5997" spans="1:10" x14ac:dyDescent="0.25">
      <c r="A5997" s="36"/>
      <c r="B5997" s="32" t="s">
        <v>87</v>
      </c>
      <c r="C5997" s="32" t="str">
        <f t="shared" si="432"/>
        <v>116-208</v>
      </c>
      <c r="D5997" s="32" t="s">
        <v>110</v>
      </c>
      <c r="E5997" s="32" t="s">
        <v>14</v>
      </c>
      <c r="F5997" s="32">
        <v>2081160260044</v>
      </c>
      <c r="G5997" s="32">
        <v>32</v>
      </c>
      <c r="H5997" s="34">
        <v>1355.6025</v>
      </c>
      <c r="I5997" s="3"/>
      <c r="J5997" s="26">
        <f t="shared" si="429"/>
        <v>0</v>
      </c>
    </row>
    <row r="5998" spans="1:10" x14ac:dyDescent="0.25">
      <c r="A5998" s="36"/>
      <c r="B5998" s="32" t="s">
        <v>87</v>
      </c>
      <c r="C5998" s="32" t="str">
        <f t="shared" si="432"/>
        <v>116-208</v>
      </c>
      <c r="D5998" s="32" t="s">
        <v>110</v>
      </c>
      <c r="E5998" s="32" t="s">
        <v>15</v>
      </c>
      <c r="F5998" s="32">
        <v>2081160270043</v>
      </c>
      <c r="G5998" s="32">
        <v>37</v>
      </c>
      <c r="H5998" s="34">
        <v>1355.6025</v>
      </c>
      <c r="I5998" s="3"/>
      <c r="J5998" s="26">
        <f t="shared" si="429"/>
        <v>0</v>
      </c>
    </row>
    <row r="5999" spans="1:10" x14ac:dyDescent="0.25">
      <c r="A5999" s="36"/>
      <c r="B5999" s="32" t="s">
        <v>87</v>
      </c>
      <c r="C5999" s="32" t="str">
        <f t="shared" si="432"/>
        <v>116-208</v>
      </c>
      <c r="D5999" s="32" t="s">
        <v>110</v>
      </c>
      <c r="E5999" s="32" t="s">
        <v>16</v>
      </c>
      <c r="F5999" s="32">
        <v>2081160280042</v>
      </c>
      <c r="G5999" s="32">
        <v>32</v>
      </c>
      <c r="H5999" s="34">
        <v>1355.6025</v>
      </c>
      <c r="I5999" s="3"/>
      <c r="J5999" s="26">
        <f t="shared" si="429"/>
        <v>0</v>
      </c>
    </row>
    <row r="6000" spans="1:10" x14ac:dyDescent="0.25">
      <c r="A6000" s="36"/>
      <c r="B6000" s="32" t="s">
        <v>87</v>
      </c>
      <c r="C6000" s="32" t="str">
        <f t="shared" si="432"/>
        <v>116-208</v>
      </c>
      <c r="D6000" s="32" t="s">
        <v>110</v>
      </c>
      <c r="E6000" s="32" t="s">
        <v>17</v>
      </c>
      <c r="F6000" s="32">
        <v>2081160290041</v>
      </c>
      <c r="G6000" s="32">
        <v>16</v>
      </c>
      <c r="H6000" s="34">
        <v>1355.6025</v>
      </c>
      <c r="I6000" s="3"/>
      <c r="J6000" s="26">
        <f t="shared" si="429"/>
        <v>0</v>
      </c>
    </row>
    <row r="6001" spans="1:10" x14ac:dyDescent="0.25">
      <c r="A6001" s="36"/>
      <c r="B6001" s="32" t="s">
        <v>87</v>
      </c>
      <c r="C6001" s="32" t="str">
        <f t="shared" si="432"/>
        <v>116-208</v>
      </c>
      <c r="D6001" s="32" t="s">
        <v>110</v>
      </c>
      <c r="E6001" s="32" t="s">
        <v>18</v>
      </c>
      <c r="F6001" s="32">
        <v>2081160300047</v>
      </c>
      <c r="G6001" s="32">
        <v>5</v>
      </c>
      <c r="H6001" s="34">
        <v>1355.6025</v>
      </c>
      <c r="I6001" s="3"/>
      <c r="J6001" s="26">
        <f t="shared" si="429"/>
        <v>0</v>
      </c>
    </row>
    <row r="6002" spans="1:10" x14ac:dyDescent="0.25">
      <c r="A6002" s="36"/>
      <c r="B6002" s="32" t="s">
        <v>87</v>
      </c>
      <c r="C6002" s="32" t="str">
        <f t="shared" si="432"/>
        <v>116-208</v>
      </c>
      <c r="D6002" s="32" t="s">
        <v>110</v>
      </c>
      <c r="E6002" s="32" t="s">
        <v>79</v>
      </c>
      <c r="F6002" s="32">
        <v>2081160330044</v>
      </c>
      <c r="G6002" s="32">
        <v>10</v>
      </c>
      <c r="H6002" s="34">
        <v>1355.6025</v>
      </c>
      <c r="I6002" s="3"/>
      <c r="J6002" s="26">
        <f t="shared" si="429"/>
        <v>0</v>
      </c>
    </row>
    <row r="6003" spans="1:10" x14ac:dyDescent="0.25">
      <c r="A6003" s="36"/>
      <c r="B6003" s="32" t="s">
        <v>87</v>
      </c>
      <c r="C6003" s="32" t="str">
        <f t="shared" si="432"/>
        <v>116-208</v>
      </c>
      <c r="D6003" s="32" t="s">
        <v>110</v>
      </c>
      <c r="E6003" s="32" t="s">
        <v>19</v>
      </c>
      <c r="F6003" s="32">
        <v>2081160340043</v>
      </c>
      <c r="G6003" s="32">
        <v>30</v>
      </c>
      <c r="H6003" s="34">
        <v>1355.6025</v>
      </c>
      <c r="I6003" s="3"/>
      <c r="J6003" s="26">
        <f t="shared" si="429"/>
        <v>0</v>
      </c>
    </row>
    <row r="6004" spans="1:10" x14ac:dyDescent="0.25">
      <c r="A6004" s="36"/>
      <c r="B6004" s="32" t="s">
        <v>87</v>
      </c>
      <c r="C6004" s="32" t="str">
        <f t="shared" si="432"/>
        <v>116-208</v>
      </c>
      <c r="D6004" s="32" t="s">
        <v>110</v>
      </c>
      <c r="E6004" s="32" t="s">
        <v>20</v>
      </c>
      <c r="F6004" s="32">
        <v>2081160350042</v>
      </c>
      <c r="G6004" s="32">
        <v>22</v>
      </c>
      <c r="H6004" s="34">
        <v>1355.6025</v>
      </c>
      <c r="I6004" s="3"/>
      <c r="J6004" s="26">
        <f t="shared" si="429"/>
        <v>0</v>
      </c>
    </row>
    <row r="6005" spans="1:10" x14ac:dyDescent="0.25">
      <c r="A6005" s="36"/>
      <c r="B6005" s="32" t="s">
        <v>87</v>
      </c>
      <c r="C6005" s="32" t="str">
        <f t="shared" si="432"/>
        <v>116-208</v>
      </c>
      <c r="D6005" s="32" t="s">
        <v>110</v>
      </c>
      <c r="E6005" s="32" t="s">
        <v>21</v>
      </c>
      <c r="F6005" s="32">
        <v>2081160360041</v>
      </c>
      <c r="G6005" s="32">
        <v>25</v>
      </c>
      <c r="H6005" s="34">
        <v>1355.6025</v>
      </c>
      <c r="I6005" s="3"/>
      <c r="J6005" s="26">
        <f t="shared" si="429"/>
        <v>0</v>
      </c>
    </row>
    <row r="6006" spans="1:10" x14ac:dyDescent="0.25">
      <c r="A6006" s="36"/>
      <c r="B6006" s="32" t="s">
        <v>87</v>
      </c>
      <c r="C6006" s="32" t="str">
        <f t="shared" si="432"/>
        <v>116-208</v>
      </c>
      <c r="D6006" s="32" t="s">
        <v>110</v>
      </c>
      <c r="E6006" s="32" t="s">
        <v>22</v>
      </c>
      <c r="F6006" s="32">
        <v>2081160370040</v>
      </c>
      <c r="G6006" s="32">
        <v>5</v>
      </c>
      <c r="H6006" s="34">
        <v>1355.6025</v>
      </c>
      <c r="I6006" s="3"/>
      <c r="J6006" s="26">
        <f t="shared" si="429"/>
        <v>0</v>
      </c>
    </row>
    <row r="6007" spans="1:10" x14ac:dyDescent="0.25">
      <c r="A6007" s="36"/>
      <c r="B6007" s="32" t="s">
        <v>87</v>
      </c>
      <c r="C6007" s="32" t="str">
        <f t="shared" si="432"/>
        <v>116-208</v>
      </c>
      <c r="D6007" s="32" t="s">
        <v>110</v>
      </c>
      <c r="E6007" s="32" t="s">
        <v>81</v>
      </c>
      <c r="F6007" s="32">
        <v>2081160410043</v>
      </c>
      <c r="G6007" s="32">
        <v>10</v>
      </c>
      <c r="H6007" s="34">
        <v>1355.6025</v>
      </c>
      <c r="I6007" s="3"/>
      <c r="J6007" s="26">
        <f t="shared" si="429"/>
        <v>0</v>
      </c>
    </row>
    <row r="6008" spans="1:10" x14ac:dyDescent="0.25">
      <c r="A6008" s="36"/>
      <c r="B6008" s="32" t="s">
        <v>87</v>
      </c>
      <c r="C6008" s="32" t="str">
        <f t="shared" si="432"/>
        <v>116-208</v>
      </c>
      <c r="D6008" s="32" t="s">
        <v>110</v>
      </c>
      <c r="E6008" s="32" t="s">
        <v>73</v>
      </c>
      <c r="F6008" s="32">
        <v>2081160420042</v>
      </c>
      <c r="G6008" s="32">
        <v>25</v>
      </c>
      <c r="H6008" s="34">
        <v>1355.6025</v>
      </c>
      <c r="I6008" s="3"/>
      <c r="J6008" s="26">
        <f t="shared" si="429"/>
        <v>0</v>
      </c>
    </row>
    <row r="6009" spans="1:10" x14ac:dyDescent="0.25">
      <c r="A6009" s="36"/>
      <c r="B6009" s="32" t="s">
        <v>87</v>
      </c>
      <c r="C6009" s="32" t="str">
        <f t="shared" si="432"/>
        <v>116-208</v>
      </c>
      <c r="D6009" s="32" t="s">
        <v>110</v>
      </c>
      <c r="E6009" s="32" t="s">
        <v>28</v>
      </c>
      <c r="F6009" s="32">
        <v>2081160430041</v>
      </c>
      <c r="G6009" s="32">
        <v>10</v>
      </c>
      <c r="H6009" s="34">
        <v>1355.6025</v>
      </c>
      <c r="I6009" s="3"/>
      <c r="J6009" s="26">
        <f t="shared" si="429"/>
        <v>0</v>
      </c>
    </row>
    <row r="6010" spans="1:10" x14ac:dyDescent="0.25">
      <c r="A6010" s="37"/>
      <c r="B6010" s="32" t="s">
        <v>87</v>
      </c>
      <c r="C6010" s="32" t="str">
        <f t="shared" si="432"/>
        <v>116-208</v>
      </c>
      <c r="D6010" s="32" t="s">
        <v>110</v>
      </c>
      <c r="E6010" s="32" t="s">
        <v>29</v>
      </c>
      <c r="F6010" s="32">
        <v>2081160440040</v>
      </c>
      <c r="G6010" s="32">
        <v>3</v>
      </c>
      <c r="H6010" s="34">
        <v>1355.6025</v>
      </c>
      <c r="I6010" s="3"/>
      <c r="J6010" s="26">
        <f t="shared" si="429"/>
        <v>0</v>
      </c>
    </row>
    <row r="6011" spans="1:10" x14ac:dyDescent="0.25">
      <c r="A6011" s="35"/>
      <c r="B6011" s="32" t="s">
        <v>76</v>
      </c>
      <c r="C6011" s="32" t="str">
        <f t="shared" ref="C6011:C6045" si="433">HYPERLINK("http://warehouse.orhideja.net//images/products/180-208-IVORY.jpg","180-208")</f>
        <v>180-208</v>
      </c>
      <c r="D6011" s="32" t="s">
        <v>110</v>
      </c>
      <c r="E6011" s="32" t="s">
        <v>70</v>
      </c>
      <c r="F6011" s="32">
        <v>2081800110043</v>
      </c>
      <c r="G6011" s="32">
        <v>13</v>
      </c>
      <c r="H6011" s="34">
        <v>1642.8824999999999</v>
      </c>
      <c r="I6011" s="3"/>
      <c r="J6011" s="26">
        <f t="shared" si="429"/>
        <v>0</v>
      </c>
    </row>
    <row r="6012" spans="1:10" x14ac:dyDescent="0.25">
      <c r="A6012" s="36"/>
      <c r="B6012" s="32" t="s">
        <v>76</v>
      </c>
      <c r="C6012" s="32" t="str">
        <f t="shared" si="433"/>
        <v>180-208</v>
      </c>
      <c r="D6012" s="32" t="s">
        <v>110</v>
      </c>
      <c r="E6012" s="32" t="s">
        <v>7</v>
      </c>
      <c r="F6012" s="32">
        <v>2081800120042</v>
      </c>
      <c r="G6012" s="32">
        <v>6</v>
      </c>
      <c r="H6012" s="34">
        <v>1642.8824999999999</v>
      </c>
      <c r="I6012" s="3"/>
      <c r="J6012" s="26">
        <f t="shared" si="429"/>
        <v>0</v>
      </c>
    </row>
    <row r="6013" spans="1:10" x14ac:dyDescent="0.25">
      <c r="A6013" s="36"/>
      <c r="B6013" s="32" t="s">
        <v>76</v>
      </c>
      <c r="C6013" s="32" t="str">
        <f t="shared" si="433"/>
        <v>180-208</v>
      </c>
      <c r="D6013" s="32" t="s">
        <v>110</v>
      </c>
      <c r="E6013" s="32" t="s">
        <v>8</v>
      </c>
      <c r="F6013" s="32">
        <v>2081800130041</v>
      </c>
      <c r="G6013" s="32">
        <v>6</v>
      </c>
      <c r="H6013" s="34">
        <v>1642.8824999999999</v>
      </c>
      <c r="I6013" s="3"/>
      <c r="J6013" s="26">
        <f t="shared" si="429"/>
        <v>0</v>
      </c>
    </row>
    <row r="6014" spans="1:10" x14ac:dyDescent="0.25">
      <c r="A6014" s="36"/>
      <c r="B6014" s="32" t="s">
        <v>76</v>
      </c>
      <c r="C6014" s="32" t="str">
        <f t="shared" si="433"/>
        <v>180-208</v>
      </c>
      <c r="D6014" s="32" t="s">
        <v>110</v>
      </c>
      <c r="E6014" s="32" t="s">
        <v>54</v>
      </c>
      <c r="F6014" s="32">
        <v>2081800140040</v>
      </c>
      <c r="G6014" s="32">
        <v>6</v>
      </c>
      <c r="H6014" s="34">
        <v>1642.8824999999999</v>
      </c>
      <c r="I6014" s="3"/>
      <c r="J6014" s="26">
        <f t="shared" si="429"/>
        <v>0</v>
      </c>
    </row>
    <row r="6015" spans="1:10" x14ac:dyDescent="0.25">
      <c r="A6015" s="36"/>
      <c r="B6015" s="32" t="s">
        <v>76</v>
      </c>
      <c r="C6015" s="32" t="str">
        <f t="shared" si="433"/>
        <v>180-208</v>
      </c>
      <c r="D6015" s="32" t="s">
        <v>110</v>
      </c>
      <c r="E6015" s="32" t="s">
        <v>24</v>
      </c>
      <c r="F6015" s="32">
        <v>2081800150049</v>
      </c>
      <c r="G6015" s="32">
        <v>9</v>
      </c>
      <c r="H6015" s="34">
        <v>1642.8824999999999</v>
      </c>
      <c r="I6015" s="3"/>
      <c r="J6015" s="26">
        <f t="shared" si="429"/>
        <v>0</v>
      </c>
    </row>
    <row r="6016" spans="1:10" x14ac:dyDescent="0.25">
      <c r="A6016" s="36"/>
      <c r="B6016" s="32" t="s">
        <v>76</v>
      </c>
      <c r="C6016" s="32" t="str">
        <f t="shared" si="433"/>
        <v>180-208</v>
      </c>
      <c r="D6016" s="32" t="s">
        <v>110</v>
      </c>
      <c r="E6016" s="32" t="s">
        <v>9</v>
      </c>
      <c r="F6016" s="32">
        <v>2081800180046</v>
      </c>
      <c r="G6016" s="32">
        <v>24</v>
      </c>
      <c r="H6016" s="34">
        <v>1642.8824999999999</v>
      </c>
      <c r="I6016" s="3"/>
      <c r="J6016" s="26">
        <f t="shared" si="429"/>
        <v>0</v>
      </c>
    </row>
    <row r="6017" spans="1:10" x14ac:dyDescent="0.25">
      <c r="A6017" s="36"/>
      <c r="B6017" s="32" t="s">
        <v>76</v>
      </c>
      <c r="C6017" s="32" t="str">
        <f t="shared" si="433"/>
        <v>180-208</v>
      </c>
      <c r="D6017" s="32" t="s">
        <v>110</v>
      </c>
      <c r="E6017" s="32" t="s">
        <v>10</v>
      </c>
      <c r="F6017" s="32">
        <v>2081800190045</v>
      </c>
      <c r="G6017" s="32">
        <v>24</v>
      </c>
      <c r="H6017" s="34">
        <v>1642.8824999999999</v>
      </c>
      <c r="I6017" s="3"/>
      <c r="J6017" s="26">
        <f t="shared" si="429"/>
        <v>0</v>
      </c>
    </row>
    <row r="6018" spans="1:10" x14ac:dyDescent="0.25">
      <c r="A6018" s="36"/>
      <c r="B6018" s="32" t="s">
        <v>76</v>
      </c>
      <c r="C6018" s="32" t="str">
        <f t="shared" si="433"/>
        <v>180-208</v>
      </c>
      <c r="D6018" s="32" t="s">
        <v>110</v>
      </c>
      <c r="E6018" s="32" t="s">
        <v>11</v>
      </c>
      <c r="F6018" s="32">
        <v>2081800200041</v>
      </c>
      <c r="G6018" s="32">
        <v>43</v>
      </c>
      <c r="H6018" s="34">
        <v>1642.8824999999999</v>
      </c>
      <c r="I6018" s="3"/>
      <c r="J6018" s="26">
        <f t="shared" si="429"/>
        <v>0</v>
      </c>
    </row>
    <row r="6019" spans="1:10" x14ac:dyDescent="0.25">
      <c r="A6019" s="36"/>
      <c r="B6019" s="32" t="s">
        <v>76</v>
      </c>
      <c r="C6019" s="32" t="str">
        <f t="shared" si="433"/>
        <v>180-208</v>
      </c>
      <c r="D6019" s="32" t="s">
        <v>110</v>
      </c>
      <c r="E6019" s="32" t="s">
        <v>25</v>
      </c>
      <c r="F6019" s="32">
        <v>2081800210040</v>
      </c>
      <c r="G6019" s="32">
        <v>23</v>
      </c>
      <c r="H6019" s="34">
        <v>1642.8824999999999</v>
      </c>
      <c r="I6019" s="3"/>
      <c r="J6019" s="26">
        <f t="shared" si="429"/>
        <v>0</v>
      </c>
    </row>
    <row r="6020" spans="1:10" x14ac:dyDescent="0.25">
      <c r="A6020" s="36"/>
      <c r="B6020" s="32" t="s">
        <v>76</v>
      </c>
      <c r="C6020" s="32" t="str">
        <f t="shared" si="433"/>
        <v>180-208</v>
      </c>
      <c r="D6020" s="32" t="s">
        <v>110</v>
      </c>
      <c r="E6020" s="32" t="s">
        <v>12</v>
      </c>
      <c r="F6020" s="32">
        <v>2081800220049</v>
      </c>
      <c r="G6020" s="32">
        <v>9</v>
      </c>
      <c r="H6020" s="34">
        <v>1642.8824999999999</v>
      </c>
      <c r="I6020" s="3"/>
      <c r="J6020" s="26">
        <f t="shared" si="429"/>
        <v>0</v>
      </c>
    </row>
    <row r="6021" spans="1:10" x14ac:dyDescent="0.25">
      <c r="A6021" s="36"/>
      <c r="B6021" s="32" t="s">
        <v>76</v>
      </c>
      <c r="C6021" s="32" t="str">
        <f t="shared" si="433"/>
        <v>180-208</v>
      </c>
      <c r="D6021" s="32" t="s">
        <v>110</v>
      </c>
      <c r="E6021" s="32" t="s">
        <v>13</v>
      </c>
      <c r="F6021" s="32">
        <v>2081800230048</v>
      </c>
      <c r="G6021" s="32">
        <v>16</v>
      </c>
      <c r="H6021" s="34">
        <v>1642.8824999999999</v>
      </c>
      <c r="I6021" s="3"/>
      <c r="J6021" s="26">
        <f t="shared" si="429"/>
        <v>0</v>
      </c>
    </row>
    <row r="6022" spans="1:10" x14ac:dyDescent="0.25">
      <c r="A6022" s="36"/>
      <c r="B6022" s="32" t="s">
        <v>76</v>
      </c>
      <c r="C6022" s="32" t="str">
        <f t="shared" si="433"/>
        <v>180-208</v>
      </c>
      <c r="D6022" s="32" t="s">
        <v>110</v>
      </c>
      <c r="E6022" s="32" t="s">
        <v>71</v>
      </c>
      <c r="F6022" s="32">
        <v>2081800250046</v>
      </c>
      <c r="G6022" s="32">
        <v>30</v>
      </c>
      <c r="H6022" s="34">
        <v>1642.8824999999999</v>
      </c>
      <c r="I6022" s="3"/>
      <c r="J6022" s="26">
        <f t="shared" si="429"/>
        <v>0</v>
      </c>
    </row>
    <row r="6023" spans="1:10" x14ac:dyDescent="0.25">
      <c r="A6023" s="36"/>
      <c r="B6023" s="32" t="s">
        <v>76</v>
      </c>
      <c r="C6023" s="32" t="str">
        <f t="shared" si="433"/>
        <v>180-208</v>
      </c>
      <c r="D6023" s="32" t="s">
        <v>110</v>
      </c>
      <c r="E6023" s="32" t="s">
        <v>14</v>
      </c>
      <c r="F6023" s="32">
        <v>2081800260045</v>
      </c>
      <c r="G6023" s="32">
        <v>41</v>
      </c>
      <c r="H6023" s="34">
        <v>1642.8824999999999</v>
      </c>
      <c r="I6023" s="3"/>
      <c r="J6023" s="26">
        <f t="shared" si="429"/>
        <v>0</v>
      </c>
    </row>
    <row r="6024" spans="1:10" x14ac:dyDescent="0.25">
      <c r="A6024" s="36"/>
      <c r="B6024" s="32" t="s">
        <v>76</v>
      </c>
      <c r="C6024" s="32" t="str">
        <f t="shared" si="433"/>
        <v>180-208</v>
      </c>
      <c r="D6024" s="32" t="s">
        <v>110</v>
      </c>
      <c r="E6024" s="32" t="s">
        <v>15</v>
      </c>
      <c r="F6024" s="32">
        <v>2081800270044</v>
      </c>
      <c r="G6024" s="32">
        <v>57</v>
      </c>
      <c r="H6024" s="34">
        <v>1642.8824999999999</v>
      </c>
      <c r="I6024" s="3"/>
      <c r="J6024" s="26">
        <f t="shared" ref="J6024:J6087" si="434">H6024*I6024</f>
        <v>0</v>
      </c>
    </row>
    <row r="6025" spans="1:10" x14ac:dyDescent="0.25">
      <c r="A6025" s="36"/>
      <c r="B6025" s="32" t="s">
        <v>76</v>
      </c>
      <c r="C6025" s="32" t="str">
        <f t="shared" si="433"/>
        <v>180-208</v>
      </c>
      <c r="D6025" s="32" t="s">
        <v>110</v>
      </c>
      <c r="E6025" s="32" t="s">
        <v>16</v>
      </c>
      <c r="F6025" s="32">
        <v>2081800280043</v>
      </c>
      <c r="G6025" s="32">
        <v>80</v>
      </c>
      <c r="H6025" s="34">
        <v>1642.8824999999999</v>
      </c>
      <c r="I6025" s="3"/>
      <c r="J6025" s="26">
        <f t="shared" si="434"/>
        <v>0</v>
      </c>
    </row>
    <row r="6026" spans="1:10" x14ac:dyDescent="0.25">
      <c r="A6026" s="36"/>
      <c r="B6026" s="32" t="s">
        <v>76</v>
      </c>
      <c r="C6026" s="32" t="str">
        <f t="shared" si="433"/>
        <v>180-208</v>
      </c>
      <c r="D6026" s="32" t="s">
        <v>110</v>
      </c>
      <c r="E6026" s="32" t="s">
        <v>17</v>
      </c>
      <c r="F6026" s="32">
        <v>2081800290042</v>
      </c>
      <c r="G6026" s="32">
        <v>39</v>
      </c>
      <c r="H6026" s="34">
        <v>1642.8824999999999</v>
      </c>
      <c r="I6026" s="3"/>
      <c r="J6026" s="26">
        <f t="shared" si="434"/>
        <v>0</v>
      </c>
    </row>
    <row r="6027" spans="1:10" x14ac:dyDescent="0.25">
      <c r="A6027" s="36"/>
      <c r="B6027" s="32" t="s">
        <v>76</v>
      </c>
      <c r="C6027" s="32" t="str">
        <f t="shared" si="433"/>
        <v>180-208</v>
      </c>
      <c r="D6027" s="32" t="s">
        <v>110</v>
      </c>
      <c r="E6027" s="32" t="s">
        <v>18</v>
      </c>
      <c r="F6027" s="32">
        <v>2081800300048</v>
      </c>
      <c r="G6027" s="32">
        <v>28</v>
      </c>
      <c r="H6027" s="34">
        <v>1642.8824999999999</v>
      </c>
      <c r="I6027" s="3"/>
      <c r="J6027" s="26">
        <f t="shared" si="434"/>
        <v>0</v>
      </c>
    </row>
    <row r="6028" spans="1:10" x14ac:dyDescent="0.25">
      <c r="A6028" s="36"/>
      <c r="B6028" s="32" t="s">
        <v>76</v>
      </c>
      <c r="C6028" s="32" t="str">
        <f t="shared" si="433"/>
        <v>180-208</v>
      </c>
      <c r="D6028" s="32" t="s">
        <v>110</v>
      </c>
      <c r="E6028" s="32" t="s">
        <v>26</v>
      </c>
      <c r="F6028" s="32">
        <v>2081800310047</v>
      </c>
      <c r="G6028" s="32">
        <v>18</v>
      </c>
      <c r="H6028" s="34">
        <v>1642.8824999999999</v>
      </c>
      <c r="I6028" s="3"/>
      <c r="J6028" s="26">
        <f t="shared" si="434"/>
        <v>0</v>
      </c>
    </row>
    <row r="6029" spans="1:10" x14ac:dyDescent="0.25">
      <c r="A6029" s="36"/>
      <c r="B6029" s="32" t="s">
        <v>76</v>
      </c>
      <c r="C6029" s="32" t="str">
        <f t="shared" si="433"/>
        <v>180-208</v>
      </c>
      <c r="D6029" s="32" t="s">
        <v>110</v>
      </c>
      <c r="E6029" s="32" t="s">
        <v>19</v>
      </c>
      <c r="F6029" s="32">
        <v>2081800340044</v>
      </c>
      <c r="G6029" s="32">
        <v>27</v>
      </c>
      <c r="H6029" s="34">
        <v>1642.8824999999999</v>
      </c>
      <c r="I6029" s="3"/>
      <c r="J6029" s="26">
        <f t="shared" si="434"/>
        <v>0</v>
      </c>
    </row>
    <row r="6030" spans="1:10" x14ac:dyDescent="0.25">
      <c r="A6030" s="36"/>
      <c r="B6030" s="32" t="s">
        <v>76</v>
      </c>
      <c r="C6030" s="32" t="str">
        <f t="shared" si="433"/>
        <v>180-208</v>
      </c>
      <c r="D6030" s="32" t="s">
        <v>110</v>
      </c>
      <c r="E6030" s="32" t="s">
        <v>20</v>
      </c>
      <c r="F6030" s="32">
        <v>2081800350043</v>
      </c>
      <c r="G6030" s="32">
        <v>17</v>
      </c>
      <c r="H6030" s="34">
        <v>1642.8824999999999</v>
      </c>
      <c r="I6030" s="3"/>
      <c r="J6030" s="26">
        <f t="shared" si="434"/>
        <v>0</v>
      </c>
    </row>
    <row r="6031" spans="1:10" x14ac:dyDescent="0.25">
      <c r="A6031" s="36"/>
      <c r="B6031" s="32" t="s">
        <v>76</v>
      </c>
      <c r="C6031" s="32" t="str">
        <f t="shared" si="433"/>
        <v>180-208</v>
      </c>
      <c r="D6031" s="32" t="s">
        <v>110</v>
      </c>
      <c r="E6031" s="32" t="s">
        <v>21</v>
      </c>
      <c r="F6031" s="32">
        <v>2081800360042</v>
      </c>
      <c r="G6031" s="32">
        <v>61</v>
      </c>
      <c r="H6031" s="34">
        <v>1642.8824999999999</v>
      </c>
      <c r="I6031" s="3"/>
      <c r="J6031" s="26">
        <f t="shared" si="434"/>
        <v>0</v>
      </c>
    </row>
    <row r="6032" spans="1:10" x14ac:dyDescent="0.25">
      <c r="A6032" s="36"/>
      <c r="B6032" s="32" t="s">
        <v>76</v>
      </c>
      <c r="C6032" s="32" t="str">
        <f t="shared" si="433"/>
        <v>180-208</v>
      </c>
      <c r="D6032" s="32" t="s">
        <v>110</v>
      </c>
      <c r="E6032" s="32" t="s">
        <v>22</v>
      </c>
      <c r="F6032" s="32">
        <v>2081800370041</v>
      </c>
      <c r="G6032" s="32">
        <v>38</v>
      </c>
      <c r="H6032" s="34">
        <v>1642.8824999999999</v>
      </c>
      <c r="I6032" s="3"/>
      <c r="J6032" s="26">
        <f t="shared" si="434"/>
        <v>0</v>
      </c>
    </row>
    <row r="6033" spans="1:10" x14ac:dyDescent="0.25">
      <c r="A6033" s="36"/>
      <c r="B6033" s="32" t="s">
        <v>76</v>
      </c>
      <c r="C6033" s="32" t="str">
        <f t="shared" si="433"/>
        <v>180-208</v>
      </c>
      <c r="D6033" s="32" t="s">
        <v>110</v>
      </c>
      <c r="E6033" s="32" t="s">
        <v>23</v>
      </c>
      <c r="F6033" s="32">
        <v>2081800380040</v>
      </c>
      <c r="G6033" s="32">
        <v>40</v>
      </c>
      <c r="H6033" s="34">
        <v>1642.8824999999999</v>
      </c>
      <c r="I6033" s="3"/>
      <c r="J6033" s="26">
        <f t="shared" si="434"/>
        <v>0</v>
      </c>
    </row>
    <row r="6034" spans="1:10" x14ac:dyDescent="0.25">
      <c r="A6034" s="36"/>
      <c r="B6034" s="32" t="s">
        <v>76</v>
      </c>
      <c r="C6034" s="32" t="str">
        <f t="shared" si="433"/>
        <v>180-208</v>
      </c>
      <c r="D6034" s="32" t="s">
        <v>110</v>
      </c>
      <c r="E6034" s="32" t="s">
        <v>81</v>
      </c>
      <c r="F6034" s="32">
        <v>2081800410044</v>
      </c>
      <c r="G6034" s="32">
        <v>8</v>
      </c>
      <c r="H6034" s="34">
        <v>1642.8824999999999</v>
      </c>
      <c r="I6034" s="3"/>
      <c r="J6034" s="26">
        <f t="shared" si="434"/>
        <v>0</v>
      </c>
    </row>
    <row r="6035" spans="1:10" x14ac:dyDescent="0.25">
      <c r="A6035" s="36"/>
      <c r="B6035" s="32" t="s">
        <v>76</v>
      </c>
      <c r="C6035" s="32" t="str">
        <f t="shared" si="433"/>
        <v>180-208</v>
      </c>
      <c r="D6035" s="32" t="s">
        <v>110</v>
      </c>
      <c r="E6035" s="32" t="s">
        <v>73</v>
      </c>
      <c r="F6035" s="32">
        <v>2081800420043</v>
      </c>
      <c r="G6035" s="32">
        <v>46</v>
      </c>
      <c r="H6035" s="34">
        <v>1642.8824999999999</v>
      </c>
      <c r="I6035" s="3"/>
      <c r="J6035" s="26">
        <f t="shared" si="434"/>
        <v>0</v>
      </c>
    </row>
    <row r="6036" spans="1:10" x14ac:dyDescent="0.25">
      <c r="A6036" s="36"/>
      <c r="B6036" s="32" t="s">
        <v>76</v>
      </c>
      <c r="C6036" s="32" t="str">
        <f t="shared" si="433"/>
        <v>180-208</v>
      </c>
      <c r="D6036" s="32" t="s">
        <v>110</v>
      </c>
      <c r="E6036" s="32" t="s">
        <v>28</v>
      </c>
      <c r="F6036" s="32">
        <v>2081800430042</v>
      </c>
      <c r="G6036" s="32">
        <v>52</v>
      </c>
      <c r="H6036" s="34">
        <v>1642.8824999999999</v>
      </c>
      <c r="I6036" s="3"/>
      <c r="J6036" s="26">
        <f t="shared" si="434"/>
        <v>0</v>
      </c>
    </row>
    <row r="6037" spans="1:10" x14ac:dyDescent="0.25">
      <c r="A6037" s="36"/>
      <c r="B6037" s="32" t="s">
        <v>76</v>
      </c>
      <c r="C6037" s="32" t="str">
        <f t="shared" si="433"/>
        <v>180-208</v>
      </c>
      <c r="D6037" s="32" t="s">
        <v>110</v>
      </c>
      <c r="E6037" s="32" t="s">
        <v>29</v>
      </c>
      <c r="F6037" s="32">
        <v>2081800440041</v>
      </c>
      <c r="G6037" s="32">
        <v>17</v>
      </c>
      <c r="H6037" s="34">
        <v>1642.8824999999999</v>
      </c>
      <c r="I6037" s="3"/>
      <c r="J6037" s="26">
        <f t="shared" si="434"/>
        <v>0</v>
      </c>
    </row>
    <row r="6038" spans="1:10" x14ac:dyDescent="0.25">
      <c r="A6038" s="36"/>
      <c r="B6038" s="32" t="s">
        <v>76</v>
      </c>
      <c r="C6038" s="32" t="str">
        <f t="shared" si="433"/>
        <v>180-208</v>
      </c>
      <c r="D6038" s="32" t="s">
        <v>110</v>
      </c>
      <c r="E6038" s="32" t="s">
        <v>30</v>
      </c>
      <c r="F6038" s="32">
        <v>2081800450040</v>
      </c>
      <c r="G6038" s="32">
        <v>26</v>
      </c>
      <c r="H6038" s="34">
        <v>1642.8824999999999</v>
      </c>
      <c r="I6038" s="3"/>
      <c r="J6038" s="26">
        <f t="shared" si="434"/>
        <v>0</v>
      </c>
    </row>
    <row r="6039" spans="1:10" x14ac:dyDescent="0.25">
      <c r="A6039" s="36"/>
      <c r="B6039" s="32" t="s">
        <v>76</v>
      </c>
      <c r="C6039" s="32" t="str">
        <f t="shared" si="433"/>
        <v>180-208</v>
      </c>
      <c r="D6039" s="32" t="s">
        <v>110</v>
      </c>
      <c r="E6039" s="32" t="s">
        <v>82</v>
      </c>
      <c r="F6039" s="32">
        <v>2081800490046</v>
      </c>
      <c r="G6039" s="32">
        <v>14</v>
      </c>
      <c r="H6039" s="34">
        <v>1642.8824999999999</v>
      </c>
      <c r="I6039" s="3"/>
      <c r="J6039" s="26">
        <f t="shared" si="434"/>
        <v>0</v>
      </c>
    </row>
    <row r="6040" spans="1:10" x14ac:dyDescent="0.25">
      <c r="A6040" s="36"/>
      <c r="B6040" s="32" t="s">
        <v>76</v>
      </c>
      <c r="C6040" s="32" t="str">
        <f t="shared" si="433"/>
        <v>180-208</v>
      </c>
      <c r="D6040" s="32" t="s">
        <v>110</v>
      </c>
      <c r="E6040" s="32" t="s">
        <v>74</v>
      </c>
      <c r="F6040" s="32">
        <v>2081800500042</v>
      </c>
      <c r="G6040" s="32">
        <v>41</v>
      </c>
      <c r="H6040" s="34">
        <v>1642.8824999999999</v>
      </c>
      <c r="I6040" s="3"/>
      <c r="J6040" s="26">
        <f t="shared" si="434"/>
        <v>0</v>
      </c>
    </row>
    <row r="6041" spans="1:10" x14ac:dyDescent="0.25">
      <c r="A6041" s="36"/>
      <c r="B6041" s="32" t="s">
        <v>76</v>
      </c>
      <c r="C6041" s="32" t="str">
        <f t="shared" si="433"/>
        <v>180-208</v>
      </c>
      <c r="D6041" s="32" t="s">
        <v>110</v>
      </c>
      <c r="E6041" s="32" t="s">
        <v>36</v>
      </c>
      <c r="F6041" s="32">
        <v>2081800510041</v>
      </c>
      <c r="G6041" s="32">
        <v>56</v>
      </c>
      <c r="H6041" s="34">
        <v>1642.8824999999999</v>
      </c>
      <c r="I6041" s="3"/>
      <c r="J6041" s="26">
        <f t="shared" si="434"/>
        <v>0</v>
      </c>
    </row>
    <row r="6042" spans="1:10" x14ac:dyDescent="0.25">
      <c r="A6042" s="36"/>
      <c r="B6042" s="32" t="s">
        <v>76</v>
      </c>
      <c r="C6042" s="32" t="str">
        <f t="shared" si="433"/>
        <v>180-208</v>
      </c>
      <c r="D6042" s="32" t="s">
        <v>110</v>
      </c>
      <c r="E6042" s="32" t="s">
        <v>37</v>
      </c>
      <c r="F6042" s="32">
        <v>2081800520040</v>
      </c>
      <c r="G6042" s="32">
        <v>29</v>
      </c>
      <c r="H6042" s="34">
        <v>1642.8824999999999</v>
      </c>
      <c r="I6042" s="3"/>
      <c r="J6042" s="26">
        <f t="shared" si="434"/>
        <v>0</v>
      </c>
    </row>
    <row r="6043" spans="1:10" x14ac:dyDescent="0.25">
      <c r="A6043" s="36"/>
      <c r="B6043" s="32" t="s">
        <v>76</v>
      </c>
      <c r="C6043" s="32" t="str">
        <f t="shared" si="433"/>
        <v>180-208</v>
      </c>
      <c r="D6043" s="32" t="s">
        <v>110</v>
      </c>
      <c r="E6043" s="32" t="s">
        <v>160</v>
      </c>
      <c r="F6043" s="32">
        <v>2081800570045</v>
      </c>
      <c r="G6043" s="32">
        <v>2</v>
      </c>
      <c r="H6043" s="34">
        <v>1642.8824999999999</v>
      </c>
      <c r="I6043" s="3"/>
      <c r="J6043" s="26">
        <f t="shared" si="434"/>
        <v>0</v>
      </c>
    </row>
    <row r="6044" spans="1:10" x14ac:dyDescent="0.25">
      <c r="A6044" s="36"/>
      <c r="B6044" s="32" t="s">
        <v>76</v>
      </c>
      <c r="C6044" s="32" t="str">
        <f t="shared" si="433"/>
        <v>180-208</v>
      </c>
      <c r="D6044" s="32" t="s">
        <v>110</v>
      </c>
      <c r="E6044" s="32" t="s">
        <v>85</v>
      </c>
      <c r="F6044" s="32">
        <v>2081800580044</v>
      </c>
      <c r="G6044" s="32">
        <v>6</v>
      </c>
      <c r="H6044" s="34">
        <v>1642.8824999999999</v>
      </c>
      <c r="I6044" s="3"/>
      <c r="J6044" s="26">
        <f t="shared" si="434"/>
        <v>0</v>
      </c>
    </row>
    <row r="6045" spans="1:10" x14ac:dyDescent="0.25">
      <c r="A6045" s="37"/>
      <c r="B6045" s="32" t="s">
        <v>76</v>
      </c>
      <c r="C6045" s="32" t="str">
        <f t="shared" si="433"/>
        <v>180-208</v>
      </c>
      <c r="D6045" s="32" t="s">
        <v>110</v>
      </c>
      <c r="E6045" s="32" t="s">
        <v>39</v>
      </c>
      <c r="F6045" s="32">
        <v>2081800590043</v>
      </c>
      <c r="G6045" s="32">
        <v>7</v>
      </c>
      <c r="H6045" s="34">
        <v>1642.8824999999999</v>
      </c>
      <c r="I6045" s="3"/>
      <c r="J6045" s="26">
        <f t="shared" si="434"/>
        <v>0</v>
      </c>
    </row>
    <row r="6046" spans="1:10" ht="31.5" customHeight="1" x14ac:dyDescent="0.25">
      <c r="A6046" s="35"/>
      <c r="B6046" s="32" t="s">
        <v>68</v>
      </c>
      <c r="C6046" s="32" t="str">
        <f t="shared" ref="C6046:C6057" si="435">HYPERLINK("http://warehouse.orhideja.net//images/products/532-208 inory_3.jpg","532-208")</f>
        <v>532-208</v>
      </c>
      <c r="D6046" s="32" t="s">
        <v>110</v>
      </c>
      <c r="E6046" s="32" t="s">
        <v>70</v>
      </c>
      <c r="F6046" s="32">
        <v>2085320110040</v>
      </c>
      <c r="G6046" s="32">
        <v>2</v>
      </c>
      <c r="H6046" s="34">
        <v>1472.31</v>
      </c>
      <c r="I6046" s="3"/>
      <c r="J6046" s="26">
        <f t="shared" si="434"/>
        <v>0</v>
      </c>
    </row>
    <row r="6047" spans="1:10" ht="31.5" customHeight="1" x14ac:dyDescent="0.25">
      <c r="A6047" s="36"/>
      <c r="B6047" s="32" t="s">
        <v>68</v>
      </c>
      <c r="C6047" s="32" t="str">
        <f t="shared" si="435"/>
        <v>532-208</v>
      </c>
      <c r="D6047" s="32" t="s">
        <v>110</v>
      </c>
      <c r="E6047" s="32" t="s">
        <v>78</v>
      </c>
      <c r="F6047" s="32">
        <v>2085320170044</v>
      </c>
      <c r="G6047" s="32">
        <v>1</v>
      </c>
      <c r="H6047" s="34">
        <v>1472.31</v>
      </c>
      <c r="I6047" s="3"/>
      <c r="J6047" s="26">
        <f t="shared" si="434"/>
        <v>0</v>
      </c>
    </row>
    <row r="6048" spans="1:10" ht="31.5" customHeight="1" x14ac:dyDescent="0.25">
      <c r="A6048" s="36"/>
      <c r="B6048" s="32" t="s">
        <v>68</v>
      </c>
      <c r="C6048" s="32" t="str">
        <f t="shared" si="435"/>
        <v>532-208</v>
      </c>
      <c r="D6048" s="32" t="s">
        <v>110</v>
      </c>
      <c r="E6048" s="32" t="s">
        <v>9</v>
      </c>
      <c r="F6048" s="32">
        <v>2085320180043</v>
      </c>
      <c r="G6048" s="32">
        <v>7</v>
      </c>
      <c r="H6048" s="34">
        <v>1472.31</v>
      </c>
      <c r="I6048" s="3"/>
      <c r="J6048" s="26">
        <f t="shared" si="434"/>
        <v>0</v>
      </c>
    </row>
    <row r="6049" spans="1:10" ht="31.5" customHeight="1" x14ac:dyDescent="0.25">
      <c r="A6049" s="36"/>
      <c r="B6049" s="32" t="s">
        <v>68</v>
      </c>
      <c r="C6049" s="32" t="str">
        <f t="shared" si="435"/>
        <v>532-208</v>
      </c>
      <c r="D6049" s="32" t="s">
        <v>110</v>
      </c>
      <c r="E6049" s="32" t="s">
        <v>10</v>
      </c>
      <c r="F6049" s="32">
        <v>2085320190042</v>
      </c>
      <c r="G6049" s="32">
        <v>5</v>
      </c>
      <c r="H6049" s="34">
        <v>1472.31</v>
      </c>
      <c r="I6049" s="3"/>
      <c r="J6049" s="26">
        <f t="shared" si="434"/>
        <v>0</v>
      </c>
    </row>
    <row r="6050" spans="1:10" ht="31.5" customHeight="1" x14ac:dyDescent="0.25">
      <c r="A6050" s="36"/>
      <c r="B6050" s="32" t="s">
        <v>68</v>
      </c>
      <c r="C6050" s="32" t="str">
        <f t="shared" si="435"/>
        <v>532-208</v>
      </c>
      <c r="D6050" s="32" t="s">
        <v>110</v>
      </c>
      <c r="E6050" s="32" t="s">
        <v>11</v>
      </c>
      <c r="F6050" s="32">
        <v>2085320200048</v>
      </c>
      <c r="G6050" s="32">
        <v>3</v>
      </c>
      <c r="H6050" s="34">
        <v>1472.31</v>
      </c>
      <c r="I6050" s="3"/>
      <c r="J6050" s="26">
        <f t="shared" si="434"/>
        <v>0</v>
      </c>
    </row>
    <row r="6051" spans="1:10" ht="31.5" customHeight="1" x14ac:dyDescent="0.25">
      <c r="A6051" s="36"/>
      <c r="B6051" s="32" t="s">
        <v>68</v>
      </c>
      <c r="C6051" s="32" t="str">
        <f t="shared" si="435"/>
        <v>532-208</v>
      </c>
      <c r="D6051" s="32" t="s">
        <v>110</v>
      </c>
      <c r="E6051" s="32" t="s">
        <v>71</v>
      </c>
      <c r="F6051" s="32">
        <v>2085320250043</v>
      </c>
      <c r="G6051" s="32">
        <v>2</v>
      </c>
      <c r="H6051" s="34">
        <v>1472.31</v>
      </c>
      <c r="I6051" s="3"/>
      <c r="J6051" s="26">
        <f t="shared" si="434"/>
        <v>0</v>
      </c>
    </row>
    <row r="6052" spans="1:10" ht="31.5" customHeight="1" x14ac:dyDescent="0.25">
      <c r="A6052" s="36"/>
      <c r="B6052" s="32" t="s">
        <v>68</v>
      </c>
      <c r="C6052" s="32" t="str">
        <f t="shared" si="435"/>
        <v>532-208</v>
      </c>
      <c r="D6052" s="32" t="s">
        <v>110</v>
      </c>
      <c r="E6052" s="32" t="s">
        <v>14</v>
      </c>
      <c r="F6052" s="32">
        <v>2085320260042</v>
      </c>
      <c r="G6052" s="32">
        <v>6</v>
      </c>
      <c r="H6052" s="34">
        <v>1472.31</v>
      </c>
      <c r="I6052" s="3"/>
      <c r="J6052" s="26">
        <f t="shared" si="434"/>
        <v>0</v>
      </c>
    </row>
    <row r="6053" spans="1:10" ht="31.5" customHeight="1" x14ac:dyDescent="0.25">
      <c r="A6053" s="36"/>
      <c r="B6053" s="32" t="s">
        <v>68</v>
      </c>
      <c r="C6053" s="32" t="str">
        <f t="shared" si="435"/>
        <v>532-208</v>
      </c>
      <c r="D6053" s="32" t="s">
        <v>110</v>
      </c>
      <c r="E6053" s="32" t="s">
        <v>15</v>
      </c>
      <c r="F6053" s="32">
        <v>2085320270041</v>
      </c>
      <c r="G6053" s="32">
        <v>12</v>
      </c>
      <c r="H6053" s="34">
        <v>1472.31</v>
      </c>
      <c r="I6053" s="3"/>
      <c r="J6053" s="26">
        <f t="shared" si="434"/>
        <v>0</v>
      </c>
    </row>
    <row r="6054" spans="1:10" ht="31.5" customHeight="1" x14ac:dyDescent="0.25">
      <c r="A6054" s="36"/>
      <c r="B6054" s="32" t="s">
        <v>68</v>
      </c>
      <c r="C6054" s="32" t="str">
        <f t="shared" si="435"/>
        <v>532-208</v>
      </c>
      <c r="D6054" s="32" t="s">
        <v>110</v>
      </c>
      <c r="E6054" s="32" t="s">
        <v>16</v>
      </c>
      <c r="F6054" s="32">
        <v>2085320280040</v>
      </c>
      <c r="G6054" s="32">
        <v>4</v>
      </c>
      <c r="H6054" s="34">
        <v>1472.31</v>
      </c>
      <c r="I6054" s="3"/>
      <c r="J6054" s="26">
        <f t="shared" si="434"/>
        <v>0</v>
      </c>
    </row>
    <row r="6055" spans="1:10" ht="31.5" customHeight="1" x14ac:dyDescent="0.25">
      <c r="A6055" s="36"/>
      <c r="B6055" s="32" t="s">
        <v>68</v>
      </c>
      <c r="C6055" s="32" t="str">
        <f t="shared" si="435"/>
        <v>532-208</v>
      </c>
      <c r="D6055" s="32" t="s">
        <v>110</v>
      </c>
      <c r="E6055" s="32" t="s">
        <v>79</v>
      </c>
      <c r="F6055" s="32">
        <v>2085320330042</v>
      </c>
      <c r="G6055" s="32">
        <v>1</v>
      </c>
      <c r="H6055" s="34">
        <v>1472.31</v>
      </c>
      <c r="I6055" s="3"/>
      <c r="J6055" s="26">
        <f t="shared" si="434"/>
        <v>0</v>
      </c>
    </row>
    <row r="6056" spans="1:10" ht="31.5" customHeight="1" x14ac:dyDescent="0.25">
      <c r="A6056" s="36"/>
      <c r="B6056" s="32" t="s">
        <v>68</v>
      </c>
      <c r="C6056" s="32" t="str">
        <f t="shared" si="435"/>
        <v>532-208</v>
      </c>
      <c r="D6056" s="32" t="s">
        <v>110</v>
      </c>
      <c r="E6056" s="32" t="s">
        <v>19</v>
      </c>
      <c r="F6056" s="32">
        <v>2085320340041</v>
      </c>
      <c r="G6056" s="32">
        <v>2</v>
      </c>
      <c r="H6056" s="34">
        <v>1472.31</v>
      </c>
      <c r="I6056" s="3"/>
      <c r="J6056" s="26">
        <f t="shared" si="434"/>
        <v>0</v>
      </c>
    </row>
    <row r="6057" spans="1:10" ht="31.5" customHeight="1" x14ac:dyDescent="0.25">
      <c r="A6057" s="37"/>
      <c r="B6057" s="32" t="s">
        <v>68</v>
      </c>
      <c r="C6057" s="32" t="str">
        <f t="shared" si="435"/>
        <v>532-208</v>
      </c>
      <c r="D6057" s="32" t="s">
        <v>110</v>
      </c>
      <c r="E6057" s="32" t="s">
        <v>20</v>
      </c>
      <c r="F6057" s="32">
        <v>2085320350040</v>
      </c>
      <c r="G6057" s="32">
        <v>4</v>
      </c>
      <c r="H6057" s="34">
        <v>1472.31</v>
      </c>
      <c r="I6057" s="3"/>
      <c r="J6057" s="26">
        <f t="shared" si="434"/>
        <v>0</v>
      </c>
    </row>
    <row r="6058" spans="1:10" ht="56.25" customHeight="1" x14ac:dyDescent="0.25">
      <c r="A6058" s="35"/>
      <c r="B6058" s="32" t="s">
        <v>5</v>
      </c>
      <c r="C6058" s="32" t="str">
        <f>HYPERLINK("http://warehouse.orhideja.net//images/products/535-208_ivory.jpg","535-208")</f>
        <v>535-208</v>
      </c>
      <c r="D6058" s="32" t="s">
        <v>110</v>
      </c>
      <c r="E6058" s="32" t="s">
        <v>10</v>
      </c>
      <c r="F6058" s="32">
        <v>2085350190043</v>
      </c>
      <c r="G6058" s="32">
        <v>2</v>
      </c>
      <c r="H6058" s="34">
        <v>1283.7825</v>
      </c>
      <c r="I6058" s="3"/>
      <c r="J6058" s="26">
        <f t="shared" si="434"/>
        <v>0</v>
      </c>
    </row>
    <row r="6059" spans="1:10" ht="56.25" customHeight="1" x14ac:dyDescent="0.25">
      <c r="A6059" s="36"/>
      <c r="B6059" s="32" t="s">
        <v>5</v>
      </c>
      <c r="C6059" s="32" t="str">
        <f>HYPERLINK("http://warehouse.orhideja.net//images/products/535-208_ivory.jpg","535-208")</f>
        <v>535-208</v>
      </c>
      <c r="D6059" s="32" t="s">
        <v>110</v>
      </c>
      <c r="E6059" s="32" t="s">
        <v>11</v>
      </c>
      <c r="F6059" s="32">
        <v>2085350200049</v>
      </c>
      <c r="G6059" s="32">
        <v>3</v>
      </c>
      <c r="H6059" s="34">
        <v>1283.7825</v>
      </c>
      <c r="I6059" s="3"/>
      <c r="J6059" s="26">
        <f t="shared" si="434"/>
        <v>0</v>
      </c>
    </row>
    <row r="6060" spans="1:10" ht="56.25" customHeight="1" x14ac:dyDescent="0.25">
      <c r="A6060" s="36"/>
      <c r="B6060" s="32" t="s">
        <v>5</v>
      </c>
      <c r="C6060" s="32" t="str">
        <f>HYPERLINK("http://warehouse.orhideja.net//images/products/535-208_ivory.jpg","535-208")</f>
        <v>535-208</v>
      </c>
      <c r="D6060" s="32" t="s">
        <v>110</v>
      </c>
      <c r="E6060" s="32" t="s">
        <v>25</v>
      </c>
      <c r="F6060" s="32">
        <v>2085350210048</v>
      </c>
      <c r="G6060" s="32">
        <v>5</v>
      </c>
      <c r="H6060" s="34">
        <v>1283.7825</v>
      </c>
      <c r="I6060" s="3"/>
      <c r="J6060" s="26">
        <f t="shared" si="434"/>
        <v>0</v>
      </c>
    </row>
    <row r="6061" spans="1:10" ht="56.25" customHeight="1" x14ac:dyDescent="0.25">
      <c r="A6061" s="37"/>
      <c r="B6061" s="32" t="s">
        <v>5</v>
      </c>
      <c r="C6061" s="32" t="str">
        <f>HYPERLINK("http://warehouse.orhideja.net//images/products/535-208_ivory.jpg","535-208")</f>
        <v>535-208</v>
      </c>
      <c r="D6061" s="32" t="s">
        <v>110</v>
      </c>
      <c r="E6061" s="32" t="s">
        <v>14</v>
      </c>
      <c r="F6061" s="32">
        <v>2085350260043</v>
      </c>
      <c r="G6061" s="32">
        <v>3</v>
      </c>
      <c r="H6061" s="34">
        <v>1283.7825</v>
      </c>
      <c r="I6061" s="3"/>
      <c r="J6061" s="26">
        <f t="shared" si="434"/>
        <v>0</v>
      </c>
    </row>
    <row r="6062" spans="1:10" ht="50.25" customHeight="1" x14ac:dyDescent="0.25">
      <c r="A6062" s="35"/>
      <c r="B6062" s="32" t="s">
        <v>31</v>
      </c>
      <c r="C6062" s="32" t="str">
        <f>HYPERLINK("http://warehouse.orhideja.net//images/products/0S4A8464-37.jpg","210-208")</f>
        <v>210-208</v>
      </c>
      <c r="D6062" s="32" t="s">
        <v>110</v>
      </c>
      <c r="E6062" s="32">
        <v>36</v>
      </c>
      <c r="F6062" s="32">
        <v>2082101060044</v>
      </c>
      <c r="G6062" s="32">
        <v>2</v>
      </c>
      <c r="H6062" s="34">
        <v>888.77249999999992</v>
      </c>
      <c r="I6062" s="3"/>
      <c r="J6062" s="26">
        <f t="shared" si="434"/>
        <v>0</v>
      </c>
    </row>
    <row r="6063" spans="1:10" ht="50.25" customHeight="1" x14ac:dyDescent="0.25">
      <c r="A6063" s="36"/>
      <c r="B6063" s="32" t="s">
        <v>31</v>
      </c>
      <c r="C6063" s="32" t="str">
        <f>HYPERLINK("http://warehouse.orhideja.net//images/products/0S4A8464-37.jpg","210-208")</f>
        <v>210-208</v>
      </c>
      <c r="D6063" s="32" t="s">
        <v>110</v>
      </c>
      <c r="E6063" s="32">
        <v>38</v>
      </c>
      <c r="F6063" s="32">
        <v>2082101070043</v>
      </c>
      <c r="G6063" s="32">
        <v>32</v>
      </c>
      <c r="H6063" s="34">
        <v>888.77249999999992</v>
      </c>
      <c r="I6063" s="3"/>
      <c r="J6063" s="26">
        <f t="shared" si="434"/>
        <v>0</v>
      </c>
    </row>
    <row r="6064" spans="1:10" ht="50.25" customHeight="1" x14ac:dyDescent="0.25">
      <c r="A6064" s="36"/>
      <c r="B6064" s="32" t="s">
        <v>31</v>
      </c>
      <c r="C6064" s="32" t="str">
        <f>HYPERLINK("http://warehouse.orhideja.net//images/products/0S4A8464-37.jpg","210-208")</f>
        <v>210-208</v>
      </c>
      <c r="D6064" s="32" t="s">
        <v>110</v>
      </c>
      <c r="E6064" s="32">
        <v>40</v>
      </c>
      <c r="F6064" s="32">
        <v>2082101080042</v>
      </c>
      <c r="G6064" s="32">
        <v>25</v>
      </c>
      <c r="H6064" s="34">
        <v>888.77249999999992</v>
      </c>
      <c r="I6064" s="3"/>
      <c r="J6064" s="26">
        <f t="shared" si="434"/>
        <v>0</v>
      </c>
    </row>
    <row r="6065" spans="1:10" ht="50.25" customHeight="1" x14ac:dyDescent="0.25">
      <c r="A6065" s="36"/>
      <c r="B6065" s="32" t="s">
        <v>31</v>
      </c>
      <c r="C6065" s="32" t="str">
        <f>HYPERLINK("http://warehouse.orhideja.net//images/products/0S4A8464-37.jpg","210-208")</f>
        <v>210-208</v>
      </c>
      <c r="D6065" s="32" t="s">
        <v>110</v>
      </c>
      <c r="E6065" s="32">
        <v>42</v>
      </c>
      <c r="F6065" s="32">
        <v>2082101090041</v>
      </c>
      <c r="G6065" s="32">
        <v>21</v>
      </c>
      <c r="H6065" s="34">
        <v>888.77249999999992</v>
      </c>
      <c r="I6065" s="3"/>
      <c r="J6065" s="26">
        <f t="shared" si="434"/>
        <v>0</v>
      </c>
    </row>
    <row r="6066" spans="1:10" ht="50.25" customHeight="1" x14ac:dyDescent="0.25">
      <c r="A6066" s="37"/>
      <c r="B6066" s="32" t="s">
        <v>31</v>
      </c>
      <c r="C6066" s="32" t="str">
        <f>HYPERLINK("http://warehouse.orhideja.net//images/products/0S4A8464-37.jpg","210-208")</f>
        <v>210-208</v>
      </c>
      <c r="D6066" s="32" t="s">
        <v>110</v>
      </c>
      <c r="E6066" s="32">
        <v>44</v>
      </c>
      <c r="F6066" s="32">
        <v>2082101100047</v>
      </c>
      <c r="G6066" s="32">
        <v>10</v>
      </c>
      <c r="H6066" s="34">
        <v>888.77249999999992</v>
      </c>
      <c r="I6066" s="3"/>
      <c r="J6066" s="26">
        <f t="shared" si="434"/>
        <v>0</v>
      </c>
    </row>
    <row r="6067" spans="1:10" ht="48.75" customHeight="1" x14ac:dyDescent="0.25">
      <c r="A6067" s="35"/>
      <c r="B6067" s="32" t="s">
        <v>84</v>
      </c>
      <c r="C6067" s="32" t="str">
        <f>HYPERLINK("http://warehouse.orhideja.net//images/products/236-208-milk.jpg","236-208")</f>
        <v>236-208</v>
      </c>
      <c r="D6067" s="32" t="s">
        <v>110</v>
      </c>
      <c r="E6067" s="32">
        <v>38</v>
      </c>
      <c r="F6067" s="32">
        <v>2082361070043</v>
      </c>
      <c r="G6067" s="32">
        <v>1</v>
      </c>
      <c r="H6067" s="34">
        <v>772.06499999999994</v>
      </c>
      <c r="I6067" s="3"/>
      <c r="J6067" s="26">
        <f t="shared" si="434"/>
        <v>0</v>
      </c>
    </row>
    <row r="6068" spans="1:10" ht="48.75" customHeight="1" x14ac:dyDescent="0.25">
      <c r="A6068" s="36"/>
      <c r="B6068" s="32" t="s">
        <v>84</v>
      </c>
      <c r="C6068" s="32" t="str">
        <f>HYPERLINK("http://warehouse.orhideja.net//images/products/236-208-milk.jpg","236-208")</f>
        <v>236-208</v>
      </c>
      <c r="D6068" s="32" t="s">
        <v>110</v>
      </c>
      <c r="E6068" s="32">
        <v>40</v>
      </c>
      <c r="F6068" s="32">
        <v>2082361080042</v>
      </c>
      <c r="G6068" s="32">
        <v>4</v>
      </c>
      <c r="H6068" s="34">
        <v>772.06499999999994</v>
      </c>
      <c r="I6068" s="3"/>
      <c r="J6068" s="26">
        <f t="shared" si="434"/>
        <v>0</v>
      </c>
    </row>
    <row r="6069" spans="1:10" ht="48.75" customHeight="1" x14ac:dyDescent="0.25">
      <c r="A6069" s="36"/>
      <c r="B6069" s="32" t="s">
        <v>84</v>
      </c>
      <c r="C6069" s="32" t="str">
        <f>HYPERLINK("http://warehouse.orhideja.net//images/products/236-208-milk.jpg","236-208")</f>
        <v>236-208</v>
      </c>
      <c r="D6069" s="32" t="s">
        <v>110</v>
      </c>
      <c r="E6069" s="32">
        <v>42</v>
      </c>
      <c r="F6069" s="32">
        <v>2082361090041</v>
      </c>
      <c r="G6069" s="32">
        <v>11</v>
      </c>
      <c r="H6069" s="34">
        <v>772.06499999999994</v>
      </c>
      <c r="I6069" s="3"/>
      <c r="J6069" s="26">
        <f t="shared" si="434"/>
        <v>0</v>
      </c>
    </row>
    <row r="6070" spans="1:10" ht="48.75" customHeight="1" x14ac:dyDescent="0.25">
      <c r="A6070" s="37"/>
      <c r="B6070" s="32" t="s">
        <v>84</v>
      </c>
      <c r="C6070" s="32" t="str">
        <f>HYPERLINK("http://warehouse.orhideja.net//images/products/236-208-milk.jpg","236-208")</f>
        <v>236-208</v>
      </c>
      <c r="D6070" s="32" t="s">
        <v>110</v>
      </c>
      <c r="E6070" s="32">
        <v>44</v>
      </c>
      <c r="F6070" s="32">
        <v>2082361100047</v>
      </c>
      <c r="G6070" s="32">
        <v>6</v>
      </c>
      <c r="H6070" s="34">
        <v>772.06499999999994</v>
      </c>
      <c r="I6070" s="3"/>
      <c r="J6070" s="26">
        <f t="shared" si="434"/>
        <v>0</v>
      </c>
    </row>
    <row r="6071" spans="1:10" ht="60" customHeight="1" x14ac:dyDescent="0.25">
      <c r="A6071" s="35"/>
      <c r="B6071" s="32" t="s">
        <v>51</v>
      </c>
      <c r="C6071" s="32" t="str">
        <f>HYPERLINK("http://warehouse.orhideja.net//images/products/260-208-milk.jpg","260-208")</f>
        <v>260-208</v>
      </c>
      <c r="D6071" s="32" t="s">
        <v>110</v>
      </c>
      <c r="E6071" s="32">
        <v>40</v>
      </c>
      <c r="F6071" s="32">
        <v>2082601080047</v>
      </c>
      <c r="G6071" s="32">
        <v>10</v>
      </c>
      <c r="H6071" s="34">
        <v>915.70500000000004</v>
      </c>
      <c r="I6071" s="3"/>
      <c r="J6071" s="26">
        <f t="shared" si="434"/>
        <v>0</v>
      </c>
    </row>
    <row r="6072" spans="1:10" ht="60" customHeight="1" x14ac:dyDescent="0.25">
      <c r="A6072" s="36"/>
      <c r="B6072" s="32" t="s">
        <v>51</v>
      </c>
      <c r="C6072" s="32" t="str">
        <f>HYPERLINK("http://warehouse.orhideja.net//images/products/260-208-milk.jpg","260-208")</f>
        <v>260-208</v>
      </c>
      <c r="D6072" s="32" t="s">
        <v>110</v>
      </c>
      <c r="E6072" s="32">
        <v>42</v>
      </c>
      <c r="F6072" s="32">
        <v>2082601090046</v>
      </c>
      <c r="G6072" s="32">
        <v>15</v>
      </c>
      <c r="H6072" s="34">
        <v>915.70500000000004</v>
      </c>
      <c r="I6072" s="3"/>
      <c r="J6072" s="26">
        <f t="shared" si="434"/>
        <v>0</v>
      </c>
    </row>
    <row r="6073" spans="1:10" ht="60" customHeight="1" x14ac:dyDescent="0.25">
      <c r="A6073" s="37"/>
      <c r="B6073" s="32" t="s">
        <v>51</v>
      </c>
      <c r="C6073" s="32" t="str">
        <f>HYPERLINK("http://warehouse.orhideja.net//images/products/260-208-milk.jpg","260-208")</f>
        <v>260-208</v>
      </c>
      <c r="D6073" s="32" t="s">
        <v>110</v>
      </c>
      <c r="E6073" s="32">
        <v>46</v>
      </c>
      <c r="F6073" s="32">
        <v>2082601110041</v>
      </c>
      <c r="G6073" s="32">
        <v>9</v>
      </c>
      <c r="H6073" s="34">
        <v>915.70500000000004</v>
      </c>
      <c r="I6073" s="3"/>
      <c r="J6073" s="26">
        <f t="shared" si="434"/>
        <v>0</v>
      </c>
    </row>
    <row r="6074" spans="1:10" ht="42.75" customHeight="1" x14ac:dyDescent="0.25">
      <c r="A6074" s="35"/>
      <c r="B6074" s="32" t="s">
        <v>32</v>
      </c>
      <c r="C6074" s="32" t="str">
        <f>HYPERLINK("http://warehouse.orhideja.net//images/products/299-208 moloko.jpg","299-208")</f>
        <v>299-208</v>
      </c>
      <c r="D6074" s="32" t="s">
        <v>110</v>
      </c>
      <c r="E6074" s="32">
        <v>36</v>
      </c>
      <c r="F6074" s="32">
        <v>2082991060049</v>
      </c>
      <c r="G6074" s="32">
        <v>1</v>
      </c>
      <c r="H6074" s="34">
        <v>709.22249999999997</v>
      </c>
      <c r="I6074" s="3"/>
      <c r="J6074" s="26">
        <f t="shared" si="434"/>
        <v>0</v>
      </c>
    </row>
    <row r="6075" spans="1:10" ht="42.75" customHeight="1" x14ac:dyDescent="0.25">
      <c r="A6075" s="36"/>
      <c r="B6075" s="32" t="s">
        <v>32</v>
      </c>
      <c r="C6075" s="32" t="str">
        <f>HYPERLINK("http://warehouse.orhideja.net//images/products/299-208 moloko.jpg","299-208")</f>
        <v>299-208</v>
      </c>
      <c r="D6075" s="32" t="s">
        <v>110</v>
      </c>
      <c r="E6075" s="32">
        <v>38</v>
      </c>
      <c r="F6075" s="32">
        <v>2082991070048</v>
      </c>
      <c r="G6075" s="32">
        <v>3</v>
      </c>
      <c r="H6075" s="34">
        <v>709.22249999999997</v>
      </c>
      <c r="I6075" s="3"/>
      <c r="J6075" s="26">
        <f t="shared" si="434"/>
        <v>0</v>
      </c>
    </row>
    <row r="6076" spans="1:10" ht="42.75" customHeight="1" x14ac:dyDescent="0.25">
      <c r="A6076" s="36"/>
      <c r="B6076" s="32" t="s">
        <v>32</v>
      </c>
      <c r="C6076" s="32" t="str">
        <f>HYPERLINK("http://warehouse.orhideja.net//images/products/299-208 moloko.jpg","299-208")</f>
        <v>299-208</v>
      </c>
      <c r="D6076" s="32" t="s">
        <v>110</v>
      </c>
      <c r="E6076" s="32">
        <v>40</v>
      </c>
      <c r="F6076" s="32">
        <v>2082991080047</v>
      </c>
      <c r="G6076" s="32">
        <v>4</v>
      </c>
      <c r="H6076" s="34">
        <v>709.22249999999997</v>
      </c>
      <c r="I6076" s="3"/>
      <c r="J6076" s="26">
        <f t="shared" si="434"/>
        <v>0</v>
      </c>
    </row>
    <row r="6077" spans="1:10" ht="42.75" customHeight="1" x14ac:dyDescent="0.25">
      <c r="A6077" s="37"/>
      <c r="B6077" s="32" t="s">
        <v>32</v>
      </c>
      <c r="C6077" s="32" t="str">
        <f>HYPERLINK("http://warehouse.orhideja.net//images/products/299-208 moloko.jpg","299-208")</f>
        <v>299-208</v>
      </c>
      <c r="D6077" s="32" t="s">
        <v>110</v>
      </c>
      <c r="E6077" s="32">
        <v>42</v>
      </c>
      <c r="F6077" s="32">
        <v>2082991090046</v>
      </c>
      <c r="G6077" s="32">
        <v>3</v>
      </c>
      <c r="H6077" s="34">
        <v>709.22249999999997</v>
      </c>
      <c r="I6077" s="3"/>
      <c r="J6077" s="26">
        <f t="shared" si="434"/>
        <v>0</v>
      </c>
    </row>
    <row r="6078" spans="1:10" ht="27" customHeight="1" x14ac:dyDescent="0.25">
      <c r="A6078" s="35"/>
      <c r="B6078" s="32" t="s">
        <v>51</v>
      </c>
      <c r="C6078" s="32" t="str">
        <f t="shared" ref="C6078:C6084" si="436">HYPERLINK("http://warehouse.orhideja.net//images/products/613-208 Молоко.jpg","613-208")</f>
        <v>613-208</v>
      </c>
      <c r="D6078" s="32" t="s">
        <v>110</v>
      </c>
      <c r="E6078" s="32">
        <v>36</v>
      </c>
      <c r="F6078" s="32">
        <v>2086131060043</v>
      </c>
      <c r="G6078" s="32">
        <v>4</v>
      </c>
      <c r="H6078" s="34">
        <v>915.70500000000004</v>
      </c>
      <c r="I6078" s="3"/>
      <c r="J6078" s="26">
        <f t="shared" si="434"/>
        <v>0</v>
      </c>
    </row>
    <row r="6079" spans="1:10" ht="27" customHeight="1" x14ac:dyDescent="0.25">
      <c r="A6079" s="36"/>
      <c r="B6079" s="32" t="s">
        <v>51</v>
      </c>
      <c r="C6079" s="32" t="str">
        <f t="shared" si="436"/>
        <v>613-208</v>
      </c>
      <c r="D6079" s="32" t="s">
        <v>110</v>
      </c>
      <c r="E6079" s="32">
        <v>38</v>
      </c>
      <c r="F6079" s="32">
        <v>2086131070042</v>
      </c>
      <c r="G6079" s="32">
        <v>4</v>
      </c>
      <c r="H6079" s="34">
        <v>915.70500000000004</v>
      </c>
      <c r="I6079" s="3"/>
      <c r="J6079" s="26">
        <f t="shared" si="434"/>
        <v>0</v>
      </c>
    </row>
    <row r="6080" spans="1:10" ht="27" customHeight="1" x14ac:dyDescent="0.25">
      <c r="A6080" s="36"/>
      <c r="B6080" s="32" t="s">
        <v>51</v>
      </c>
      <c r="C6080" s="32" t="str">
        <f t="shared" si="436"/>
        <v>613-208</v>
      </c>
      <c r="D6080" s="32" t="s">
        <v>110</v>
      </c>
      <c r="E6080" s="32">
        <v>42</v>
      </c>
      <c r="F6080" s="32">
        <v>2086131090040</v>
      </c>
      <c r="G6080" s="32">
        <v>14</v>
      </c>
      <c r="H6080" s="34">
        <v>915.70500000000004</v>
      </c>
      <c r="I6080" s="3"/>
      <c r="J6080" s="26">
        <f t="shared" si="434"/>
        <v>0</v>
      </c>
    </row>
    <row r="6081" spans="1:10" ht="27" customHeight="1" x14ac:dyDescent="0.25">
      <c r="A6081" s="36"/>
      <c r="B6081" s="32" t="s">
        <v>51</v>
      </c>
      <c r="C6081" s="32" t="str">
        <f t="shared" si="436"/>
        <v>613-208</v>
      </c>
      <c r="D6081" s="32" t="s">
        <v>110</v>
      </c>
      <c r="E6081" s="32">
        <v>44</v>
      </c>
      <c r="F6081" s="32">
        <v>2086131100046</v>
      </c>
      <c r="G6081" s="32">
        <v>16</v>
      </c>
      <c r="H6081" s="34">
        <v>915.70500000000004</v>
      </c>
      <c r="I6081" s="3"/>
      <c r="J6081" s="26">
        <f t="shared" si="434"/>
        <v>0</v>
      </c>
    </row>
    <row r="6082" spans="1:10" ht="27" customHeight="1" x14ac:dyDescent="0.25">
      <c r="A6082" s="36"/>
      <c r="B6082" s="32" t="s">
        <v>51</v>
      </c>
      <c r="C6082" s="32" t="str">
        <f t="shared" si="436"/>
        <v>613-208</v>
      </c>
      <c r="D6082" s="32" t="s">
        <v>110</v>
      </c>
      <c r="E6082" s="32">
        <v>46</v>
      </c>
      <c r="F6082" s="32">
        <v>2086131110045</v>
      </c>
      <c r="G6082" s="32">
        <v>30</v>
      </c>
      <c r="H6082" s="34">
        <v>915.70500000000004</v>
      </c>
      <c r="I6082" s="3"/>
      <c r="J6082" s="26">
        <f t="shared" si="434"/>
        <v>0</v>
      </c>
    </row>
    <row r="6083" spans="1:10" ht="27" customHeight="1" x14ac:dyDescent="0.25">
      <c r="A6083" s="36"/>
      <c r="B6083" s="32" t="s">
        <v>51</v>
      </c>
      <c r="C6083" s="32" t="str">
        <f t="shared" si="436"/>
        <v>613-208</v>
      </c>
      <c r="D6083" s="32" t="s">
        <v>110</v>
      </c>
      <c r="E6083" s="32">
        <v>48</v>
      </c>
      <c r="F6083" s="32">
        <v>2086131120044</v>
      </c>
      <c r="G6083" s="32">
        <v>23</v>
      </c>
      <c r="H6083" s="34">
        <v>915.70500000000004</v>
      </c>
      <c r="I6083" s="3"/>
      <c r="J6083" s="26">
        <f t="shared" si="434"/>
        <v>0</v>
      </c>
    </row>
    <row r="6084" spans="1:10" ht="27" customHeight="1" x14ac:dyDescent="0.25">
      <c r="A6084" s="37"/>
      <c r="B6084" s="32" t="s">
        <v>51</v>
      </c>
      <c r="C6084" s="32" t="str">
        <f t="shared" si="436"/>
        <v>613-208</v>
      </c>
      <c r="D6084" s="32" t="s">
        <v>110</v>
      </c>
      <c r="E6084" s="32">
        <v>50</v>
      </c>
      <c r="F6084" s="32">
        <v>2086131130043</v>
      </c>
      <c r="G6084" s="32">
        <v>12</v>
      </c>
      <c r="H6084" s="34">
        <v>915.70500000000004</v>
      </c>
      <c r="I6084" s="3"/>
      <c r="J6084" s="26">
        <f t="shared" si="434"/>
        <v>0</v>
      </c>
    </row>
    <row r="6085" spans="1:10" ht="29.25" customHeight="1" x14ac:dyDescent="0.25">
      <c r="A6085" s="35"/>
      <c r="B6085" s="32" t="s">
        <v>51</v>
      </c>
      <c r="C6085" s="32" t="str">
        <f t="shared" ref="C6085:C6092" si="437">HYPERLINK("http://warehouse.orhideja.net//images/products/652-208_ivory.jpg","652-208")</f>
        <v>652-208</v>
      </c>
      <c r="D6085" s="32" t="s">
        <v>110</v>
      </c>
      <c r="E6085" s="32">
        <v>38</v>
      </c>
      <c r="F6085" s="32">
        <v>2086521070041</v>
      </c>
      <c r="G6085" s="32">
        <v>3</v>
      </c>
      <c r="H6085" s="34">
        <v>969.57</v>
      </c>
      <c r="I6085" s="3"/>
      <c r="J6085" s="26">
        <f t="shared" si="434"/>
        <v>0</v>
      </c>
    </row>
    <row r="6086" spans="1:10" ht="29.25" customHeight="1" x14ac:dyDescent="0.25">
      <c r="A6086" s="36"/>
      <c r="B6086" s="32" t="s">
        <v>51</v>
      </c>
      <c r="C6086" s="32" t="str">
        <f t="shared" si="437"/>
        <v>652-208</v>
      </c>
      <c r="D6086" s="32" t="s">
        <v>110</v>
      </c>
      <c r="E6086" s="32">
        <v>40</v>
      </c>
      <c r="F6086" s="32">
        <v>2086521080040</v>
      </c>
      <c r="G6086" s="32">
        <v>9</v>
      </c>
      <c r="H6086" s="34">
        <v>969.57</v>
      </c>
      <c r="I6086" s="3"/>
      <c r="J6086" s="26">
        <f t="shared" si="434"/>
        <v>0</v>
      </c>
    </row>
    <row r="6087" spans="1:10" ht="29.25" customHeight="1" x14ac:dyDescent="0.25">
      <c r="A6087" s="36"/>
      <c r="B6087" s="32" t="s">
        <v>51</v>
      </c>
      <c r="C6087" s="32" t="str">
        <f t="shared" si="437"/>
        <v>652-208</v>
      </c>
      <c r="D6087" s="32" t="s">
        <v>110</v>
      </c>
      <c r="E6087" s="32">
        <v>42</v>
      </c>
      <c r="F6087" s="32">
        <v>2086521090049</v>
      </c>
      <c r="G6087" s="32">
        <v>15</v>
      </c>
      <c r="H6087" s="34">
        <v>969.57</v>
      </c>
      <c r="I6087" s="3"/>
      <c r="J6087" s="26">
        <f t="shared" si="434"/>
        <v>0</v>
      </c>
    </row>
    <row r="6088" spans="1:10" ht="29.25" customHeight="1" x14ac:dyDescent="0.25">
      <c r="A6088" s="36"/>
      <c r="B6088" s="32" t="s">
        <v>51</v>
      </c>
      <c r="C6088" s="32" t="str">
        <f t="shared" si="437"/>
        <v>652-208</v>
      </c>
      <c r="D6088" s="32" t="s">
        <v>110</v>
      </c>
      <c r="E6088" s="32">
        <v>44</v>
      </c>
      <c r="F6088" s="32">
        <v>2086521100045</v>
      </c>
      <c r="G6088" s="32">
        <v>14</v>
      </c>
      <c r="H6088" s="34">
        <v>969.57</v>
      </c>
      <c r="I6088" s="3"/>
      <c r="J6088" s="26">
        <f t="shared" ref="J6088:J6151" si="438">H6088*I6088</f>
        <v>0</v>
      </c>
    </row>
    <row r="6089" spans="1:10" ht="29.25" customHeight="1" x14ac:dyDescent="0.25">
      <c r="A6089" s="36"/>
      <c r="B6089" s="32" t="s">
        <v>51</v>
      </c>
      <c r="C6089" s="32" t="str">
        <f t="shared" si="437"/>
        <v>652-208</v>
      </c>
      <c r="D6089" s="32" t="s">
        <v>110</v>
      </c>
      <c r="E6089" s="32">
        <v>46</v>
      </c>
      <c r="F6089" s="32">
        <v>2086521110044</v>
      </c>
      <c r="G6089" s="32">
        <v>15</v>
      </c>
      <c r="H6089" s="34">
        <v>969.57</v>
      </c>
      <c r="I6089" s="3"/>
      <c r="J6089" s="26">
        <f t="shared" si="438"/>
        <v>0</v>
      </c>
    </row>
    <row r="6090" spans="1:10" ht="29.25" customHeight="1" x14ac:dyDescent="0.25">
      <c r="A6090" s="36"/>
      <c r="B6090" s="32" t="s">
        <v>51</v>
      </c>
      <c r="C6090" s="32" t="str">
        <f t="shared" si="437"/>
        <v>652-208</v>
      </c>
      <c r="D6090" s="32" t="s">
        <v>110</v>
      </c>
      <c r="E6090" s="32">
        <v>48</v>
      </c>
      <c r="F6090" s="32">
        <v>2086521120043</v>
      </c>
      <c r="G6090" s="32">
        <v>12</v>
      </c>
      <c r="H6090" s="34">
        <v>969.57</v>
      </c>
      <c r="I6090" s="3"/>
      <c r="J6090" s="26">
        <f t="shared" si="438"/>
        <v>0</v>
      </c>
    </row>
    <row r="6091" spans="1:10" ht="29.25" customHeight="1" x14ac:dyDescent="0.25">
      <c r="A6091" s="36"/>
      <c r="B6091" s="32" t="s">
        <v>51</v>
      </c>
      <c r="C6091" s="32" t="str">
        <f t="shared" si="437"/>
        <v>652-208</v>
      </c>
      <c r="D6091" s="32" t="s">
        <v>110</v>
      </c>
      <c r="E6091" s="32">
        <v>50</v>
      </c>
      <c r="F6091" s="32">
        <v>2086521130042</v>
      </c>
      <c r="G6091" s="32">
        <v>5</v>
      </c>
      <c r="H6091" s="34">
        <v>969.57</v>
      </c>
      <c r="I6091" s="3"/>
      <c r="J6091" s="26">
        <f t="shared" si="438"/>
        <v>0</v>
      </c>
    </row>
    <row r="6092" spans="1:10" ht="29.25" customHeight="1" x14ac:dyDescent="0.25">
      <c r="A6092" s="37"/>
      <c r="B6092" s="32" t="s">
        <v>51</v>
      </c>
      <c r="C6092" s="32" t="str">
        <f t="shared" si="437"/>
        <v>652-208</v>
      </c>
      <c r="D6092" s="32" t="s">
        <v>110</v>
      </c>
      <c r="E6092" s="32">
        <v>52</v>
      </c>
      <c r="F6092" s="32">
        <v>2086521140041</v>
      </c>
      <c r="G6092" s="32">
        <v>5</v>
      </c>
      <c r="H6092" s="34">
        <v>969.57</v>
      </c>
      <c r="I6092" s="3"/>
      <c r="J6092" s="26">
        <f t="shared" si="438"/>
        <v>0</v>
      </c>
    </row>
    <row r="6093" spans="1:10" x14ac:dyDescent="0.25">
      <c r="A6093" s="35"/>
      <c r="B6093" s="32" t="s">
        <v>76</v>
      </c>
      <c r="C6093" s="32" t="str">
        <f t="shared" ref="C6093:C6116" si="439">HYPERLINK("http://warehouse.orhideja.net//images/products/180-208perec.jpg","180-208")</f>
        <v>180-208</v>
      </c>
      <c r="D6093" s="32" t="s">
        <v>215</v>
      </c>
      <c r="E6093" s="32" t="s">
        <v>70</v>
      </c>
      <c r="F6093" s="32">
        <v>2081800117387</v>
      </c>
      <c r="G6093" s="32">
        <v>1</v>
      </c>
      <c r="H6093" s="34">
        <v>1642.8824999999999</v>
      </c>
      <c r="I6093" s="3"/>
      <c r="J6093" s="26">
        <f t="shared" si="438"/>
        <v>0</v>
      </c>
    </row>
    <row r="6094" spans="1:10" x14ac:dyDescent="0.25">
      <c r="A6094" s="36"/>
      <c r="B6094" s="32" t="s">
        <v>76</v>
      </c>
      <c r="C6094" s="32" t="str">
        <f t="shared" si="439"/>
        <v>180-208</v>
      </c>
      <c r="D6094" s="32" t="s">
        <v>215</v>
      </c>
      <c r="E6094" s="32" t="s">
        <v>7</v>
      </c>
      <c r="F6094" s="32">
        <v>2081800127386</v>
      </c>
      <c r="G6094" s="32">
        <v>1</v>
      </c>
      <c r="H6094" s="34">
        <v>1642.8824999999999</v>
      </c>
      <c r="I6094" s="3"/>
      <c r="J6094" s="26">
        <f t="shared" si="438"/>
        <v>0</v>
      </c>
    </row>
    <row r="6095" spans="1:10" x14ac:dyDescent="0.25">
      <c r="A6095" s="36"/>
      <c r="B6095" s="32" t="s">
        <v>76</v>
      </c>
      <c r="C6095" s="32" t="str">
        <f t="shared" si="439"/>
        <v>180-208</v>
      </c>
      <c r="D6095" s="32" t="s">
        <v>215</v>
      </c>
      <c r="E6095" s="32" t="s">
        <v>8</v>
      </c>
      <c r="F6095" s="32">
        <v>2081800137385</v>
      </c>
      <c r="G6095" s="32">
        <v>4</v>
      </c>
      <c r="H6095" s="34">
        <v>1642.8824999999999</v>
      </c>
      <c r="I6095" s="3"/>
      <c r="J6095" s="26">
        <f t="shared" si="438"/>
        <v>0</v>
      </c>
    </row>
    <row r="6096" spans="1:10" x14ac:dyDescent="0.25">
      <c r="A6096" s="36"/>
      <c r="B6096" s="32" t="s">
        <v>76</v>
      </c>
      <c r="C6096" s="32" t="str">
        <f t="shared" si="439"/>
        <v>180-208</v>
      </c>
      <c r="D6096" s="32" t="s">
        <v>215</v>
      </c>
      <c r="E6096" s="32" t="s">
        <v>54</v>
      </c>
      <c r="F6096" s="32">
        <v>2081800147384</v>
      </c>
      <c r="G6096" s="32">
        <v>1</v>
      </c>
      <c r="H6096" s="34">
        <v>1642.8824999999999</v>
      </c>
      <c r="I6096" s="3"/>
      <c r="J6096" s="26">
        <f t="shared" si="438"/>
        <v>0</v>
      </c>
    </row>
    <row r="6097" spans="1:10" x14ac:dyDescent="0.25">
      <c r="A6097" s="36"/>
      <c r="B6097" s="32" t="s">
        <v>76</v>
      </c>
      <c r="C6097" s="32" t="str">
        <f t="shared" si="439"/>
        <v>180-208</v>
      </c>
      <c r="D6097" s="32" t="s">
        <v>215</v>
      </c>
      <c r="E6097" s="32" t="s">
        <v>24</v>
      </c>
      <c r="F6097" s="32">
        <v>2081800157383</v>
      </c>
      <c r="G6097" s="32">
        <v>2</v>
      </c>
      <c r="H6097" s="34">
        <v>1642.8824999999999</v>
      </c>
      <c r="I6097" s="3"/>
      <c r="J6097" s="26">
        <f t="shared" si="438"/>
        <v>0</v>
      </c>
    </row>
    <row r="6098" spans="1:10" x14ac:dyDescent="0.25">
      <c r="A6098" s="36"/>
      <c r="B6098" s="32" t="s">
        <v>76</v>
      </c>
      <c r="C6098" s="32" t="str">
        <f t="shared" si="439"/>
        <v>180-208</v>
      </c>
      <c r="D6098" s="32" t="s">
        <v>215</v>
      </c>
      <c r="E6098" s="32" t="s">
        <v>10</v>
      </c>
      <c r="F6098" s="32">
        <v>2081800197389</v>
      </c>
      <c r="G6098" s="32">
        <v>4</v>
      </c>
      <c r="H6098" s="34">
        <v>1642.8824999999999</v>
      </c>
      <c r="I6098" s="3"/>
      <c r="J6098" s="26">
        <f t="shared" si="438"/>
        <v>0</v>
      </c>
    </row>
    <row r="6099" spans="1:10" x14ac:dyDescent="0.25">
      <c r="A6099" s="36"/>
      <c r="B6099" s="32" t="s">
        <v>76</v>
      </c>
      <c r="C6099" s="32" t="str">
        <f t="shared" si="439"/>
        <v>180-208</v>
      </c>
      <c r="D6099" s="32" t="s">
        <v>215</v>
      </c>
      <c r="E6099" s="32" t="s">
        <v>11</v>
      </c>
      <c r="F6099" s="32">
        <v>2081800207385</v>
      </c>
      <c r="G6099" s="32">
        <v>7</v>
      </c>
      <c r="H6099" s="34">
        <v>1642.8824999999999</v>
      </c>
      <c r="I6099" s="3"/>
      <c r="J6099" s="26">
        <f t="shared" si="438"/>
        <v>0</v>
      </c>
    </row>
    <row r="6100" spans="1:10" x14ac:dyDescent="0.25">
      <c r="A6100" s="36"/>
      <c r="B6100" s="32" t="s">
        <v>76</v>
      </c>
      <c r="C6100" s="32" t="str">
        <f t="shared" si="439"/>
        <v>180-208</v>
      </c>
      <c r="D6100" s="32" t="s">
        <v>215</v>
      </c>
      <c r="E6100" s="32" t="s">
        <v>25</v>
      </c>
      <c r="F6100" s="32">
        <v>2081800217384</v>
      </c>
      <c r="G6100" s="32">
        <v>18</v>
      </c>
      <c r="H6100" s="34">
        <v>1642.8824999999999</v>
      </c>
      <c r="I6100" s="3"/>
      <c r="J6100" s="26">
        <f t="shared" si="438"/>
        <v>0</v>
      </c>
    </row>
    <row r="6101" spans="1:10" x14ac:dyDescent="0.25">
      <c r="A6101" s="36"/>
      <c r="B6101" s="32" t="s">
        <v>76</v>
      </c>
      <c r="C6101" s="32" t="str">
        <f t="shared" si="439"/>
        <v>180-208</v>
      </c>
      <c r="D6101" s="32" t="s">
        <v>215</v>
      </c>
      <c r="E6101" s="32" t="s">
        <v>12</v>
      </c>
      <c r="F6101" s="32">
        <v>2081800227383</v>
      </c>
      <c r="G6101" s="32">
        <v>10</v>
      </c>
      <c r="H6101" s="34">
        <v>1642.8824999999999</v>
      </c>
      <c r="I6101" s="3"/>
      <c r="J6101" s="26">
        <f t="shared" si="438"/>
        <v>0</v>
      </c>
    </row>
    <row r="6102" spans="1:10" x14ac:dyDescent="0.25">
      <c r="A6102" s="36"/>
      <c r="B6102" s="32" t="s">
        <v>76</v>
      </c>
      <c r="C6102" s="32" t="str">
        <f t="shared" si="439"/>
        <v>180-208</v>
      </c>
      <c r="D6102" s="32" t="s">
        <v>215</v>
      </c>
      <c r="E6102" s="32" t="s">
        <v>13</v>
      </c>
      <c r="F6102" s="32">
        <v>2081800237382</v>
      </c>
      <c r="G6102" s="32">
        <v>14</v>
      </c>
      <c r="H6102" s="34">
        <v>1642.8824999999999</v>
      </c>
      <c r="I6102" s="3"/>
      <c r="J6102" s="26">
        <f t="shared" si="438"/>
        <v>0</v>
      </c>
    </row>
    <row r="6103" spans="1:10" x14ac:dyDescent="0.25">
      <c r="A6103" s="36"/>
      <c r="B6103" s="32" t="s">
        <v>76</v>
      </c>
      <c r="C6103" s="32" t="str">
        <f t="shared" si="439"/>
        <v>180-208</v>
      </c>
      <c r="D6103" s="32" t="s">
        <v>215</v>
      </c>
      <c r="E6103" s="32" t="s">
        <v>71</v>
      </c>
      <c r="F6103" s="32">
        <v>2081800257380</v>
      </c>
      <c r="G6103" s="32">
        <v>10</v>
      </c>
      <c r="H6103" s="34">
        <v>1642.8824999999999</v>
      </c>
      <c r="I6103" s="3"/>
      <c r="J6103" s="26">
        <f t="shared" si="438"/>
        <v>0</v>
      </c>
    </row>
    <row r="6104" spans="1:10" x14ac:dyDescent="0.25">
      <c r="A6104" s="36"/>
      <c r="B6104" s="32" t="s">
        <v>76</v>
      </c>
      <c r="C6104" s="32" t="str">
        <f t="shared" si="439"/>
        <v>180-208</v>
      </c>
      <c r="D6104" s="32" t="s">
        <v>215</v>
      </c>
      <c r="E6104" s="32" t="s">
        <v>14</v>
      </c>
      <c r="F6104" s="32">
        <v>2081800267389</v>
      </c>
      <c r="G6104" s="32">
        <v>18</v>
      </c>
      <c r="H6104" s="34">
        <v>1642.8824999999999</v>
      </c>
      <c r="I6104" s="3"/>
      <c r="J6104" s="26">
        <f t="shared" si="438"/>
        <v>0</v>
      </c>
    </row>
    <row r="6105" spans="1:10" x14ac:dyDescent="0.25">
      <c r="A6105" s="36"/>
      <c r="B6105" s="32" t="s">
        <v>76</v>
      </c>
      <c r="C6105" s="32" t="str">
        <f t="shared" si="439"/>
        <v>180-208</v>
      </c>
      <c r="D6105" s="32" t="s">
        <v>215</v>
      </c>
      <c r="E6105" s="32" t="s">
        <v>15</v>
      </c>
      <c r="F6105" s="32">
        <v>2081800277388</v>
      </c>
      <c r="G6105" s="32">
        <v>17</v>
      </c>
      <c r="H6105" s="34">
        <v>1642.8824999999999</v>
      </c>
      <c r="I6105" s="3"/>
      <c r="J6105" s="26">
        <f t="shared" si="438"/>
        <v>0</v>
      </c>
    </row>
    <row r="6106" spans="1:10" x14ac:dyDescent="0.25">
      <c r="A6106" s="36"/>
      <c r="B6106" s="32" t="s">
        <v>76</v>
      </c>
      <c r="C6106" s="32" t="str">
        <f t="shared" si="439"/>
        <v>180-208</v>
      </c>
      <c r="D6106" s="32" t="s">
        <v>215</v>
      </c>
      <c r="E6106" s="32" t="s">
        <v>16</v>
      </c>
      <c r="F6106" s="32">
        <v>2081800287387</v>
      </c>
      <c r="G6106" s="32">
        <v>9</v>
      </c>
      <c r="H6106" s="34">
        <v>1642.8824999999999</v>
      </c>
      <c r="I6106" s="3"/>
      <c r="J6106" s="26">
        <f t="shared" si="438"/>
        <v>0</v>
      </c>
    </row>
    <row r="6107" spans="1:10" x14ac:dyDescent="0.25">
      <c r="A6107" s="36"/>
      <c r="B6107" s="32" t="s">
        <v>76</v>
      </c>
      <c r="C6107" s="32" t="str">
        <f t="shared" si="439"/>
        <v>180-208</v>
      </c>
      <c r="D6107" s="32" t="s">
        <v>215</v>
      </c>
      <c r="E6107" s="32" t="s">
        <v>17</v>
      </c>
      <c r="F6107" s="32">
        <v>2081800297386</v>
      </c>
      <c r="G6107" s="32">
        <v>1</v>
      </c>
      <c r="H6107" s="34">
        <v>1642.8824999999999</v>
      </c>
      <c r="I6107" s="3"/>
      <c r="J6107" s="26">
        <f t="shared" si="438"/>
        <v>0</v>
      </c>
    </row>
    <row r="6108" spans="1:10" x14ac:dyDescent="0.25">
      <c r="A6108" s="36"/>
      <c r="B6108" s="32" t="s">
        <v>76</v>
      </c>
      <c r="C6108" s="32" t="str">
        <f t="shared" si="439"/>
        <v>180-208</v>
      </c>
      <c r="D6108" s="32" t="s">
        <v>215</v>
      </c>
      <c r="E6108" s="32" t="s">
        <v>18</v>
      </c>
      <c r="F6108" s="32">
        <v>2081800307382</v>
      </c>
      <c r="G6108" s="32">
        <v>7</v>
      </c>
      <c r="H6108" s="34">
        <v>1642.8824999999999</v>
      </c>
      <c r="I6108" s="3"/>
      <c r="J6108" s="26">
        <f t="shared" si="438"/>
        <v>0</v>
      </c>
    </row>
    <row r="6109" spans="1:10" x14ac:dyDescent="0.25">
      <c r="A6109" s="36"/>
      <c r="B6109" s="32" t="s">
        <v>76</v>
      </c>
      <c r="C6109" s="32" t="str">
        <f t="shared" si="439"/>
        <v>180-208</v>
      </c>
      <c r="D6109" s="32" t="s">
        <v>215</v>
      </c>
      <c r="E6109" s="32" t="s">
        <v>26</v>
      </c>
      <c r="F6109" s="32">
        <v>2081800317381</v>
      </c>
      <c r="G6109" s="32">
        <v>11</v>
      </c>
      <c r="H6109" s="34">
        <v>1642.8824999999999</v>
      </c>
      <c r="I6109" s="3"/>
      <c r="J6109" s="26">
        <f t="shared" si="438"/>
        <v>0</v>
      </c>
    </row>
    <row r="6110" spans="1:10" x14ac:dyDescent="0.25">
      <c r="A6110" s="36"/>
      <c r="B6110" s="32" t="s">
        <v>76</v>
      </c>
      <c r="C6110" s="32" t="str">
        <f t="shared" si="439"/>
        <v>180-208</v>
      </c>
      <c r="D6110" s="32" t="s">
        <v>215</v>
      </c>
      <c r="E6110" s="32" t="s">
        <v>79</v>
      </c>
      <c r="F6110" s="32">
        <v>2081800337389</v>
      </c>
      <c r="G6110" s="32">
        <v>2</v>
      </c>
      <c r="H6110" s="34">
        <v>1642.8824999999999</v>
      </c>
      <c r="I6110" s="3"/>
      <c r="J6110" s="26">
        <f t="shared" si="438"/>
        <v>0</v>
      </c>
    </row>
    <row r="6111" spans="1:10" x14ac:dyDescent="0.25">
      <c r="A6111" s="36"/>
      <c r="B6111" s="32" t="s">
        <v>76</v>
      </c>
      <c r="C6111" s="32" t="str">
        <f t="shared" si="439"/>
        <v>180-208</v>
      </c>
      <c r="D6111" s="32" t="s">
        <v>215</v>
      </c>
      <c r="E6111" s="32" t="s">
        <v>19</v>
      </c>
      <c r="F6111" s="32">
        <v>2081800347388</v>
      </c>
      <c r="G6111" s="32">
        <v>16</v>
      </c>
      <c r="H6111" s="34">
        <v>1642.8824999999999</v>
      </c>
      <c r="I6111" s="3"/>
      <c r="J6111" s="26">
        <f t="shared" si="438"/>
        <v>0</v>
      </c>
    </row>
    <row r="6112" spans="1:10" x14ac:dyDescent="0.25">
      <c r="A6112" s="36"/>
      <c r="B6112" s="32" t="s">
        <v>76</v>
      </c>
      <c r="C6112" s="32" t="str">
        <f t="shared" si="439"/>
        <v>180-208</v>
      </c>
      <c r="D6112" s="32" t="s">
        <v>215</v>
      </c>
      <c r="E6112" s="32" t="s">
        <v>20</v>
      </c>
      <c r="F6112" s="32">
        <v>2081800357387</v>
      </c>
      <c r="G6112" s="32">
        <v>18</v>
      </c>
      <c r="H6112" s="34">
        <v>1642.8824999999999</v>
      </c>
      <c r="I6112" s="3"/>
      <c r="J6112" s="26">
        <f t="shared" si="438"/>
        <v>0</v>
      </c>
    </row>
    <row r="6113" spans="1:10" x14ac:dyDescent="0.25">
      <c r="A6113" s="36"/>
      <c r="B6113" s="32" t="s">
        <v>76</v>
      </c>
      <c r="C6113" s="32" t="str">
        <f t="shared" si="439"/>
        <v>180-208</v>
      </c>
      <c r="D6113" s="32" t="s">
        <v>215</v>
      </c>
      <c r="E6113" s="32" t="s">
        <v>21</v>
      </c>
      <c r="F6113" s="32">
        <v>2081800367386</v>
      </c>
      <c r="G6113" s="32">
        <v>11</v>
      </c>
      <c r="H6113" s="34">
        <v>1642.8824999999999</v>
      </c>
      <c r="I6113" s="3"/>
      <c r="J6113" s="26">
        <f t="shared" si="438"/>
        <v>0</v>
      </c>
    </row>
    <row r="6114" spans="1:10" x14ac:dyDescent="0.25">
      <c r="A6114" s="36"/>
      <c r="B6114" s="32" t="s">
        <v>76</v>
      </c>
      <c r="C6114" s="32" t="str">
        <f t="shared" si="439"/>
        <v>180-208</v>
      </c>
      <c r="D6114" s="32" t="s">
        <v>215</v>
      </c>
      <c r="E6114" s="32" t="s">
        <v>28</v>
      </c>
      <c r="F6114" s="32">
        <v>2081800437386</v>
      </c>
      <c r="G6114" s="32">
        <v>1</v>
      </c>
      <c r="H6114" s="34">
        <v>1642.8824999999999</v>
      </c>
      <c r="I6114" s="3"/>
      <c r="J6114" s="26">
        <f t="shared" si="438"/>
        <v>0</v>
      </c>
    </row>
    <row r="6115" spans="1:10" x14ac:dyDescent="0.25">
      <c r="A6115" s="36"/>
      <c r="B6115" s="32" t="s">
        <v>76</v>
      </c>
      <c r="C6115" s="32" t="str">
        <f t="shared" si="439"/>
        <v>180-208</v>
      </c>
      <c r="D6115" s="32" t="s">
        <v>215</v>
      </c>
      <c r="E6115" s="32" t="s">
        <v>74</v>
      </c>
      <c r="F6115" s="32">
        <v>2081800507386</v>
      </c>
      <c r="G6115" s="32">
        <v>7</v>
      </c>
      <c r="H6115" s="34">
        <v>1642.8824999999999</v>
      </c>
      <c r="I6115" s="3"/>
      <c r="J6115" s="26">
        <f t="shared" si="438"/>
        <v>0</v>
      </c>
    </row>
    <row r="6116" spans="1:10" ht="13.5" customHeight="1" x14ac:dyDescent="0.25">
      <c r="A6116" s="37"/>
      <c r="B6116" s="32" t="s">
        <v>76</v>
      </c>
      <c r="C6116" s="32" t="str">
        <f t="shared" si="439"/>
        <v>180-208</v>
      </c>
      <c r="D6116" s="32" t="s">
        <v>215</v>
      </c>
      <c r="E6116" s="32" t="s">
        <v>160</v>
      </c>
      <c r="F6116" s="32">
        <v>2081800577389</v>
      </c>
      <c r="G6116" s="32">
        <v>5</v>
      </c>
      <c r="H6116" s="34">
        <v>1642.8824999999999</v>
      </c>
      <c r="I6116" s="3"/>
      <c r="J6116" s="26">
        <f t="shared" si="438"/>
        <v>0</v>
      </c>
    </row>
    <row r="6117" spans="1:10" ht="35.25" customHeight="1" x14ac:dyDescent="0.25">
      <c r="A6117" s="35"/>
      <c r="B6117" s="32" t="s">
        <v>31</v>
      </c>
      <c r="C6117" s="32" t="str">
        <f>HYPERLINK("http://warehouse.orhideja.net//images/products/210-208-pepper.jpg","210-208")</f>
        <v>210-208</v>
      </c>
      <c r="D6117" s="32" t="s">
        <v>215</v>
      </c>
      <c r="E6117" s="32">
        <v>38</v>
      </c>
      <c r="F6117" s="32">
        <v>2082101077387</v>
      </c>
      <c r="G6117" s="32">
        <v>12</v>
      </c>
      <c r="H6117" s="34">
        <v>888.77249999999992</v>
      </c>
      <c r="I6117" s="3"/>
      <c r="J6117" s="26">
        <f t="shared" si="438"/>
        <v>0</v>
      </c>
    </row>
    <row r="6118" spans="1:10" ht="35.25" customHeight="1" x14ac:dyDescent="0.25">
      <c r="A6118" s="36"/>
      <c r="B6118" s="32" t="s">
        <v>31</v>
      </c>
      <c r="C6118" s="32" t="str">
        <f>HYPERLINK("http://warehouse.orhideja.net//images/products/210-208-pepper.jpg","210-208")</f>
        <v>210-208</v>
      </c>
      <c r="D6118" s="32" t="s">
        <v>215</v>
      </c>
      <c r="E6118" s="32">
        <v>40</v>
      </c>
      <c r="F6118" s="32">
        <v>2082101087386</v>
      </c>
      <c r="G6118" s="32">
        <v>9</v>
      </c>
      <c r="H6118" s="34">
        <v>888.77249999999992</v>
      </c>
      <c r="I6118" s="3"/>
      <c r="J6118" s="26">
        <f t="shared" si="438"/>
        <v>0</v>
      </c>
    </row>
    <row r="6119" spans="1:10" ht="35.25" customHeight="1" x14ac:dyDescent="0.25">
      <c r="A6119" s="36"/>
      <c r="B6119" s="32" t="s">
        <v>31</v>
      </c>
      <c r="C6119" s="32" t="str">
        <f>HYPERLINK("http://warehouse.orhideja.net//images/products/210-208-pepper.jpg","210-208")</f>
        <v>210-208</v>
      </c>
      <c r="D6119" s="32" t="s">
        <v>215</v>
      </c>
      <c r="E6119" s="32">
        <v>42</v>
      </c>
      <c r="F6119" s="32">
        <v>2082101097385</v>
      </c>
      <c r="G6119" s="32">
        <v>17</v>
      </c>
      <c r="H6119" s="34">
        <v>888.77249999999992</v>
      </c>
      <c r="I6119" s="3"/>
      <c r="J6119" s="26">
        <f t="shared" si="438"/>
        <v>0</v>
      </c>
    </row>
    <row r="6120" spans="1:10" ht="35.25" customHeight="1" x14ac:dyDescent="0.25">
      <c r="A6120" s="36"/>
      <c r="B6120" s="32" t="s">
        <v>31</v>
      </c>
      <c r="C6120" s="32" t="str">
        <f>HYPERLINK("http://warehouse.orhideja.net//images/products/210-208-pepper.jpg","210-208")</f>
        <v>210-208</v>
      </c>
      <c r="D6120" s="32" t="s">
        <v>215</v>
      </c>
      <c r="E6120" s="32">
        <v>44</v>
      </c>
      <c r="F6120" s="32">
        <v>2082101107381</v>
      </c>
      <c r="G6120" s="32">
        <v>12</v>
      </c>
      <c r="H6120" s="34">
        <v>888.77249999999992</v>
      </c>
      <c r="I6120" s="3"/>
      <c r="J6120" s="26">
        <f t="shared" si="438"/>
        <v>0</v>
      </c>
    </row>
    <row r="6121" spans="1:10" ht="35.25" customHeight="1" x14ac:dyDescent="0.25">
      <c r="A6121" s="37"/>
      <c r="B6121" s="32" t="s">
        <v>31</v>
      </c>
      <c r="C6121" s="32" t="str">
        <f>HYPERLINK("http://warehouse.orhideja.net//images/products/210-208-pepper.jpg","210-208")</f>
        <v>210-208</v>
      </c>
      <c r="D6121" s="32" t="s">
        <v>215</v>
      </c>
      <c r="E6121" s="32">
        <v>46</v>
      </c>
      <c r="F6121" s="32">
        <v>2082101117380</v>
      </c>
      <c r="G6121" s="32">
        <v>14</v>
      </c>
      <c r="H6121" s="34">
        <v>888.77249999999992</v>
      </c>
      <c r="I6121" s="3"/>
      <c r="J6121" s="26">
        <f t="shared" si="438"/>
        <v>0</v>
      </c>
    </row>
    <row r="6122" spans="1:10" ht="72" customHeight="1" x14ac:dyDescent="0.25">
      <c r="A6122" s="35"/>
      <c r="B6122" s="32" t="s">
        <v>84</v>
      </c>
      <c r="C6122" s="32" t="str">
        <f>HYPERLINK("http://warehouse.orhideja.net//images/products/236-208-перец.jpg","236-208")</f>
        <v>236-208</v>
      </c>
      <c r="D6122" s="32" t="s">
        <v>215</v>
      </c>
      <c r="E6122" s="32">
        <v>38</v>
      </c>
      <c r="F6122" s="32">
        <v>2082361077387</v>
      </c>
      <c r="G6122" s="32">
        <v>18</v>
      </c>
      <c r="H6122" s="34">
        <v>772.06499999999994</v>
      </c>
      <c r="I6122" s="3"/>
      <c r="J6122" s="26">
        <f t="shared" si="438"/>
        <v>0</v>
      </c>
    </row>
    <row r="6123" spans="1:10" ht="72" customHeight="1" x14ac:dyDescent="0.25">
      <c r="A6123" s="36"/>
      <c r="B6123" s="32" t="s">
        <v>84</v>
      </c>
      <c r="C6123" s="32" t="str">
        <f>HYPERLINK("http://warehouse.orhideja.net//images/products/236-208-перец.jpg","236-208")</f>
        <v>236-208</v>
      </c>
      <c r="D6123" s="32" t="s">
        <v>215</v>
      </c>
      <c r="E6123" s="32">
        <v>40</v>
      </c>
      <c r="F6123" s="32">
        <v>2082361087386</v>
      </c>
      <c r="G6123" s="32">
        <v>21</v>
      </c>
      <c r="H6123" s="34">
        <v>772.06499999999994</v>
      </c>
      <c r="I6123" s="3"/>
      <c r="J6123" s="26">
        <f t="shared" si="438"/>
        <v>0</v>
      </c>
    </row>
    <row r="6124" spans="1:10" ht="72" customHeight="1" x14ac:dyDescent="0.25">
      <c r="A6124" s="37"/>
      <c r="B6124" s="32" t="s">
        <v>84</v>
      </c>
      <c r="C6124" s="32" t="str">
        <f>HYPERLINK("http://warehouse.orhideja.net//images/products/236-208-перец.jpg","236-208")</f>
        <v>236-208</v>
      </c>
      <c r="D6124" s="32" t="s">
        <v>215</v>
      </c>
      <c r="E6124" s="32">
        <v>42</v>
      </c>
      <c r="F6124" s="32">
        <v>2082361097385</v>
      </c>
      <c r="G6124" s="32">
        <v>26</v>
      </c>
      <c r="H6124" s="34">
        <v>772.06499999999994</v>
      </c>
      <c r="I6124" s="3"/>
      <c r="J6124" s="26">
        <f t="shared" si="438"/>
        <v>0</v>
      </c>
    </row>
    <row r="6125" spans="1:10" ht="25.5" customHeight="1" x14ac:dyDescent="0.25">
      <c r="A6125" s="35"/>
      <c r="B6125" s="32" t="s">
        <v>51</v>
      </c>
      <c r="C6125" s="32" t="str">
        <f t="shared" ref="C6125:C6131" si="440">HYPERLINK("http://warehouse.orhideja.net//images/products/613-208-pepper.jpg","613-208")</f>
        <v>613-208</v>
      </c>
      <c r="D6125" s="32" t="s">
        <v>215</v>
      </c>
      <c r="E6125" s="32">
        <v>36</v>
      </c>
      <c r="F6125" s="32">
        <v>2086131067387</v>
      </c>
      <c r="G6125" s="32">
        <v>12</v>
      </c>
      <c r="H6125" s="34">
        <v>915.70500000000004</v>
      </c>
      <c r="I6125" s="3"/>
      <c r="J6125" s="26">
        <f t="shared" si="438"/>
        <v>0</v>
      </c>
    </row>
    <row r="6126" spans="1:10" ht="25.5" customHeight="1" x14ac:dyDescent="0.25">
      <c r="A6126" s="36"/>
      <c r="B6126" s="32" t="s">
        <v>51</v>
      </c>
      <c r="C6126" s="32" t="str">
        <f t="shared" si="440"/>
        <v>613-208</v>
      </c>
      <c r="D6126" s="32" t="s">
        <v>215</v>
      </c>
      <c r="E6126" s="32">
        <v>38</v>
      </c>
      <c r="F6126" s="32">
        <v>2086131077386</v>
      </c>
      <c r="G6126" s="32">
        <v>10</v>
      </c>
      <c r="H6126" s="34">
        <v>915.70500000000004</v>
      </c>
      <c r="I6126" s="3"/>
      <c r="J6126" s="26">
        <f t="shared" si="438"/>
        <v>0</v>
      </c>
    </row>
    <row r="6127" spans="1:10" ht="25.5" customHeight="1" x14ac:dyDescent="0.25">
      <c r="A6127" s="36"/>
      <c r="B6127" s="32" t="s">
        <v>51</v>
      </c>
      <c r="C6127" s="32" t="str">
        <f t="shared" si="440"/>
        <v>613-208</v>
      </c>
      <c r="D6127" s="32" t="s">
        <v>215</v>
      </c>
      <c r="E6127" s="32">
        <v>42</v>
      </c>
      <c r="F6127" s="32">
        <v>2086131097384</v>
      </c>
      <c r="G6127" s="32">
        <v>8</v>
      </c>
      <c r="H6127" s="34">
        <v>915.70500000000004</v>
      </c>
      <c r="I6127" s="3"/>
      <c r="J6127" s="26">
        <f t="shared" si="438"/>
        <v>0</v>
      </c>
    </row>
    <row r="6128" spans="1:10" ht="25.5" customHeight="1" x14ac:dyDescent="0.25">
      <c r="A6128" s="36"/>
      <c r="B6128" s="32" t="s">
        <v>51</v>
      </c>
      <c r="C6128" s="32" t="str">
        <f t="shared" si="440"/>
        <v>613-208</v>
      </c>
      <c r="D6128" s="32" t="s">
        <v>215</v>
      </c>
      <c r="E6128" s="32">
        <v>44</v>
      </c>
      <c r="F6128" s="32">
        <v>2086131107380</v>
      </c>
      <c r="G6128" s="32">
        <v>17</v>
      </c>
      <c r="H6128" s="34">
        <v>915.70500000000004</v>
      </c>
      <c r="I6128" s="3"/>
      <c r="J6128" s="26">
        <f t="shared" si="438"/>
        <v>0</v>
      </c>
    </row>
    <row r="6129" spans="1:10" ht="25.5" customHeight="1" x14ac:dyDescent="0.25">
      <c r="A6129" s="36"/>
      <c r="B6129" s="32" t="s">
        <v>51</v>
      </c>
      <c r="C6129" s="32" t="str">
        <f t="shared" si="440"/>
        <v>613-208</v>
      </c>
      <c r="D6129" s="32" t="s">
        <v>215</v>
      </c>
      <c r="E6129" s="32">
        <v>46</v>
      </c>
      <c r="F6129" s="32">
        <v>2086131117389</v>
      </c>
      <c r="G6129" s="32">
        <v>35</v>
      </c>
      <c r="H6129" s="34">
        <v>915.70500000000004</v>
      </c>
      <c r="I6129" s="3"/>
      <c r="J6129" s="26">
        <f t="shared" si="438"/>
        <v>0</v>
      </c>
    </row>
    <row r="6130" spans="1:10" ht="25.5" customHeight="1" x14ac:dyDescent="0.25">
      <c r="A6130" s="36"/>
      <c r="B6130" s="32" t="s">
        <v>51</v>
      </c>
      <c r="C6130" s="32" t="str">
        <f t="shared" si="440"/>
        <v>613-208</v>
      </c>
      <c r="D6130" s="32" t="s">
        <v>215</v>
      </c>
      <c r="E6130" s="32">
        <v>48</v>
      </c>
      <c r="F6130" s="32">
        <v>2086131127388</v>
      </c>
      <c r="G6130" s="32">
        <v>27</v>
      </c>
      <c r="H6130" s="34">
        <v>915.70500000000004</v>
      </c>
      <c r="I6130" s="3"/>
      <c r="J6130" s="26">
        <f t="shared" si="438"/>
        <v>0</v>
      </c>
    </row>
    <row r="6131" spans="1:10" ht="25.5" customHeight="1" x14ac:dyDescent="0.25">
      <c r="A6131" s="37"/>
      <c r="B6131" s="32" t="s">
        <v>51</v>
      </c>
      <c r="C6131" s="32" t="str">
        <f t="shared" si="440"/>
        <v>613-208</v>
      </c>
      <c r="D6131" s="32" t="s">
        <v>215</v>
      </c>
      <c r="E6131" s="32">
        <v>50</v>
      </c>
      <c r="F6131" s="32">
        <v>2086131137387</v>
      </c>
      <c r="G6131" s="32">
        <v>9</v>
      </c>
      <c r="H6131" s="34">
        <v>915.70500000000004</v>
      </c>
      <c r="I6131" s="3"/>
      <c r="J6131" s="26">
        <f t="shared" si="438"/>
        <v>0</v>
      </c>
    </row>
    <row r="6132" spans="1:10" ht="58.5" customHeight="1" x14ac:dyDescent="0.25">
      <c r="A6132" s="35"/>
      <c r="B6132" s="32" t="s">
        <v>166</v>
      </c>
      <c r="C6132" s="32" t="str">
        <f>HYPERLINK("http://warehouse.orhideja.net//images/products/705-208perec.jpg","705-208")</f>
        <v>705-208</v>
      </c>
      <c r="D6132" s="32" t="s">
        <v>215</v>
      </c>
      <c r="E6132" s="32">
        <v>38</v>
      </c>
      <c r="F6132" s="32">
        <v>2087051077388</v>
      </c>
      <c r="G6132" s="32">
        <v>23</v>
      </c>
      <c r="H6132" s="34">
        <v>610.47</v>
      </c>
      <c r="I6132" s="3"/>
      <c r="J6132" s="26">
        <f t="shared" si="438"/>
        <v>0</v>
      </c>
    </row>
    <row r="6133" spans="1:10" ht="58.5" customHeight="1" x14ac:dyDescent="0.25">
      <c r="A6133" s="36"/>
      <c r="B6133" s="32" t="s">
        <v>166</v>
      </c>
      <c r="C6133" s="32" t="str">
        <f>HYPERLINK("http://warehouse.orhideja.net//images/products/705-208perec.jpg","705-208")</f>
        <v>705-208</v>
      </c>
      <c r="D6133" s="32" t="s">
        <v>215</v>
      </c>
      <c r="E6133" s="32">
        <v>40</v>
      </c>
      <c r="F6133" s="32">
        <v>2087051087387</v>
      </c>
      <c r="G6133" s="32">
        <v>3</v>
      </c>
      <c r="H6133" s="34">
        <v>610.47</v>
      </c>
      <c r="I6133" s="3"/>
      <c r="J6133" s="26">
        <f t="shared" si="438"/>
        <v>0</v>
      </c>
    </row>
    <row r="6134" spans="1:10" ht="58.5" customHeight="1" x14ac:dyDescent="0.25">
      <c r="A6134" s="37"/>
      <c r="B6134" s="32" t="s">
        <v>166</v>
      </c>
      <c r="C6134" s="32" t="str">
        <f>HYPERLINK("http://warehouse.orhideja.net//images/products/705-208perec.jpg","705-208")</f>
        <v>705-208</v>
      </c>
      <c r="D6134" s="32" t="s">
        <v>215</v>
      </c>
      <c r="E6134" s="32">
        <v>42</v>
      </c>
      <c r="F6134" s="32">
        <v>2087051097386</v>
      </c>
      <c r="G6134" s="32">
        <v>7</v>
      </c>
      <c r="H6134" s="34">
        <v>610.47</v>
      </c>
      <c r="I6134" s="3"/>
      <c r="J6134" s="26">
        <f t="shared" si="438"/>
        <v>0</v>
      </c>
    </row>
    <row r="6135" spans="1:10" x14ac:dyDescent="0.25">
      <c r="A6135" s="35"/>
      <c r="B6135" s="32" t="s">
        <v>87</v>
      </c>
      <c r="C6135" s="32" t="str">
        <f t="shared" ref="C6135:C6159" si="441">HYPERLINK("http://warehouse.orhideja.net//images/products/116-208-coffee-rose.jpg","116-208")</f>
        <v>116-208</v>
      </c>
      <c r="D6135" s="32" t="s">
        <v>149</v>
      </c>
      <c r="E6135" s="32" t="s">
        <v>77</v>
      </c>
      <c r="F6135" s="32">
        <v>2081160108858</v>
      </c>
      <c r="G6135" s="32">
        <v>12</v>
      </c>
      <c r="H6135" s="34">
        <v>1355.6025</v>
      </c>
      <c r="I6135" s="3"/>
      <c r="J6135" s="26">
        <f t="shared" si="438"/>
        <v>0</v>
      </c>
    </row>
    <row r="6136" spans="1:10" x14ac:dyDescent="0.25">
      <c r="A6136" s="36"/>
      <c r="B6136" s="32" t="s">
        <v>87</v>
      </c>
      <c r="C6136" s="32" t="str">
        <f t="shared" si="441"/>
        <v>116-208</v>
      </c>
      <c r="D6136" s="32" t="s">
        <v>149</v>
      </c>
      <c r="E6136" s="32" t="s">
        <v>70</v>
      </c>
      <c r="F6136" s="32">
        <v>2081160118857</v>
      </c>
      <c r="G6136" s="32">
        <v>14</v>
      </c>
      <c r="H6136" s="34">
        <v>1355.6025</v>
      </c>
      <c r="I6136" s="3"/>
      <c r="J6136" s="26">
        <f t="shared" si="438"/>
        <v>0</v>
      </c>
    </row>
    <row r="6137" spans="1:10" x14ac:dyDescent="0.25">
      <c r="A6137" s="36"/>
      <c r="B6137" s="32" t="s">
        <v>87</v>
      </c>
      <c r="C6137" s="32" t="str">
        <f t="shared" si="441"/>
        <v>116-208</v>
      </c>
      <c r="D6137" s="32" t="s">
        <v>149</v>
      </c>
      <c r="E6137" s="32" t="s">
        <v>7</v>
      </c>
      <c r="F6137" s="32">
        <v>2081160128856</v>
      </c>
      <c r="G6137" s="32">
        <v>5</v>
      </c>
      <c r="H6137" s="34">
        <v>1355.6025</v>
      </c>
      <c r="I6137" s="3"/>
      <c r="J6137" s="26">
        <f t="shared" si="438"/>
        <v>0</v>
      </c>
    </row>
    <row r="6138" spans="1:10" x14ac:dyDescent="0.25">
      <c r="A6138" s="36"/>
      <c r="B6138" s="32" t="s">
        <v>87</v>
      </c>
      <c r="C6138" s="32" t="str">
        <f t="shared" si="441"/>
        <v>116-208</v>
      </c>
      <c r="D6138" s="32" t="s">
        <v>149</v>
      </c>
      <c r="E6138" s="32" t="s">
        <v>8</v>
      </c>
      <c r="F6138" s="32">
        <v>2081160138855</v>
      </c>
      <c r="G6138" s="32">
        <v>5</v>
      </c>
      <c r="H6138" s="34">
        <v>1355.6025</v>
      </c>
      <c r="I6138" s="3"/>
      <c r="J6138" s="26">
        <f t="shared" si="438"/>
        <v>0</v>
      </c>
    </row>
    <row r="6139" spans="1:10" x14ac:dyDescent="0.25">
      <c r="A6139" s="36"/>
      <c r="B6139" s="32" t="s">
        <v>87</v>
      </c>
      <c r="C6139" s="32" t="str">
        <f t="shared" si="441"/>
        <v>116-208</v>
      </c>
      <c r="D6139" s="32" t="s">
        <v>149</v>
      </c>
      <c r="E6139" s="32" t="s">
        <v>78</v>
      </c>
      <c r="F6139" s="32">
        <v>2081160178851</v>
      </c>
      <c r="G6139" s="32">
        <v>11</v>
      </c>
      <c r="H6139" s="34">
        <v>1355.6025</v>
      </c>
      <c r="I6139" s="3"/>
      <c r="J6139" s="26">
        <f t="shared" si="438"/>
        <v>0</v>
      </c>
    </row>
    <row r="6140" spans="1:10" x14ac:dyDescent="0.25">
      <c r="A6140" s="36"/>
      <c r="B6140" s="32" t="s">
        <v>87</v>
      </c>
      <c r="C6140" s="32" t="str">
        <f t="shared" si="441"/>
        <v>116-208</v>
      </c>
      <c r="D6140" s="32" t="s">
        <v>149</v>
      </c>
      <c r="E6140" s="32" t="s">
        <v>9</v>
      </c>
      <c r="F6140" s="32">
        <v>2081160188850</v>
      </c>
      <c r="G6140" s="32">
        <v>22</v>
      </c>
      <c r="H6140" s="34">
        <v>1355.6025</v>
      </c>
      <c r="I6140" s="3"/>
      <c r="J6140" s="26">
        <f t="shared" si="438"/>
        <v>0</v>
      </c>
    </row>
    <row r="6141" spans="1:10" x14ac:dyDescent="0.25">
      <c r="A6141" s="36"/>
      <c r="B6141" s="32" t="s">
        <v>87</v>
      </c>
      <c r="C6141" s="32" t="str">
        <f t="shared" si="441"/>
        <v>116-208</v>
      </c>
      <c r="D6141" s="32" t="s">
        <v>149</v>
      </c>
      <c r="E6141" s="32" t="s">
        <v>10</v>
      </c>
      <c r="F6141" s="32">
        <v>2081160198859</v>
      </c>
      <c r="G6141" s="32">
        <v>21</v>
      </c>
      <c r="H6141" s="34">
        <v>1355.6025</v>
      </c>
      <c r="I6141" s="3"/>
      <c r="J6141" s="26">
        <f t="shared" si="438"/>
        <v>0</v>
      </c>
    </row>
    <row r="6142" spans="1:10" x14ac:dyDescent="0.25">
      <c r="A6142" s="36"/>
      <c r="B6142" s="32" t="s">
        <v>87</v>
      </c>
      <c r="C6142" s="32" t="str">
        <f t="shared" si="441"/>
        <v>116-208</v>
      </c>
      <c r="D6142" s="32" t="s">
        <v>149</v>
      </c>
      <c r="E6142" s="32" t="s">
        <v>11</v>
      </c>
      <c r="F6142" s="32">
        <v>2081160208855</v>
      </c>
      <c r="G6142" s="32">
        <v>12</v>
      </c>
      <c r="H6142" s="34">
        <v>1355.6025</v>
      </c>
      <c r="I6142" s="3"/>
      <c r="J6142" s="26">
        <f t="shared" si="438"/>
        <v>0</v>
      </c>
    </row>
    <row r="6143" spans="1:10" x14ac:dyDescent="0.25">
      <c r="A6143" s="36"/>
      <c r="B6143" s="32" t="s">
        <v>87</v>
      </c>
      <c r="C6143" s="32" t="str">
        <f t="shared" si="441"/>
        <v>116-208</v>
      </c>
      <c r="D6143" s="32" t="s">
        <v>149</v>
      </c>
      <c r="E6143" s="32" t="s">
        <v>25</v>
      </c>
      <c r="F6143" s="32">
        <v>2081160218854</v>
      </c>
      <c r="G6143" s="32">
        <v>5</v>
      </c>
      <c r="H6143" s="34">
        <v>1355.6025</v>
      </c>
      <c r="I6143" s="3"/>
      <c r="J6143" s="26">
        <f t="shared" si="438"/>
        <v>0</v>
      </c>
    </row>
    <row r="6144" spans="1:10" x14ac:dyDescent="0.25">
      <c r="A6144" s="36"/>
      <c r="B6144" s="32" t="s">
        <v>87</v>
      </c>
      <c r="C6144" s="32" t="str">
        <f t="shared" si="441"/>
        <v>116-208</v>
      </c>
      <c r="D6144" s="32" t="s">
        <v>149</v>
      </c>
      <c r="E6144" s="32" t="s">
        <v>12</v>
      </c>
      <c r="F6144" s="32">
        <v>2081160228853</v>
      </c>
      <c r="G6144" s="32">
        <v>5</v>
      </c>
      <c r="H6144" s="34">
        <v>1355.6025</v>
      </c>
      <c r="I6144" s="3"/>
      <c r="J6144" s="26">
        <f t="shared" si="438"/>
        <v>0</v>
      </c>
    </row>
    <row r="6145" spans="1:10" x14ac:dyDescent="0.25">
      <c r="A6145" s="36"/>
      <c r="B6145" s="32" t="s">
        <v>87</v>
      </c>
      <c r="C6145" s="32" t="str">
        <f t="shared" si="441"/>
        <v>116-208</v>
      </c>
      <c r="D6145" s="32" t="s">
        <v>149</v>
      </c>
      <c r="E6145" s="32" t="s">
        <v>71</v>
      </c>
      <c r="F6145" s="32"/>
      <c r="G6145" s="32">
        <v>5</v>
      </c>
      <c r="H6145" s="34">
        <v>1355.6025</v>
      </c>
      <c r="I6145" s="3"/>
      <c r="J6145" s="26">
        <f t="shared" si="438"/>
        <v>0</v>
      </c>
    </row>
    <row r="6146" spans="1:10" x14ac:dyDescent="0.25">
      <c r="A6146" s="36"/>
      <c r="B6146" s="32" t="s">
        <v>87</v>
      </c>
      <c r="C6146" s="32" t="str">
        <f t="shared" si="441"/>
        <v>116-208</v>
      </c>
      <c r="D6146" s="32" t="s">
        <v>149</v>
      </c>
      <c r="E6146" s="32" t="s">
        <v>14</v>
      </c>
      <c r="F6146" s="32">
        <v>2081160268859</v>
      </c>
      <c r="G6146" s="32">
        <v>19</v>
      </c>
      <c r="H6146" s="34">
        <v>1355.6025</v>
      </c>
      <c r="I6146" s="3"/>
      <c r="J6146" s="26">
        <f t="shared" si="438"/>
        <v>0</v>
      </c>
    </row>
    <row r="6147" spans="1:10" x14ac:dyDescent="0.25">
      <c r="A6147" s="36"/>
      <c r="B6147" s="32" t="s">
        <v>87</v>
      </c>
      <c r="C6147" s="32" t="str">
        <f t="shared" si="441"/>
        <v>116-208</v>
      </c>
      <c r="D6147" s="32" t="s">
        <v>149</v>
      </c>
      <c r="E6147" s="32" t="s">
        <v>15</v>
      </c>
      <c r="F6147" s="32">
        <v>2081160278858</v>
      </c>
      <c r="G6147" s="32">
        <v>22</v>
      </c>
      <c r="H6147" s="34">
        <v>1355.6025</v>
      </c>
      <c r="I6147" s="3"/>
      <c r="J6147" s="26">
        <f t="shared" si="438"/>
        <v>0</v>
      </c>
    </row>
    <row r="6148" spans="1:10" x14ac:dyDescent="0.25">
      <c r="A6148" s="36"/>
      <c r="B6148" s="32" t="s">
        <v>87</v>
      </c>
      <c r="C6148" s="32" t="str">
        <f t="shared" si="441"/>
        <v>116-208</v>
      </c>
      <c r="D6148" s="32" t="s">
        <v>149</v>
      </c>
      <c r="E6148" s="32" t="s">
        <v>16</v>
      </c>
      <c r="F6148" s="32">
        <v>2081160288857</v>
      </c>
      <c r="G6148" s="32">
        <v>14</v>
      </c>
      <c r="H6148" s="34">
        <v>1355.6025</v>
      </c>
      <c r="I6148" s="3"/>
      <c r="J6148" s="26">
        <f t="shared" si="438"/>
        <v>0</v>
      </c>
    </row>
    <row r="6149" spans="1:10" x14ac:dyDescent="0.25">
      <c r="A6149" s="36"/>
      <c r="B6149" s="32" t="s">
        <v>87</v>
      </c>
      <c r="C6149" s="32" t="str">
        <f t="shared" si="441"/>
        <v>116-208</v>
      </c>
      <c r="D6149" s="32" t="s">
        <v>149</v>
      </c>
      <c r="E6149" s="32" t="s">
        <v>17</v>
      </c>
      <c r="F6149" s="32">
        <v>2081160298856</v>
      </c>
      <c r="G6149" s="32">
        <v>5</v>
      </c>
      <c r="H6149" s="34">
        <v>1355.6025</v>
      </c>
      <c r="I6149" s="3"/>
      <c r="J6149" s="26">
        <f t="shared" si="438"/>
        <v>0</v>
      </c>
    </row>
    <row r="6150" spans="1:10" x14ac:dyDescent="0.25">
      <c r="A6150" s="36"/>
      <c r="B6150" s="32" t="s">
        <v>87</v>
      </c>
      <c r="C6150" s="32" t="str">
        <f t="shared" si="441"/>
        <v>116-208</v>
      </c>
      <c r="D6150" s="32" t="s">
        <v>149</v>
      </c>
      <c r="E6150" s="32" t="s">
        <v>18</v>
      </c>
      <c r="F6150" s="32">
        <v>2081160308852</v>
      </c>
      <c r="G6150" s="32">
        <v>5</v>
      </c>
      <c r="H6150" s="34">
        <v>1355.6025</v>
      </c>
      <c r="I6150" s="3"/>
      <c r="J6150" s="26">
        <f t="shared" si="438"/>
        <v>0</v>
      </c>
    </row>
    <row r="6151" spans="1:10" x14ac:dyDescent="0.25">
      <c r="A6151" s="36"/>
      <c r="B6151" s="32" t="s">
        <v>87</v>
      </c>
      <c r="C6151" s="32" t="str">
        <f t="shared" si="441"/>
        <v>116-208</v>
      </c>
      <c r="D6151" s="32" t="s">
        <v>149</v>
      </c>
      <c r="E6151" s="32" t="s">
        <v>79</v>
      </c>
      <c r="F6151" s="32"/>
      <c r="G6151" s="32">
        <v>5</v>
      </c>
      <c r="H6151" s="34">
        <v>1355.6025</v>
      </c>
      <c r="I6151" s="3"/>
      <c r="J6151" s="26">
        <f t="shared" si="438"/>
        <v>0</v>
      </c>
    </row>
    <row r="6152" spans="1:10" x14ac:dyDescent="0.25">
      <c r="A6152" s="36"/>
      <c r="B6152" s="32" t="s">
        <v>87</v>
      </c>
      <c r="C6152" s="32" t="str">
        <f t="shared" si="441"/>
        <v>116-208</v>
      </c>
      <c r="D6152" s="32" t="s">
        <v>149</v>
      </c>
      <c r="E6152" s="32" t="s">
        <v>19</v>
      </c>
      <c r="F6152" s="32">
        <v>2081160348858</v>
      </c>
      <c r="G6152" s="32">
        <v>18</v>
      </c>
      <c r="H6152" s="34">
        <v>1355.6025</v>
      </c>
      <c r="I6152" s="3"/>
      <c r="J6152" s="26">
        <f t="shared" ref="J6152:J6215" si="442">H6152*I6152</f>
        <v>0</v>
      </c>
    </row>
    <row r="6153" spans="1:10" x14ac:dyDescent="0.25">
      <c r="A6153" s="36"/>
      <c r="B6153" s="32" t="s">
        <v>87</v>
      </c>
      <c r="C6153" s="32" t="str">
        <f t="shared" si="441"/>
        <v>116-208</v>
      </c>
      <c r="D6153" s="32" t="s">
        <v>149</v>
      </c>
      <c r="E6153" s="32" t="s">
        <v>20</v>
      </c>
      <c r="F6153" s="32">
        <v>2081160358857</v>
      </c>
      <c r="G6153" s="32">
        <v>17</v>
      </c>
      <c r="H6153" s="34">
        <v>1355.6025</v>
      </c>
      <c r="I6153" s="3"/>
      <c r="J6153" s="26">
        <f t="shared" si="442"/>
        <v>0</v>
      </c>
    </row>
    <row r="6154" spans="1:10" x14ac:dyDescent="0.25">
      <c r="A6154" s="36"/>
      <c r="B6154" s="32" t="s">
        <v>87</v>
      </c>
      <c r="C6154" s="32" t="str">
        <f t="shared" si="441"/>
        <v>116-208</v>
      </c>
      <c r="D6154" s="32" t="s">
        <v>149</v>
      </c>
      <c r="E6154" s="32" t="s">
        <v>21</v>
      </c>
      <c r="F6154" s="32">
        <v>2081160368856</v>
      </c>
      <c r="G6154" s="32">
        <v>10</v>
      </c>
      <c r="H6154" s="34">
        <v>1355.6025</v>
      </c>
      <c r="I6154" s="3"/>
      <c r="J6154" s="26">
        <f t="shared" si="442"/>
        <v>0</v>
      </c>
    </row>
    <row r="6155" spans="1:10" x14ac:dyDescent="0.25">
      <c r="A6155" s="36"/>
      <c r="B6155" s="32" t="s">
        <v>87</v>
      </c>
      <c r="C6155" s="32" t="str">
        <f t="shared" si="441"/>
        <v>116-208</v>
      </c>
      <c r="D6155" s="32" t="s">
        <v>149</v>
      </c>
      <c r="E6155" s="32" t="s">
        <v>22</v>
      </c>
      <c r="F6155" s="32">
        <v>2081160378855</v>
      </c>
      <c r="G6155" s="32">
        <v>5</v>
      </c>
      <c r="H6155" s="34">
        <v>1355.6025</v>
      </c>
      <c r="I6155" s="3"/>
      <c r="J6155" s="26">
        <f t="shared" si="442"/>
        <v>0</v>
      </c>
    </row>
    <row r="6156" spans="1:10" x14ac:dyDescent="0.25">
      <c r="A6156" s="36"/>
      <c r="B6156" s="32" t="s">
        <v>87</v>
      </c>
      <c r="C6156" s="32" t="str">
        <f t="shared" si="441"/>
        <v>116-208</v>
      </c>
      <c r="D6156" s="32" t="s">
        <v>149</v>
      </c>
      <c r="E6156" s="32" t="s">
        <v>81</v>
      </c>
      <c r="F6156" s="32"/>
      <c r="G6156" s="32">
        <v>3</v>
      </c>
      <c r="H6156" s="34">
        <v>1355.6025</v>
      </c>
      <c r="I6156" s="3"/>
      <c r="J6156" s="26">
        <f t="shared" si="442"/>
        <v>0</v>
      </c>
    </row>
    <row r="6157" spans="1:10" x14ac:dyDescent="0.25">
      <c r="A6157" s="36"/>
      <c r="B6157" s="32" t="s">
        <v>87</v>
      </c>
      <c r="C6157" s="32" t="str">
        <f t="shared" si="441"/>
        <v>116-208</v>
      </c>
      <c r="D6157" s="32" t="s">
        <v>149</v>
      </c>
      <c r="E6157" s="32" t="s">
        <v>73</v>
      </c>
      <c r="F6157" s="32">
        <v>2081160428857</v>
      </c>
      <c r="G6157" s="32">
        <v>8</v>
      </c>
      <c r="H6157" s="34">
        <v>1355.6025</v>
      </c>
      <c r="I6157" s="3"/>
      <c r="J6157" s="26">
        <f t="shared" si="442"/>
        <v>0</v>
      </c>
    </row>
    <row r="6158" spans="1:10" x14ac:dyDescent="0.25">
      <c r="A6158" s="36"/>
      <c r="B6158" s="32" t="s">
        <v>87</v>
      </c>
      <c r="C6158" s="32" t="str">
        <f t="shared" si="441"/>
        <v>116-208</v>
      </c>
      <c r="D6158" s="32" t="s">
        <v>149</v>
      </c>
      <c r="E6158" s="32" t="s">
        <v>28</v>
      </c>
      <c r="F6158" s="32">
        <v>2081160438856</v>
      </c>
      <c r="G6158" s="32">
        <v>8</v>
      </c>
      <c r="H6158" s="34">
        <v>1355.6025</v>
      </c>
      <c r="I6158" s="3"/>
      <c r="J6158" s="26">
        <f t="shared" si="442"/>
        <v>0</v>
      </c>
    </row>
    <row r="6159" spans="1:10" x14ac:dyDescent="0.25">
      <c r="A6159" s="37"/>
      <c r="B6159" s="32" t="s">
        <v>87</v>
      </c>
      <c r="C6159" s="32" t="str">
        <f t="shared" si="441"/>
        <v>116-208</v>
      </c>
      <c r="D6159" s="32" t="s">
        <v>149</v>
      </c>
      <c r="E6159" s="32" t="s">
        <v>29</v>
      </c>
      <c r="F6159" s="32">
        <v>2081160448855</v>
      </c>
      <c r="G6159" s="32">
        <v>5</v>
      </c>
      <c r="H6159" s="34">
        <v>1355.6025</v>
      </c>
      <c r="I6159" s="3"/>
      <c r="J6159" s="26">
        <f t="shared" si="442"/>
        <v>0</v>
      </c>
    </row>
    <row r="6160" spans="1:10" x14ac:dyDescent="0.25">
      <c r="A6160" s="35"/>
      <c r="B6160" s="32" t="s">
        <v>76</v>
      </c>
      <c r="C6160" s="32" t="str">
        <f t="shared" ref="C6160:C6192" si="443">HYPERLINK("http://warehouse.orhideja.net//images/products/180-208,-210-208-kofejno-roz._1.jpg","180-208")</f>
        <v>180-208</v>
      </c>
      <c r="D6160" s="32" t="s">
        <v>149</v>
      </c>
      <c r="E6160" s="32" t="s">
        <v>7</v>
      </c>
      <c r="F6160" s="32">
        <v>2081800128857</v>
      </c>
      <c r="G6160" s="32">
        <v>3</v>
      </c>
      <c r="H6160" s="34">
        <v>1642.8824999999999</v>
      </c>
      <c r="I6160" s="3"/>
      <c r="J6160" s="26">
        <f t="shared" si="442"/>
        <v>0</v>
      </c>
    </row>
    <row r="6161" spans="1:10" x14ac:dyDescent="0.25">
      <c r="A6161" s="36"/>
      <c r="B6161" s="32" t="s">
        <v>76</v>
      </c>
      <c r="C6161" s="32" t="str">
        <f t="shared" si="443"/>
        <v>180-208</v>
      </c>
      <c r="D6161" s="32" t="s">
        <v>149</v>
      </c>
      <c r="E6161" s="32" t="s">
        <v>8</v>
      </c>
      <c r="F6161" s="32">
        <v>2081800138856</v>
      </c>
      <c r="G6161" s="32">
        <v>3</v>
      </c>
      <c r="H6161" s="34">
        <v>1642.8824999999999</v>
      </c>
      <c r="I6161" s="3"/>
      <c r="J6161" s="26">
        <f t="shared" si="442"/>
        <v>0</v>
      </c>
    </row>
    <row r="6162" spans="1:10" x14ac:dyDescent="0.25">
      <c r="A6162" s="36"/>
      <c r="B6162" s="32" t="s">
        <v>76</v>
      </c>
      <c r="C6162" s="32" t="str">
        <f t="shared" si="443"/>
        <v>180-208</v>
      </c>
      <c r="D6162" s="32" t="s">
        <v>149</v>
      </c>
      <c r="E6162" s="32" t="s">
        <v>54</v>
      </c>
      <c r="F6162" s="32">
        <v>2081800148855</v>
      </c>
      <c r="G6162" s="32">
        <v>3</v>
      </c>
      <c r="H6162" s="34">
        <v>1642.8824999999999</v>
      </c>
      <c r="I6162" s="3"/>
      <c r="J6162" s="26">
        <f t="shared" si="442"/>
        <v>0</v>
      </c>
    </row>
    <row r="6163" spans="1:10" x14ac:dyDescent="0.25">
      <c r="A6163" s="36"/>
      <c r="B6163" s="32" t="s">
        <v>76</v>
      </c>
      <c r="C6163" s="32" t="str">
        <f t="shared" si="443"/>
        <v>180-208</v>
      </c>
      <c r="D6163" s="32" t="s">
        <v>149</v>
      </c>
      <c r="E6163" s="32" t="s">
        <v>24</v>
      </c>
      <c r="F6163" s="32">
        <v>2081800158854</v>
      </c>
      <c r="G6163" s="32">
        <v>3</v>
      </c>
      <c r="H6163" s="34">
        <v>1642.8824999999999</v>
      </c>
      <c r="I6163" s="3"/>
      <c r="J6163" s="26">
        <f t="shared" si="442"/>
        <v>0</v>
      </c>
    </row>
    <row r="6164" spans="1:10" x14ac:dyDescent="0.25">
      <c r="A6164" s="36"/>
      <c r="B6164" s="32" t="s">
        <v>76</v>
      </c>
      <c r="C6164" s="32" t="str">
        <f t="shared" si="443"/>
        <v>180-208</v>
      </c>
      <c r="D6164" s="32" t="s">
        <v>149</v>
      </c>
      <c r="E6164" s="32" t="s">
        <v>9</v>
      </c>
      <c r="F6164" s="32">
        <v>2081800188851</v>
      </c>
      <c r="G6164" s="32">
        <v>10</v>
      </c>
      <c r="H6164" s="34">
        <v>1642.8824999999999</v>
      </c>
      <c r="I6164" s="3"/>
      <c r="J6164" s="26">
        <f t="shared" si="442"/>
        <v>0</v>
      </c>
    </row>
    <row r="6165" spans="1:10" x14ac:dyDescent="0.25">
      <c r="A6165" s="36"/>
      <c r="B6165" s="32" t="s">
        <v>76</v>
      </c>
      <c r="C6165" s="32" t="str">
        <f t="shared" si="443"/>
        <v>180-208</v>
      </c>
      <c r="D6165" s="32" t="s">
        <v>149</v>
      </c>
      <c r="E6165" s="32" t="s">
        <v>10</v>
      </c>
      <c r="F6165" s="32">
        <v>2081800198850</v>
      </c>
      <c r="G6165" s="32">
        <v>21</v>
      </c>
      <c r="H6165" s="34">
        <v>1642.8824999999999</v>
      </c>
      <c r="I6165" s="3"/>
      <c r="J6165" s="26">
        <f t="shared" si="442"/>
        <v>0</v>
      </c>
    </row>
    <row r="6166" spans="1:10" x14ac:dyDescent="0.25">
      <c r="A6166" s="36"/>
      <c r="B6166" s="32" t="s">
        <v>76</v>
      </c>
      <c r="C6166" s="32" t="str">
        <f t="shared" si="443"/>
        <v>180-208</v>
      </c>
      <c r="D6166" s="32" t="s">
        <v>149</v>
      </c>
      <c r="E6166" s="32" t="s">
        <v>11</v>
      </c>
      <c r="F6166" s="32">
        <v>2081800208856</v>
      </c>
      <c r="G6166" s="32">
        <v>39</v>
      </c>
      <c r="H6166" s="34">
        <v>1642.8824999999999</v>
      </c>
      <c r="I6166" s="3"/>
      <c r="J6166" s="26">
        <f t="shared" si="442"/>
        <v>0</v>
      </c>
    </row>
    <row r="6167" spans="1:10" x14ac:dyDescent="0.25">
      <c r="A6167" s="36"/>
      <c r="B6167" s="32" t="s">
        <v>76</v>
      </c>
      <c r="C6167" s="32" t="str">
        <f t="shared" si="443"/>
        <v>180-208</v>
      </c>
      <c r="D6167" s="32" t="s">
        <v>149</v>
      </c>
      <c r="E6167" s="32" t="s">
        <v>25</v>
      </c>
      <c r="F6167" s="32">
        <v>2081800218855</v>
      </c>
      <c r="G6167" s="32">
        <v>5</v>
      </c>
      <c r="H6167" s="34">
        <v>1642.8824999999999</v>
      </c>
      <c r="I6167" s="3"/>
      <c r="J6167" s="26">
        <f t="shared" si="442"/>
        <v>0</v>
      </c>
    </row>
    <row r="6168" spans="1:10" x14ac:dyDescent="0.25">
      <c r="A6168" s="36"/>
      <c r="B6168" s="32" t="s">
        <v>76</v>
      </c>
      <c r="C6168" s="32" t="str">
        <f t="shared" si="443"/>
        <v>180-208</v>
      </c>
      <c r="D6168" s="32" t="s">
        <v>149</v>
      </c>
      <c r="E6168" s="32" t="s">
        <v>12</v>
      </c>
      <c r="F6168" s="32">
        <v>2081800228854</v>
      </c>
      <c r="G6168" s="32">
        <v>14</v>
      </c>
      <c r="H6168" s="34">
        <v>1642.8824999999999</v>
      </c>
      <c r="I6168" s="3"/>
      <c r="J6168" s="26">
        <f t="shared" si="442"/>
        <v>0</v>
      </c>
    </row>
    <row r="6169" spans="1:10" x14ac:dyDescent="0.25">
      <c r="A6169" s="36"/>
      <c r="B6169" s="32" t="s">
        <v>76</v>
      </c>
      <c r="C6169" s="32" t="str">
        <f t="shared" si="443"/>
        <v>180-208</v>
      </c>
      <c r="D6169" s="32" t="s">
        <v>149</v>
      </c>
      <c r="E6169" s="32" t="s">
        <v>13</v>
      </c>
      <c r="F6169" s="32">
        <v>2081800238853</v>
      </c>
      <c r="G6169" s="32">
        <v>14</v>
      </c>
      <c r="H6169" s="34">
        <v>1642.8824999999999</v>
      </c>
      <c r="I6169" s="3"/>
      <c r="J6169" s="26">
        <f t="shared" si="442"/>
        <v>0</v>
      </c>
    </row>
    <row r="6170" spans="1:10" x14ac:dyDescent="0.25">
      <c r="A6170" s="36"/>
      <c r="B6170" s="32" t="s">
        <v>76</v>
      </c>
      <c r="C6170" s="32" t="str">
        <f t="shared" si="443"/>
        <v>180-208</v>
      </c>
      <c r="D6170" s="32" t="s">
        <v>149</v>
      </c>
      <c r="E6170" s="32" t="s">
        <v>71</v>
      </c>
      <c r="F6170" s="32">
        <v>2081800258851</v>
      </c>
      <c r="G6170" s="32">
        <v>5</v>
      </c>
      <c r="H6170" s="34">
        <v>1642.8824999999999</v>
      </c>
      <c r="I6170" s="3"/>
      <c r="J6170" s="26">
        <f t="shared" si="442"/>
        <v>0</v>
      </c>
    </row>
    <row r="6171" spans="1:10" x14ac:dyDescent="0.25">
      <c r="A6171" s="36"/>
      <c r="B6171" s="32" t="s">
        <v>76</v>
      </c>
      <c r="C6171" s="32" t="str">
        <f t="shared" si="443"/>
        <v>180-208</v>
      </c>
      <c r="D6171" s="32" t="s">
        <v>149</v>
      </c>
      <c r="E6171" s="32" t="s">
        <v>14</v>
      </c>
      <c r="F6171" s="32">
        <v>2081800268850</v>
      </c>
      <c r="G6171" s="32">
        <v>24</v>
      </c>
      <c r="H6171" s="34">
        <v>1642.8824999999999</v>
      </c>
      <c r="I6171" s="3"/>
      <c r="J6171" s="26">
        <f t="shared" si="442"/>
        <v>0</v>
      </c>
    </row>
    <row r="6172" spans="1:10" x14ac:dyDescent="0.25">
      <c r="A6172" s="36"/>
      <c r="B6172" s="32" t="s">
        <v>76</v>
      </c>
      <c r="C6172" s="32" t="str">
        <f t="shared" si="443"/>
        <v>180-208</v>
      </c>
      <c r="D6172" s="32" t="s">
        <v>149</v>
      </c>
      <c r="E6172" s="32" t="s">
        <v>15</v>
      </c>
      <c r="F6172" s="32">
        <v>2081800278859</v>
      </c>
      <c r="G6172" s="32">
        <v>5</v>
      </c>
      <c r="H6172" s="34">
        <v>1642.8824999999999</v>
      </c>
      <c r="I6172" s="3"/>
      <c r="J6172" s="26">
        <f t="shared" si="442"/>
        <v>0</v>
      </c>
    </row>
    <row r="6173" spans="1:10" x14ac:dyDescent="0.25">
      <c r="A6173" s="36"/>
      <c r="B6173" s="32" t="s">
        <v>76</v>
      </c>
      <c r="C6173" s="32" t="str">
        <f t="shared" si="443"/>
        <v>180-208</v>
      </c>
      <c r="D6173" s="32" t="s">
        <v>149</v>
      </c>
      <c r="E6173" s="32" t="s">
        <v>16</v>
      </c>
      <c r="F6173" s="32">
        <v>2081800288858</v>
      </c>
      <c r="G6173" s="32">
        <v>27</v>
      </c>
      <c r="H6173" s="34">
        <v>1642.8824999999999</v>
      </c>
      <c r="I6173" s="3"/>
      <c r="J6173" s="26">
        <f t="shared" si="442"/>
        <v>0</v>
      </c>
    </row>
    <row r="6174" spans="1:10" x14ac:dyDescent="0.25">
      <c r="A6174" s="36"/>
      <c r="B6174" s="32" t="s">
        <v>76</v>
      </c>
      <c r="C6174" s="32" t="str">
        <f t="shared" si="443"/>
        <v>180-208</v>
      </c>
      <c r="D6174" s="32" t="s">
        <v>149</v>
      </c>
      <c r="E6174" s="32" t="s">
        <v>17</v>
      </c>
      <c r="F6174" s="32">
        <v>2081800298857</v>
      </c>
      <c r="G6174" s="32">
        <v>16</v>
      </c>
      <c r="H6174" s="34">
        <v>1642.8824999999999</v>
      </c>
      <c r="I6174" s="3"/>
      <c r="J6174" s="26">
        <f t="shared" si="442"/>
        <v>0</v>
      </c>
    </row>
    <row r="6175" spans="1:10" x14ac:dyDescent="0.25">
      <c r="A6175" s="36"/>
      <c r="B6175" s="32" t="s">
        <v>76</v>
      </c>
      <c r="C6175" s="32" t="str">
        <f t="shared" si="443"/>
        <v>180-208</v>
      </c>
      <c r="D6175" s="32" t="s">
        <v>149</v>
      </c>
      <c r="E6175" s="32" t="s">
        <v>18</v>
      </c>
      <c r="F6175" s="32">
        <v>2081800308853</v>
      </c>
      <c r="G6175" s="32">
        <v>15</v>
      </c>
      <c r="H6175" s="34">
        <v>1642.8824999999999</v>
      </c>
      <c r="I6175" s="3"/>
      <c r="J6175" s="26">
        <f t="shared" si="442"/>
        <v>0</v>
      </c>
    </row>
    <row r="6176" spans="1:10" x14ac:dyDescent="0.25">
      <c r="A6176" s="36"/>
      <c r="B6176" s="32" t="s">
        <v>76</v>
      </c>
      <c r="C6176" s="32" t="str">
        <f t="shared" si="443"/>
        <v>180-208</v>
      </c>
      <c r="D6176" s="32" t="s">
        <v>149</v>
      </c>
      <c r="E6176" s="32" t="s">
        <v>26</v>
      </c>
      <c r="F6176" s="32">
        <v>2081800318852</v>
      </c>
      <c r="G6176" s="32">
        <v>12</v>
      </c>
      <c r="H6176" s="34">
        <v>1642.8824999999999</v>
      </c>
      <c r="I6176" s="3"/>
      <c r="J6176" s="26">
        <f t="shared" si="442"/>
        <v>0</v>
      </c>
    </row>
    <row r="6177" spans="1:10" x14ac:dyDescent="0.25">
      <c r="A6177" s="36"/>
      <c r="B6177" s="32" t="s">
        <v>76</v>
      </c>
      <c r="C6177" s="32" t="str">
        <f t="shared" si="443"/>
        <v>180-208</v>
      </c>
      <c r="D6177" s="32" t="s">
        <v>149</v>
      </c>
      <c r="E6177" s="32" t="s">
        <v>19</v>
      </c>
      <c r="F6177" s="32">
        <v>2081800348859</v>
      </c>
      <c r="G6177" s="32">
        <v>25</v>
      </c>
      <c r="H6177" s="34">
        <v>1642.8824999999999</v>
      </c>
      <c r="I6177" s="3"/>
      <c r="J6177" s="26">
        <f t="shared" si="442"/>
        <v>0</v>
      </c>
    </row>
    <row r="6178" spans="1:10" x14ac:dyDescent="0.25">
      <c r="A6178" s="36"/>
      <c r="B6178" s="32" t="s">
        <v>76</v>
      </c>
      <c r="C6178" s="32" t="str">
        <f t="shared" si="443"/>
        <v>180-208</v>
      </c>
      <c r="D6178" s="32" t="s">
        <v>149</v>
      </c>
      <c r="E6178" s="32" t="s">
        <v>20</v>
      </c>
      <c r="F6178" s="32">
        <v>2081800358858</v>
      </c>
      <c r="G6178" s="32">
        <v>18</v>
      </c>
      <c r="H6178" s="34">
        <v>1642.8824999999999</v>
      </c>
      <c r="I6178" s="3"/>
      <c r="J6178" s="26">
        <f t="shared" si="442"/>
        <v>0</v>
      </c>
    </row>
    <row r="6179" spans="1:10" x14ac:dyDescent="0.25">
      <c r="A6179" s="36"/>
      <c r="B6179" s="32" t="s">
        <v>76</v>
      </c>
      <c r="C6179" s="32" t="str">
        <f t="shared" si="443"/>
        <v>180-208</v>
      </c>
      <c r="D6179" s="32" t="s">
        <v>149</v>
      </c>
      <c r="E6179" s="32" t="s">
        <v>21</v>
      </c>
      <c r="F6179" s="32">
        <v>2081800368857</v>
      </c>
      <c r="G6179" s="32">
        <v>26</v>
      </c>
      <c r="H6179" s="34">
        <v>1642.8824999999999</v>
      </c>
      <c r="I6179" s="3"/>
      <c r="J6179" s="26">
        <f t="shared" si="442"/>
        <v>0</v>
      </c>
    </row>
    <row r="6180" spans="1:10" x14ac:dyDescent="0.25">
      <c r="A6180" s="36"/>
      <c r="B6180" s="32" t="s">
        <v>76</v>
      </c>
      <c r="C6180" s="32" t="str">
        <f t="shared" si="443"/>
        <v>180-208</v>
      </c>
      <c r="D6180" s="32" t="s">
        <v>149</v>
      </c>
      <c r="E6180" s="32" t="s">
        <v>22</v>
      </c>
      <c r="F6180" s="32">
        <v>2081800378856</v>
      </c>
      <c r="G6180" s="32">
        <v>20</v>
      </c>
      <c r="H6180" s="34">
        <v>1642.8824999999999</v>
      </c>
      <c r="I6180" s="3"/>
      <c r="J6180" s="26">
        <f t="shared" si="442"/>
        <v>0</v>
      </c>
    </row>
    <row r="6181" spans="1:10" x14ac:dyDescent="0.25">
      <c r="A6181" s="36"/>
      <c r="B6181" s="32" t="s">
        <v>76</v>
      </c>
      <c r="C6181" s="32" t="str">
        <f t="shared" si="443"/>
        <v>180-208</v>
      </c>
      <c r="D6181" s="32" t="s">
        <v>149</v>
      </c>
      <c r="E6181" s="32" t="s">
        <v>23</v>
      </c>
      <c r="F6181" s="32">
        <v>2081800388855</v>
      </c>
      <c r="G6181" s="32">
        <v>10</v>
      </c>
      <c r="H6181" s="34">
        <v>1642.8824999999999</v>
      </c>
      <c r="I6181" s="3"/>
      <c r="J6181" s="26">
        <f t="shared" si="442"/>
        <v>0</v>
      </c>
    </row>
    <row r="6182" spans="1:10" x14ac:dyDescent="0.25">
      <c r="A6182" s="36"/>
      <c r="B6182" s="32" t="s">
        <v>76</v>
      </c>
      <c r="C6182" s="32" t="str">
        <f t="shared" si="443"/>
        <v>180-208</v>
      </c>
      <c r="D6182" s="32" t="s">
        <v>149</v>
      </c>
      <c r="E6182" s="32" t="s">
        <v>81</v>
      </c>
      <c r="F6182" s="32">
        <v>2081800418859</v>
      </c>
      <c r="G6182" s="32">
        <v>7</v>
      </c>
      <c r="H6182" s="34">
        <v>1642.8824999999999</v>
      </c>
      <c r="I6182" s="3"/>
      <c r="J6182" s="26">
        <f t="shared" si="442"/>
        <v>0</v>
      </c>
    </row>
    <row r="6183" spans="1:10" x14ac:dyDescent="0.25">
      <c r="A6183" s="36"/>
      <c r="B6183" s="32" t="s">
        <v>76</v>
      </c>
      <c r="C6183" s="32" t="str">
        <f t="shared" si="443"/>
        <v>180-208</v>
      </c>
      <c r="D6183" s="32" t="s">
        <v>149</v>
      </c>
      <c r="E6183" s="32" t="s">
        <v>73</v>
      </c>
      <c r="F6183" s="32">
        <v>2081800428858</v>
      </c>
      <c r="G6183" s="32">
        <v>23</v>
      </c>
      <c r="H6183" s="34">
        <v>1642.8824999999999</v>
      </c>
      <c r="I6183" s="3"/>
      <c r="J6183" s="26">
        <f t="shared" si="442"/>
        <v>0</v>
      </c>
    </row>
    <row r="6184" spans="1:10" x14ac:dyDescent="0.25">
      <c r="A6184" s="36"/>
      <c r="B6184" s="32" t="s">
        <v>76</v>
      </c>
      <c r="C6184" s="32" t="str">
        <f t="shared" si="443"/>
        <v>180-208</v>
      </c>
      <c r="D6184" s="32" t="s">
        <v>149</v>
      </c>
      <c r="E6184" s="32" t="s">
        <v>28</v>
      </c>
      <c r="F6184" s="32">
        <v>2081800438857</v>
      </c>
      <c r="G6184" s="32">
        <v>34</v>
      </c>
      <c r="H6184" s="34">
        <v>1642.8824999999999</v>
      </c>
      <c r="I6184" s="3"/>
      <c r="J6184" s="26">
        <f t="shared" si="442"/>
        <v>0</v>
      </c>
    </row>
    <row r="6185" spans="1:10" x14ac:dyDescent="0.25">
      <c r="A6185" s="36"/>
      <c r="B6185" s="32" t="s">
        <v>76</v>
      </c>
      <c r="C6185" s="32" t="str">
        <f t="shared" si="443"/>
        <v>180-208</v>
      </c>
      <c r="D6185" s="32" t="s">
        <v>149</v>
      </c>
      <c r="E6185" s="32" t="s">
        <v>29</v>
      </c>
      <c r="F6185" s="32">
        <v>2081800448856</v>
      </c>
      <c r="G6185" s="32">
        <v>38</v>
      </c>
      <c r="H6185" s="34">
        <v>1642.8824999999999</v>
      </c>
      <c r="I6185" s="3"/>
      <c r="J6185" s="26">
        <f t="shared" si="442"/>
        <v>0</v>
      </c>
    </row>
    <row r="6186" spans="1:10" x14ac:dyDescent="0.25">
      <c r="A6186" s="36"/>
      <c r="B6186" s="32" t="s">
        <v>76</v>
      </c>
      <c r="C6186" s="32" t="str">
        <f t="shared" si="443"/>
        <v>180-208</v>
      </c>
      <c r="D6186" s="32" t="s">
        <v>149</v>
      </c>
      <c r="E6186" s="32" t="s">
        <v>30</v>
      </c>
      <c r="F6186" s="32">
        <v>2081800458855</v>
      </c>
      <c r="G6186" s="32">
        <v>24</v>
      </c>
      <c r="H6186" s="34">
        <v>1642.8824999999999</v>
      </c>
      <c r="I6186" s="3"/>
      <c r="J6186" s="26">
        <f t="shared" si="442"/>
        <v>0</v>
      </c>
    </row>
    <row r="6187" spans="1:10" x14ac:dyDescent="0.25">
      <c r="A6187" s="36"/>
      <c r="B6187" s="32" t="s">
        <v>76</v>
      </c>
      <c r="C6187" s="32" t="str">
        <f t="shared" si="443"/>
        <v>180-208</v>
      </c>
      <c r="D6187" s="32" t="s">
        <v>149</v>
      </c>
      <c r="E6187" s="32" t="s">
        <v>82</v>
      </c>
      <c r="F6187" s="32">
        <v>2081800498851</v>
      </c>
      <c r="G6187" s="32">
        <v>14</v>
      </c>
      <c r="H6187" s="34">
        <v>1642.8824999999999</v>
      </c>
      <c r="I6187" s="3"/>
      <c r="J6187" s="26">
        <f t="shared" si="442"/>
        <v>0</v>
      </c>
    </row>
    <row r="6188" spans="1:10" x14ac:dyDescent="0.25">
      <c r="A6188" s="36"/>
      <c r="B6188" s="32" t="s">
        <v>76</v>
      </c>
      <c r="C6188" s="32" t="str">
        <f t="shared" si="443"/>
        <v>180-208</v>
      </c>
      <c r="D6188" s="32" t="s">
        <v>149</v>
      </c>
      <c r="E6188" s="32" t="s">
        <v>74</v>
      </c>
      <c r="F6188" s="32">
        <v>2081800348859</v>
      </c>
      <c r="G6188" s="32">
        <v>30</v>
      </c>
      <c r="H6188" s="34">
        <v>1642.8824999999999</v>
      </c>
      <c r="I6188" s="3"/>
      <c r="J6188" s="26">
        <f t="shared" si="442"/>
        <v>0</v>
      </c>
    </row>
    <row r="6189" spans="1:10" x14ac:dyDescent="0.25">
      <c r="A6189" s="36"/>
      <c r="B6189" s="32" t="s">
        <v>76</v>
      </c>
      <c r="C6189" s="32" t="str">
        <f t="shared" si="443"/>
        <v>180-208</v>
      </c>
      <c r="D6189" s="32" t="s">
        <v>149</v>
      </c>
      <c r="E6189" s="32" t="s">
        <v>36</v>
      </c>
      <c r="F6189" s="32">
        <v>2081800518856</v>
      </c>
      <c r="G6189" s="32">
        <v>21</v>
      </c>
      <c r="H6189" s="34">
        <v>1642.8824999999999</v>
      </c>
      <c r="I6189" s="3"/>
      <c r="J6189" s="26">
        <f t="shared" si="442"/>
        <v>0</v>
      </c>
    </row>
    <row r="6190" spans="1:10" x14ac:dyDescent="0.25">
      <c r="A6190" s="36"/>
      <c r="B6190" s="32" t="s">
        <v>76</v>
      </c>
      <c r="C6190" s="32" t="str">
        <f t="shared" si="443"/>
        <v>180-208</v>
      </c>
      <c r="D6190" s="32" t="s">
        <v>149</v>
      </c>
      <c r="E6190" s="32" t="s">
        <v>37</v>
      </c>
      <c r="F6190" s="32">
        <v>2081800528855</v>
      </c>
      <c r="G6190" s="32">
        <v>19</v>
      </c>
      <c r="H6190" s="34">
        <v>1642.8824999999999</v>
      </c>
      <c r="I6190" s="3"/>
      <c r="J6190" s="26">
        <f t="shared" si="442"/>
        <v>0</v>
      </c>
    </row>
    <row r="6191" spans="1:10" x14ac:dyDescent="0.25">
      <c r="A6191" s="36"/>
      <c r="B6191" s="32" t="s">
        <v>76</v>
      </c>
      <c r="C6191" s="32" t="str">
        <f t="shared" si="443"/>
        <v>180-208</v>
      </c>
      <c r="D6191" s="32" t="s">
        <v>149</v>
      </c>
      <c r="E6191" s="32" t="s">
        <v>160</v>
      </c>
      <c r="F6191" s="32">
        <v>2081800578850</v>
      </c>
      <c r="G6191" s="32">
        <v>6</v>
      </c>
      <c r="H6191" s="34">
        <v>1642.8824999999999</v>
      </c>
      <c r="I6191" s="3"/>
      <c r="J6191" s="26">
        <f t="shared" si="442"/>
        <v>0</v>
      </c>
    </row>
    <row r="6192" spans="1:10" x14ac:dyDescent="0.25">
      <c r="A6192" s="37"/>
      <c r="B6192" s="32" t="s">
        <v>76</v>
      </c>
      <c r="C6192" s="32" t="str">
        <f t="shared" si="443"/>
        <v>180-208</v>
      </c>
      <c r="D6192" s="32" t="s">
        <v>149</v>
      </c>
      <c r="E6192" s="32" t="s">
        <v>85</v>
      </c>
      <c r="F6192" s="32">
        <v>2081800588859</v>
      </c>
      <c r="G6192" s="32">
        <v>5</v>
      </c>
      <c r="H6192" s="34">
        <v>1642.8824999999999</v>
      </c>
      <c r="I6192" s="3"/>
      <c r="J6192" s="26">
        <f t="shared" si="442"/>
        <v>0</v>
      </c>
    </row>
    <row r="6193" spans="1:10" ht="24.75" customHeight="1" x14ac:dyDescent="0.25">
      <c r="A6193" s="35"/>
      <c r="B6193" s="32" t="s">
        <v>68</v>
      </c>
      <c r="C6193" s="32" t="str">
        <f t="shared" ref="C6193:C6203" si="444">HYPERLINK("http://warehouse.orhideja.net//images/products/532-208-coffee--rose-_2.jpg","532-208")</f>
        <v>532-208</v>
      </c>
      <c r="D6193" s="32" t="s">
        <v>149</v>
      </c>
      <c r="E6193" s="32" t="s">
        <v>78</v>
      </c>
      <c r="F6193" s="32">
        <v>2085320178859</v>
      </c>
      <c r="G6193" s="32">
        <v>2</v>
      </c>
      <c r="H6193" s="34">
        <v>1472.31</v>
      </c>
      <c r="I6193" s="3"/>
      <c r="J6193" s="26">
        <f t="shared" si="442"/>
        <v>0</v>
      </c>
    </row>
    <row r="6194" spans="1:10" ht="24.75" customHeight="1" x14ac:dyDescent="0.25">
      <c r="A6194" s="36"/>
      <c r="B6194" s="32" t="s">
        <v>68</v>
      </c>
      <c r="C6194" s="32" t="str">
        <f t="shared" si="444"/>
        <v>532-208</v>
      </c>
      <c r="D6194" s="32" t="s">
        <v>149</v>
      </c>
      <c r="E6194" s="32" t="s">
        <v>9</v>
      </c>
      <c r="F6194" s="32">
        <v>2085320188858</v>
      </c>
      <c r="G6194" s="32">
        <v>4</v>
      </c>
      <c r="H6194" s="34">
        <v>1472.31</v>
      </c>
      <c r="I6194" s="3"/>
      <c r="J6194" s="26">
        <f t="shared" si="442"/>
        <v>0</v>
      </c>
    </row>
    <row r="6195" spans="1:10" ht="24.75" customHeight="1" x14ac:dyDescent="0.25">
      <c r="A6195" s="36"/>
      <c r="B6195" s="32" t="s">
        <v>68</v>
      </c>
      <c r="C6195" s="32" t="str">
        <f t="shared" si="444"/>
        <v>532-208</v>
      </c>
      <c r="D6195" s="32" t="s">
        <v>149</v>
      </c>
      <c r="E6195" s="32" t="s">
        <v>10</v>
      </c>
      <c r="F6195" s="32">
        <v>2085320198857</v>
      </c>
      <c r="G6195" s="32">
        <v>8</v>
      </c>
      <c r="H6195" s="34">
        <v>1472.31</v>
      </c>
      <c r="I6195" s="3"/>
      <c r="J6195" s="26">
        <f t="shared" si="442"/>
        <v>0</v>
      </c>
    </row>
    <row r="6196" spans="1:10" ht="24.75" customHeight="1" x14ac:dyDescent="0.25">
      <c r="A6196" s="36"/>
      <c r="B6196" s="32" t="s">
        <v>68</v>
      </c>
      <c r="C6196" s="32" t="str">
        <f t="shared" si="444"/>
        <v>532-208</v>
      </c>
      <c r="D6196" s="32" t="s">
        <v>149</v>
      </c>
      <c r="E6196" s="32" t="s">
        <v>11</v>
      </c>
      <c r="F6196" s="32">
        <v>2085320208853</v>
      </c>
      <c r="G6196" s="32">
        <v>4</v>
      </c>
      <c r="H6196" s="34">
        <v>1472.31</v>
      </c>
      <c r="I6196" s="3"/>
      <c r="J6196" s="26">
        <f t="shared" si="442"/>
        <v>0</v>
      </c>
    </row>
    <row r="6197" spans="1:10" ht="24.75" customHeight="1" x14ac:dyDescent="0.25">
      <c r="A6197" s="36"/>
      <c r="B6197" s="32" t="s">
        <v>68</v>
      </c>
      <c r="C6197" s="32" t="str">
        <f t="shared" si="444"/>
        <v>532-208</v>
      </c>
      <c r="D6197" s="32" t="s">
        <v>149</v>
      </c>
      <c r="E6197" s="32" t="s">
        <v>71</v>
      </c>
      <c r="F6197" s="32">
        <v>2085320258858</v>
      </c>
      <c r="G6197" s="32">
        <v>2</v>
      </c>
      <c r="H6197" s="34">
        <v>1472.31</v>
      </c>
      <c r="I6197" s="3"/>
      <c r="J6197" s="26">
        <f t="shared" si="442"/>
        <v>0</v>
      </c>
    </row>
    <row r="6198" spans="1:10" ht="24.75" customHeight="1" x14ac:dyDescent="0.25">
      <c r="A6198" s="36"/>
      <c r="B6198" s="32" t="s">
        <v>68</v>
      </c>
      <c r="C6198" s="32" t="str">
        <f t="shared" si="444"/>
        <v>532-208</v>
      </c>
      <c r="D6198" s="32" t="s">
        <v>149</v>
      </c>
      <c r="E6198" s="32" t="s">
        <v>14</v>
      </c>
      <c r="F6198" s="32">
        <v>2085320268857</v>
      </c>
      <c r="G6198" s="32">
        <v>5</v>
      </c>
      <c r="H6198" s="34">
        <v>1472.31</v>
      </c>
      <c r="I6198" s="3"/>
      <c r="J6198" s="26">
        <f t="shared" si="442"/>
        <v>0</v>
      </c>
    </row>
    <row r="6199" spans="1:10" ht="24.75" customHeight="1" x14ac:dyDescent="0.25">
      <c r="A6199" s="36"/>
      <c r="B6199" s="32" t="s">
        <v>68</v>
      </c>
      <c r="C6199" s="32" t="str">
        <f t="shared" si="444"/>
        <v>532-208</v>
      </c>
      <c r="D6199" s="32" t="s">
        <v>149</v>
      </c>
      <c r="E6199" s="32" t="s">
        <v>15</v>
      </c>
      <c r="F6199" s="32">
        <v>2085320278856</v>
      </c>
      <c r="G6199" s="32">
        <v>8</v>
      </c>
      <c r="H6199" s="34">
        <v>1472.31</v>
      </c>
      <c r="I6199" s="3"/>
      <c r="J6199" s="26">
        <f t="shared" si="442"/>
        <v>0</v>
      </c>
    </row>
    <row r="6200" spans="1:10" ht="24.75" customHeight="1" x14ac:dyDescent="0.25">
      <c r="A6200" s="36"/>
      <c r="B6200" s="32" t="s">
        <v>68</v>
      </c>
      <c r="C6200" s="32" t="str">
        <f t="shared" si="444"/>
        <v>532-208</v>
      </c>
      <c r="D6200" s="32" t="s">
        <v>149</v>
      </c>
      <c r="E6200" s="32" t="s">
        <v>16</v>
      </c>
      <c r="F6200" s="32">
        <v>2085320288855</v>
      </c>
      <c r="G6200" s="32">
        <v>4</v>
      </c>
      <c r="H6200" s="34">
        <v>1472.31</v>
      </c>
      <c r="I6200" s="3"/>
      <c r="J6200" s="26">
        <f t="shared" si="442"/>
        <v>0</v>
      </c>
    </row>
    <row r="6201" spans="1:10" ht="24.75" customHeight="1" x14ac:dyDescent="0.25">
      <c r="A6201" s="36"/>
      <c r="B6201" s="32" t="s">
        <v>68</v>
      </c>
      <c r="C6201" s="32" t="str">
        <f t="shared" si="444"/>
        <v>532-208</v>
      </c>
      <c r="D6201" s="32" t="s">
        <v>149</v>
      </c>
      <c r="E6201" s="32" t="s">
        <v>79</v>
      </c>
      <c r="F6201" s="32">
        <v>2085320338857</v>
      </c>
      <c r="G6201" s="32">
        <v>1</v>
      </c>
      <c r="H6201" s="34">
        <v>1472.31</v>
      </c>
      <c r="I6201" s="3"/>
      <c r="J6201" s="26">
        <f t="shared" si="442"/>
        <v>0</v>
      </c>
    </row>
    <row r="6202" spans="1:10" ht="24.75" customHeight="1" x14ac:dyDescent="0.25">
      <c r="A6202" s="36"/>
      <c r="B6202" s="32" t="s">
        <v>68</v>
      </c>
      <c r="C6202" s="32" t="str">
        <f t="shared" si="444"/>
        <v>532-208</v>
      </c>
      <c r="D6202" s="32" t="s">
        <v>149</v>
      </c>
      <c r="E6202" s="32" t="s">
        <v>19</v>
      </c>
      <c r="F6202" s="32">
        <v>2085320348856</v>
      </c>
      <c r="G6202" s="32">
        <v>3</v>
      </c>
      <c r="H6202" s="34">
        <v>1472.31</v>
      </c>
      <c r="I6202" s="3"/>
      <c r="J6202" s="26">
        <f t="shared" si="442"/>
        <v>0</v>
      </c>
    </row>
    <row r="6203" spans="1:10" ht="24.75" customHeight="1" x14ac:dyDescent="0.25">
      <c r="A6203" s="37"/>
      <c r="B6203" s="32" t="s">
        <v>68</v>
      </c>
      <c r="C6203" s="32" t="str">
        <f t="shared" si="444"/>
        <v>532-208</v>
      </c>
      <c r="D6203" s="32" t="s">
        <v>149</v>
      </c>
      <c r="E6203" s="32" t="s">
        <v>20</v>
      </c>
      <c r="F6203" s="32">
        <v>2085320358855</v>
      </c>
      <c r="G6203" s="32">
        <v>1</v>
      </c>
      <c r="H6203" s="34">
        <v>1472.31</v>
      </c>
      <c r="I6203" s="3"/>
      <c r="J6203" s="26">
        <f t="shared" si="442"/>
        <v>0</v>
      </c>
    </row>
    <row r="6204" spans="1:10" ht="48.75" customHeight="1" x14ac:dyDescent="0.25">
      <c r="A6204" s="35"/>
      <c r="B6204" s="32" t="s">
        <v>31</v>
      </c>
      <c r="C6204" s="32" t="str">
        <f>HYPERLINK("http://warehouse.orhideja.net//images/products/180-208,-210-208-kofejno-roz._6.jpg","210-208")</f>
        <v>210-208</v>
      </c>
      <c r="D6204" s="32" t="s">
        <v>149</v>
      </c>
      <c r="E6204" s="32">
        <v>38</v>
      </c>
      <c r="F6204" s="32">
        <v>2082101078858</v>
      </c>
      <c r="G6204" s="32">
        <v>24</v>
      </c>
      <c r="H6204" s="34">
        <v>888.77249999999992</v>
      </c>
      <c r="I6204" s="3"/>
      <c r="J6204" s="26">
        <f t="shared" si="442"/>
        <v>0</v>
      </c>
    </row>
    <row r="6205" spans="1:10" ht="48.75" customHeight="1" x14ac:dyDescent="0.25">
      <c r="A6205" s="36"/>
      <c r="B6205" s="32" t="s">
        <v>31</v>
      </c>
      <c r="C6205" s="32" t="str">
        <f>HYPERLINK("http://warehouse.orhideja.net//images/products/180-208,-210-208-kofejno-roz._6.jpg","210-208")</f>
        <v>210-208</v>
      </c>
      <c r="D6205" s="32" t="s">
        <v>149</v>
      </c>
      <c r="E6205" s="32">
        <v>40</v>
      </c>
      <c r="F6205" s="32">
        <v>2082101088857</v>
      </c>
      <c r="G6205" s="32">
        <v>27</v>
      </c>
      <c r="H6205" s="34">
        <v>888.77249999999992</v>
      </c>
      <c r="I6205" s="3"/>
      <c r="J6205" s="26">
        <f t="shared" si="442"/>
        <v>0</v>
      </c>
    </row>
    <row r="6206" spans="1:10" ht="48.75" customHeight="1" x14ac:dyDescent="0.25">
      <c r="A6206" s="36"/>
      <c r="B6206" s="32" t="s">
        <v>31</v>
      </c>
      <c r="C6206" s="32" t="str">
        <f>HYPERLINK("http://warehouse.orhideja.net//images/products/180-208,-210-208-kofejno-roz._6.jpg","210-208")</f>
        <v>210-208</v>
      </c>
      <c r="D6206" s="32" t="s">
        <v>149</v>
      </c>
      <c r="E6206" s="32">
        <v>42</v>
      </c>
      <c r="F6206" s="32">
        <v>2082101098856</v>
      </c>
      <c r="G6206" s="32">
        <v>13</v>
      </c>
      <c r="H6206" s="34">
        <v>888.77249999999992</v>
      </c>
      <c r="I6206" s="3"/>
      <c r="J6206" s="26">
        <f t="shared" si="442"/>
        <v>0</v>
      </c>
    </row>
    <row r="6207" spans="1:10" ht="48.75" customHeight="1" x14ac:dyDescent="0.25">
      <c r="A6207" s="36"/>
      <c r="B6207" s="32" t="s">
        <v>31</v>
      </c>
      <c r="C6207" s="32" t="str">
        <f>HYPERLINK("http://warehouse.orhideja.net//images/products/180-208,-210-208-kofejno-roz._6.jpg","210-208")</f>
        <v>210-208</v>
      </c>
      <c r="D6207" s="32" t="s">
        <v>149</v>
      </c>
      <c r="E6207" s="32">
        <v>44</v>
      </c>
      <c r="F6207" s="32">
        <v>2082101108852</v>
      </c>
      <c r="G6207" s="32">
        <v>18</v>
      </c>
      <c r="H6207" s="34">
        <v>888.77249999999992</v>
      </c>
      <c r="I6207" s="3"/>
      <c r="J6207" s="26">
        <f t="shared" si="442"/>
        <v>0</v>
      </c>
    </row>
    <row r="6208" spans="1:10" ht="48.75" customHeight="1" x14ac:dyDescent="0.25">
      <c r="A6208" s="37"/>
      <c r="B6208" s="32" t="s">
        <v>31</v>
      </c>
      <c r="C6208" s="32" t="str">
        <f>HYPERLINK("http://warehouse.orhideja.net//images/products/180-208,-210-208-kofejno-roz._6.jpg","210-208")</f>
        <v>210-208</v>
      </c>
      <c r="D6208" s="32" t="s">
        <v>149</v>
      </c>
      <c r="E6208" s="32">
        <v>46</v>
      </c>
      <c r="F6208" s="32">
        <v>2082101118851</v>
      </c>
      <c r="G6208" s="32">
        <v>24</v>
      </c>
      <c r="H6208" s="34">
        <v>888.77249999999992</v>
      </c>
      <c r="I6208" s="3"/>
      <c r="J6208" s="26">
        <f t="shared" si="442"/>
        <v>0</v>
      </c>
    </row>
    <row r="6209" spans="1:10" ht="42.75" customHeight="1" x14ac:dyDescent="0.25">
      <c r="A6209" s="35"/>
      <c r="B6209" s="32" t="s">
        <v>84</v>
      </c>
      <c r="C6209" s="32" t="str">
        <f>HYPERLINK("http://warehouse.orhideja.net//images/products/236-208-cofferose.jpg","236-208")</f>
        <v>236-208</v>
      </c>
      <c r="D6209" s="32" t="s">
        <v>149</v>
      </c>
      <c r="E6209" s="32">
        <v>36</v>
      </c>
      <c r="F6209" s="32">
        <v>2082361068859</v>
      </c>
      <c r="G6209" s="32">
        <v>3</v>
      </c>
      <c r="H6209" s="34">
        <v>772.06499999999994</v>
      </c>
      <c r="I6209" s="3"/>
      <c r="J6209" s="26">
        <f t="shared" si="442"/>
        <v>0</v>
      </c>
    </row>
    <row r="6210" spans="1:10" ht="42.75" customHeight="1" x14ac:dyDescent="0.25">
      <c r="A6210" s="36"/>
      <c r="B6210" s="32" t="s">
        <v>84</v>
      </c>
      <c r="C6210" s="32" t="str">
        <f>HYPERLINK("http://warehouse.orhideja.net//images/products/236-208-cofferose.jpg","236-208")</f>
        <v>236-208</v>
      </c>
      <c r="D6210" s="32" t="s">
        <v>149</v>
      </c>
      <c r="E6210" s="32">
        <v>38</v>
      </c>
      <c r="F6210" s="32">
        <v>2082361078858</v>
      </c>
      <c r="G6210" s="32">
        <v>5</v>
      </c>
      <c r="H6210" s="34">
        <v>772.06499999999994</v>
      </c>
      <c r="I6210" s="3"/>
      <c r="J6210" s="26">
        <f t="shared" si="442"/>
        <v>0</v>
      </c>
    </row>
    <row r="6211" spans="1:10" ht="42.75" customHeight="1" x14ac:dyDescent="0.25">
      <c r="A6211" s="36"/>
      <c r="B6211" s="32" t="s">
        <v>84</v>
      </c>
      <c r="C6211" s="32" t="str">
        <f>HYPERLINK("http://warehouse.orhideja.net//images/products/236-208-cofferose.jpg","236-208")</f>
        <v>236-208</v>
      </c>
      <c r="D6211" s="32" t="s">
        <v>149</v>
      </c>
      <c r="E6211" s="32">
        <v>40</v>
      </c>
      <c r="F6211" s="32">
        <v>2082361088857</v>
      </c>
      <c r="G6211" s="32">
        <v>7</v>
      </c>
      <c r="H6211" s="34">
        <v>772.06499999999994</v>
      </c>
      <c r="I6211" s="3"/>
      <c r="J6211" s="26">
        <f t="shared" si="442"/>
        <v>0</v>
      </c>
    </row>
    <row r="6212" spans="1:10" ht="42.75" customHeight="1" x14ac:dyDescent="0.25">
      <c r="A6212" s="36"/>
      <c r="B6212" s="32" t="s">
        <v>84</v>
      </c>
      <c r="C6212" s="32" t="str">
        <f>HYPERLINK("http://warehouse.orhideja.net//images/products/236-208-cofferose.jpg","236-208")</f>
        <v>236-208</v>
      </c>
      <c r="D6212" s="32" t="s">
        <v>149</v>
      </c>
      <c r="E6212" s="32">
        <v>42</v>
      </c>
      <c r="F6212" s="32">
        <v>2082361098856</v>
      </c>
      <c r="G6212" s="32">
        <v>12</v>
      </c>
      <c r="H6212" s="34">
        <v>772.06499999999994</v>
      </c>
      <c r="I6212" s="3"/>
      <c r="J6212" s="26">
        <f t="shared" si="442"/>
        <v>0</v>
      </c>
    </row>
    <row r="6213" spans="1:10" ht="42.75" customHeight="1" x14ac:dyDescent="0.25">
      <c r="A6213" s="37"/>
      <c r="B6213" s="32" t="s">
        <v>84</v>
      </c>
      <c r="C6213" s="32" t="str">
        <f>HYPERLINK("http://warehouse.orhideja.net//images/products/236-208-cofferose.jpg","236-208")</f>
        <v>236-208</v>
      </c>
      <c r="D6213" s="32" t="s">
        <v>149</v>
      </c>
      <c r="E6213" s="32">
        <v>44</v>
      </c>
      <c r="F6213" s="32">
        <v>2082361108852</v>
      </c>
      <c r="G6213" s="32">
        <v>10</v>
      </c>
      <c r="H6213" s="34">
        <v>772.06499999999994</v>
      </c>
      <c r="I6213" s="3"/>
      <c r="J6213" s="26">
        <f t="shared" si="442"/>
        <v>0</v>
      </c>
    </row>
    <row r="6214" spans="1:10" ht="65.25" customHeight="1" x14ac:dyDescent="0.25">
      <c r="A6214" s="35"/>
      <c r="B6214" s="32" t="s">
        <v>51</v>
      </c>
      <c r="C6214" s="32" t="str">
        <f>HYPERLINK("http://warehouse.orhideja.net//images/products/260-208-coffee-rose.jpg","260-208")</f>
        <v>260-208</v>
      </c>
      <c r="D6214" s="32" t="s">
        <v>149</v>
      </c>
      <c r="E6214" s="32">
        <v>40</v>
      </c>
      <c r="F6214" s="32">
        <v>2082601088852</v>
      </c>
      <c r="G6214" s="32">
        <v>53</v>
      </c>
      <c r="H6214" s="34">
        <v>915.70500000000004</v>
      </c>
      <c r="I6214" s="3"/>
      <c r="J6214" s="26">
        <f t="shared" si="442"/>
        <v>0</v>
      </c>
    </row>
    <row r="6215" spans="1:10" ht="65.25" customHeight="1" x14ac:dyDescent="0.25">
      <c r="A6215" s="36"/>
      <c r="B6215" s="32" t="s">
        <v>51</v>
      </c>
      <c r="C6215" s="32" t="str">
        <f>HYPERLINK("http://warehouse.orhideja.net//images/products/260-208-coffee-rose.jpg","260-208")</f>
        <v>260-208</v>
      </c>
      <c r="D6215" s="32" t="s">
        <v>149</v>
      </c>
      <c r="E6215" s="32">
        <v>42</v>
      </c>
      <c r="F6215" s="32">
        <v>2082601098851</v>
      </c>
      <c r="G6215" s="32">
        <v>45</v>
      </c>
      <c r="H6215" s="34">
        <v>915.70500000000004</v>
      </c>
      <c r="I6215" s="3"/>
      <c r="J6215" s="26">
        <f t="shared" si="442"/>
        <v>0</v>
      </c>
    </row>
    <row r="6216" spans="1:10" ht="65.25" customHeight="1" x14ac:dyDescent="0.25">
      <c r="A6216" s="37"/>
      <c r="B6216" s="32" t="s">
        <v>51</v>
      </c>
      <c r="C6216" s="32" t="str">
        <f>HYPERLINK("http://warehouse.orhideja.net//images/products/260-208-coffee-rose.jpg","260-208")</f>
        <v>260-208</v>
      </c>
      <c r="D6216" s="32" t="s">
        <v>149</v>
      </c>
      <c r="E6216" s="32">
        <v>44</v>
      </c>
      <c r="F6216" s="32">
        <v>2082601108857</v>
      </c>
      <c r="G6216" s="32">
        <v>51</v>
      </c>
      <c r="H6216" s="34">
        <v>915.70500000000004</v>
      </c>
      <c r="I6216" s="3"/>
      <c r="J6216" s="26">
        <f t="shared" ref="J6216:J6279" si="445">H6216*I6216</f>
        <v>0</v>
      </c>
    </row>
    <row r="6217" spans="1:10" ht="60" customHeight="1" x14ac:dyDescent="0.25">
      <c r="A6217" s="35"/>
      <c r="B6217" s="32" t="s">
        <v>51</v>
      </c>
      <c r="C6217" s="32" t="str">
        <f>HYPERLINK("http://warehouse.orhideja.net//images/products/613-208-coffe rose.jpg","613-208")</f>
        <v>613-208</v>
      </c>
      <c r="D6217" s="32" t="s">
        <v>149</v>
      </c>
      <c r="E6217" s="32">
        <v>46</v>
      </c>
      <c r="F6217" s="32">
        <v>2086131118850</v>
      </c>
      <c r="G6217" s="32">
        <v>10</v>
      </c>
      <c r="H6217" s="34">
        <v>915.70500000000004</v>
      </c>
      <c r="I6217" s="3"/>
      <c r="J6217" s="26">
        <f t="shared" si="445"/>
        <v>0</v>
      </c>
    </row>
    <row r="6218" spans="1:10" ht="60" customHeight="1" x14ac:dyDescent="0.25">
      <c r="A6218" s="36"/>
      <c r="B6218" s="32" t="s">
        <v>51</v>
      </c>
      <c r="C6218" s="32" t="str">
        <f>HYPERLINK("http://warehouse.orhideja.net//images/products/613-208-coffe rose.jpg","613-208")</f>
        <v>613-208</v>
      </c>
      <c r="D6218" s="32" t="s">
        <v>149</v>
      </c>
      <c r="E6218" s="32">
        <v>48</v>
      </c>
      <c r="F6218" s="32">
        <v>2086131128859</v>
      </c>
      <c r="G6218" s="32">
        <v>19</v>
      </c>
      <c r="H6218" s="34">
        <v>915.70500000000004</v>
      </c>
      <c r="I6218" s="3"/>
      <c r="J6218" s="26">
        <f t="shared" si="445"/>
        <v>0</v>
      </c>
    </row>
    <row r="6219" spans="1:10" ht="60" customHeight="1" x14ac:dyDescent="0.25">
      <c r="A6219" s="37"/>
      <c r="B6219" s="32" t="s">
        <v>51</v>
      </c>
      <c r="C6219" s="32" t="str">
        <f>HYPERLINK("http://warehouse.orhideja.net//images/products/613-208-coffe rose.jpg","613-208")</f>
        <v>613-208</v>
      </c>
      <c r="D6219" s="32" t="s">
        <v>149</v>
      </c>
      <c r="E6219" s="32">
        <v>50</v>
      </c>
      <c r="F6219" s="32">
        <v>2086131138858</v>
      </c>
      <c r="G6219" s="32">
        <v>19</v>
      </c>
      <c r="H6219" s="34">
        <v>915.70500000000004</v>
      </c>
      <c r="I6219" s="3"/>
      <c r="J6219" s="26">
        <f t="shared" si="445"/>
        <v>0</v>
      </c>
    </row>
    <row r="6220" spans="1:10" ht="62.25" customHeight="1" x14ac:dyDescent="0.25">
      <c r="A6220" s="35"/>
      <c r="B6220" s="32" t="s">
        <v>166</v>
      </c>
      <c r="C6220" s="32" t="str">
        <f>HYPERLINK("http://warehouse.orhideja.net//images/products/705-208 kofejno-rozovij.jpg","705-208")</f>
        <v>705-208</v>
      </c>
      <c r="D6220" s="32" t="s">
        <v>149</v>
      </c>
      <c r="E6220" s="32">
        <v>38</v>
      </c>
      <c r="F6220" s="32">
        <v>2087051078859</v>
      </c>
      <c r="G6220" s="32">
        <v>19</v>
      </c>
      <c r="H6220" s="34">
        <v>610.47</v>
      </c>
      <c r="I6220" s="3"/>
      <c r="J6220" s="26">
        <f t="shared" si="445"/>
        <v>0</v>
      </c>
    </row>
    <row r="6221" spans="1:10" ht="62.25" customHeight="1" x14ac:dyDescent="0.25">
      <c r="A6221" s="36"/>
      <c r="B6221" s="32" t="s">
        <v>166</v>
      </c>
      <c r="C6221" s="32" t="str">
        <f>HYPERLINK("http://warehouse.orhideja.net//images/products/705-208 kofejno-rozovij.jpg","705-208")</f>
        <v>705-208</v>
      </c>
      <c r="D6221" s="32" t="s">
        <v>149</v>
      </c>
      <c r="E6221" s="32">
        <v>40</v>
      </c>
      <c r="F6221" s="32">
        <v>2087051088858</v>
      </c>
      <c r="G6221" s="32">
        <v>5</v>
      </c>
      <c r="H6221" s="34">
        <v>610.47</v>
      </c>
      <c r="I6221" s="3"/>
      <c r="J6221" s="26">
        <f t="shared" si="445"/>
        <v>0</v>
      </c>
    </row>
    <row r="6222" spans="1:10" ht="62.25" customHeight="1" x14ac:dyDescent="0.25">
      <c r="A6222" s="37"/>
      <c r="B6222" s="32" t="s">
        <v>166</v>
      </c>
      <c r="C6222" s="32" t="str">
        <f>HYPERLINK("http://warehouse.orhideja.net//images/products/705-208 kofejno-rozovij.jpg","705-208")</f>
        <v>705-208</v>
      </c>
      <c r="D6222" s="32" t="s">
        <v>149</v>
      </c>
      <c r="E6222" s="32">
        <v>42</v>
      </c>
      <c r="F6222" s="32">
        <v>2087051098857</v>
      </c>
      <c r="G6222" s="32">
        <v>17</v>
      </c>
      <c r="H6222" s="34">
        <v>610.47</v>
      </c>
      <c r="I6222" s="3"/>
      <c r="J6222" s="26">
        <f t="shared" si="445"/>
        <v>0</v>
      </c>
    </row>
    <row r="6223" spans="1:10" ht="99" customHeight="1" x14ac:dyDescent="0.25">
      <c r="A6223" s="35"/>
      <c r="B6223" s="32" t="s">
        <v>229</v>
      </c>
      <c r="C6223" s="32" t="str">
        <f>HYPERLINK("http://warehouse.orhideja.net//images/products/940-000-white_3.jpg","940-000")</f>
        <v>940-000</v>
      </c>
      <c r="D6223" s="32" t="s">
        <v>86</v>
      </c>
      <c r="E6223" s="32">
        <v>38</v>
      </c>
      <c r="F6223" s="32" t="s">
        <v>230</v>
      </c>
      <c r="G6223" s="32">
        <v>6</v>
      </c>
      <c r="H6223" s="34">
        <v>538.65</v>
      </c>
      <c r="I6223" s="3"/>
      <c r="J6223" s="26">
        <f t="shared" si="445"/>
        <v>0</v>
      </c>
    </row>
    <row r="6224" spans="1:10" ht="99" customHeight="1" x14ac:dyDescent="0.25">
      <c r="A6224" s="37"/>
      <c r="B6224" s="32" t="s">
        <v>229</v>
      </c>
      <c r="C6224" s="32" t="str">
        <f>HYPERLINK("http://warehouse.orhideja.net//images/products/940-000-white_3.jpg","940-000")</f>
        <v>940-000</v>
      </c>
      <c r="D6224" s="32" t="s">
        <v>86</v>
      </c>
      <c r="E6224" s="32">
        <v>44</v>
      </c>
      <c r="F6224" s="32" t="s">
        <v>231</v>
      </c>
      <c r="G6224" s="32">
        <v>3</v>
      </c>
      <c r="H6224" s="34">
        <v>538.65</v>
      </c>
      <c r="I6224" s="3"/>
      <c r="J6224" s="26">
        <f t="shared" si="445"/>
        <v>0</v>
      </c>
    </row>
    <row r="6225" spans="1:10" ht="24.75" customHeight="1" x14ac:dyDescent="0.25">
      <c r="A6225" s="35"/>
      <c r="B6225" s="32" t="s">
        <v>51</v>
      </c>
      <c r="C6225" s="32" t="str">
        <f t="shared" ref="C6225:C6231" si="446">HYPERLINK("http://warehouse.orhideja.net//images/products/968-000-white.jpg","968-000")</f>
        <v>968-000</v>
      </c>
      <c r="D6225" s="32" t="s">
        <v>86</v>
      </c>
      <c r="E6225" s="32">
        <v>40</v>
      </c>
      <c r="F6225" s="32">
        <v>7427259276407</v>
      </c>
      <c r="G6225" s="32">
        <v>3</v>
      </c>
      <c r="H6225" s="34">
        <v>1023.4349999999999</v>
      </c>
      <c r="I6225" s="3"/>
      <c r="J6225" s="26">
        <f t="shared" si="445"/>
        <v>0</v>
      </c>
    </row>
    <row r="6226" spans="1:10" ht="24.75" customHeight="1" x14ac:dyDescent="0.25">
      <c r="A6226" s="36"/>
      <c r="B6226" s="32" t="s">
        <v>51</v>
      </c>
      <c r="C6226" s="32" t="str">
        <f t="shared" si="446"/>
        <v>968-000</v>
      </c>
      <c r="D6226" s="32" t="s">
        <v>86</v>
      </c>
      <c r="E6226" s="32">
        <v>42</v>
      </c>
      <c r="F6226" s="32">
        <v>7427259276414</v>
      </c>
      <c r="G6226" s="32">
        <v>2</v>
      </c>
      <c r="H6226" s="34">
        <v>1023.4349999999999</v>
      </c>
      <c r="I6226" s="3"/>
      <c r="J6226" s="26">
        <f t="shared" si="445"/>
        <v>0</v>
      </c>
    </row>
    <row r="6227" spans="1:10" ht="24.75" customHeight="1" x14ac:dyDescent="0.25">
      <c r="A6227" s="36"/>
      <c r="B6227" s="32" t="s">
        <v>51</v>
      </c>
      <c r="C6227" s="32" t="str">
        <f t="shared" si="446"/>
        <v>968-000</v>
      </c>
      <c r="D6227" s="32" t="s">
        <v>86</v>
      </c>
      <c r="E6227" s="32">
        <v>44</v>
      </c>
      <c r="F6227" s="32">
        <v>7427259276421</v>
      </c>
      <c r="G6227" s="32">
        <v>3</v>
      </c>
      <c r="H6227" s="34">
        <v>1023.4349999999999</v>
      </c>
      <c r="I6227" s="3"/>
      <c r="J6227" s="26">
        <f t="shared" si="445"/>
        <v>0</v>
      </c>
    </row>
    <row r="6228" spans="1:10" ht="24.75" customHeight="1" x14ac:dyDescent="0.25">
      <c r="A6228" s="36"/>
      <c r="B6228" s="32" t="s">
        <v>51</v>
      </c>
      <c r="C6228" s="32" t="str">
        <f t="shared" si="446"/>
        <v>968-000</v>
      </c>
      <c r="D6228" s="32" t="s">
        <v>86</v>
      </c>
      <c r="E6228" s="32">
        <v>46</v>
      </c>
      <c r="F6228" s="32">
        <v>7427259276438</v>
      </c>
      <c r="G6228" s="32">
        <v>4</v>
      </c>
      <c r="H6228" s="34">
        <v>1023.4349999999999</v>
      </c>
      <c r="I6228" s="3"/>
      <c r="J6228" s="26">
        <f t="shared" si="445"/>
        <v>0</v>
      </c>
    </row>
    <row r="6229" spans="1:10" ht="24.75" customHeight="1" x14ac:dyDescent="0.25">
      <c r="A6229" s="36"/>
      <c r="B6229" s="32" t="s">
        <v>51</v>
      </c>
      <c r="C6229" s="32" t="str">
        <f t="shared" si="446"/>
        <v>968-000</v>
      </c>
      <c r="D6229" s="32" t="s">
        <v>86</v>
      </c>
      <c r="E6229" s="32">
        <v>48</v>
      </c>
      <c r="F6229" s="32">
        <v>7427259276445</v>
      </c>
      <c r="G6229" s="32">
        <v>23</v>
      </c>
      <c r="H6229" s="34">
        <v>1023.4349999999999</v>
      </c>
      <c r="I6229" s="3"/>
      <c r="J6229" s="26">
        <f t="shared" si="445"/>
        <v>0</v>
      </c>
    </row>
    <row r="6230" spans="1:10" ht="24.75" customHeight="1" x14ac:dyDescent="0.25">
      <c r="A6230" s="36"/>
      <c r="B6230" s="32" t="s">
        <v>51</v>
      </c>
      <c r="C6230" s="32" t="str">
        <f t="shared" si="446"/>
        <v>968-000</v>
      </c>
      <c r="D6230" s="32" t="s">
        <v>86</v>
      </c>
      <c r="E6230" s="32">
        <v>50</v>
      </c>
      <c r="F6230" s="32">
        <v>7427259276452</v>
      </c>
      <c r="G6230" s="32">
        <v>30</v>
      </c>
      <c r="H6230" s="34">
        <v>1023.4349999999999</v>
      </c>
      <c r="I6230" s="3"/>
      <c r="J6230" s="26">
        <f t="shared" si="445"/>
        <v>0</v>
      </c>
    </row>
    <row r="6231" spans="1:10" ht="24.75" customHeight="1" x14ac:dyDescent="0.25">
      <c r="A6231" s="37"/>
      <c r="B6231" s="32" t="s">
        <v>51</v>
      </c>
      <c r="C6231" s="32" t="str">
        <f t="shared" si="446"/>
        <v>968-000</v>
      </c>
      <c r="D6231" s="32" t="s">
        <v>86</v>
      </c>
      <c r="E6231" s="32">
        <v>52</v>
      </c>
      <c r="F6231" s="32">
        <v>7427259276469</v>
      </c>
      <c r="G6231" s="32">
        <v>32</v>
      </c>
      <c r="H6231" s="34">
        <v>1023.4349999999999</v>
      </c>
      <c r="I6231" s="3"/>
      <c r="J6231" s="26">
        <f t="shared" si="445"/>
        <v>0</v>
      </c>
    </row>
    <row r="6232" spans="1:10" ht="35.25" customHeight="1" x14ac:dyDescent="0.25">
      <c r="A6232" s="35"/>
      <c r="B6232" s="32" t="s">
        <v>72</v>
      </c>
      <c r="C6232" s="32" t="str">
        <f>HYPERLINK("http://warehouse.orhideja.net//images/products/137-000 черный.jpg","137-000")</f>
        <v>137-000</v>
      </c>
      <c r="D6232" s="32" t="s">
        <v>67</v>
      </c>
      <c r="E6232" s="32" t="s">
        <v>70</v>
      </c>
      <c r="F6232" s="32">
        <v>7427259335203</v>
      </c>
      <c r="G6232" s="32">
        <v>4</v>
      </c>
      <c r="H6232" s="34">
        <v>1256.8499999999999</v>
      </c>
      <c r="I6232" s="3"/>
      <c r="J6232" s="26">
        <f t="shared" si="445"/>
        <v>0</v>
      </c>
    </row>
    <row r="6233" spans="1:10" ht="35.25" customHeight="1" x14ac:dyDescent="0.25">
      <c r="A6233" s="36"/>
      <c r="B6233" s="32" t="s">
        <v>72</v>
      </c>
      <c r="C6233" s="32" t="str">
        <f>HYPERLINK("http://warehouse.orhideja.net//images/products/137-000 черный.jpg","137-000")</f>
        <v>137-000</v>
      </c>
      <c r="D6233" s="32" t="s">
        <v>67</v>
      </c>
      <c r="E6233" s="32" t="s">
        <v>7</v>
      </c>
      <c r="F6233" s="32">
        <v>7427259335210</v>
      </c>
      <c r="G6233" s="32">
        <v>5</v>
      </c>
      <c r="H6233" s="34">
        <v>1256.8499999999999</v>
      </c>
      <c r="I6233" s="3"/>
      <c r="J6233" s="26">
        <f t="shared" si="445"/>
        <v>0</v>
      </c>
    </row>
    <row r="6234" spans="1:10" ht="35.25" customHeight="1" x14ac:dyDescent="0.25">
      <c r="A6234" s="36"/>
      <c r="B6234" s="32" t="s">
        <v>72</v>
      </c>
      <c r="C6234" s="32" t="str">
        <f>HYPERLINK("http://warehouse.orhideja.net//images/products/137-000 черный.jpg","137-000")</f>
        <v>137-000</v>
      </c>
      <c r="D6234" s="32" t="s">
        <v>67</v>
      </c>
      <c r="E6234" s="32" t="s">
        <v>8</v>
      </c>
      <c r="F6234" s="32">
        <v>7427259335227</v>
      </c>
      <c r="G6234" s="32">
        <v>2</v>
      </c>
      <c r="H6234" s="34">
        <v>1256.8499999999999</v>
      </c>
      <c r="I6234" s="3"/>
      <c r="J6234" s="26">
        <f t="shared" si="445"/>
        <v>0</v>
      </c>
    </row>
    <row r="6235" spans="1:10" ht="35.25" customHeight="1" x14ac:dyDescent="0.25">
      <c r="A6235" s="36"/>
      <c r="B6235" s="32" t="s">
        <v>72</v>
      </c>
      <c r="C6235" s="32" t="str">
        <f>HYPERLINK("http://warehouse.orhideja.net//images/products/137-000 черный.jpg","137-000")</f>
        <v>137-000</v>
      </c>
      <c r="D6235" s="32" t="s">
        <v>67</v>
      </c>
      <c r="E6235" s="32" t="s">
        <v>14</v>
      </c>
      <c r="F6235" s="32">
        <v>7427259335418</v>
      </c>
      <c r="G6235" s="32">
        <v>2</v>
      </c>
      <c r="H6235" s="34">
        <v>1256.8499999999999</v>
      </c>
      <c r="I6235" s="3"/>
      <c r="J6235" s="26">
        <f t="shared" si="445"/>
        <v>0</v>
      </c>
    </row>
    <row r="6236" spans="1:10" ht="35.25" customHeight="1" x14ac:dyDescent="0.25">
      <c r="A6236" s="37"/>
      <c r="B6236" s="32" t="s">
        <v>72</v>
      </c>
      <c r="C6236" s="32" t="str">
        <f>HYPERLINK("http://warehouse.orhideja.net//images/products/137-000 черный.jpg","137-000")</f>
        <v>137-000</v>
      </c>
      <c r="D6236" s="32" t="s">
        <v>67</v>
      </c>
      <c r="E6236" s="32" t="s">
        <v>19</v>
      </c>
      <c r="F6236" s="32">
        <v>7427259335524</v>
      </c>
      <c r="G6236" s="32">
        <v>2</v>
      </c>
      <c r="H6236" s="34">
        <v>1256.8499999999999</v>
      </c>
      <c r="I6236" s="3"/>
      <c r="J6236" s="26">
        <f t="shared" si="445"/>
        <v>0</v>
      </c>
    </row>
    <row r="6237" spans="1:10" ht="65.25" customHeight="1" x14ac:dyDescent="0.25">
      <c r="A6237" s="35"/>
      <c r="B6237" s="32" t="s">
        <v>232</v>
      </c>
      <c r="C6237" s="32" t="str">
        <f>HYPERLINK("http://warehouse.orhideja.net//images/products/901-000-66.JPG","901-000")</f>
        <v>901-000</v>
      </c>
      <c r="D6237" s="32" t="s">
        <v>67</v>
      </c>
      <c r="E6237" s="32" t="s">
        <v>77</v>
      </c>
      <c r="F6237" s="32" t="s">
        <v>233</v>
      </c>
      <c r="G6237" s="32">
        <v>68</v>
      </c>
      <c r="H6237" s="34">
        <v>1436.3999999999999</v>
      </c>
      <c r="I6237" s="3"/>
      <c r="J6237" s="26">
        <f t="shared" si="445"/>
        <v>0</v>
      </c>
    </row>
    <row r="6238" spans="1:10" ht="65.25" customHeight="1" x14ac:dyDescent="0.25">
      <c r="A6238" s="36"/>
      <c r="B6238" s="32" t="s">
        <v>232</v>
      </c>
      <c r="C6238" s="32" t="str">
        <f>HYPERLINK("http://warehouse.orhideja.net//images/products/901-000-66.JPG","901-000")</f>
        <v>901-000</v>
      </c>
      <c r="D6238" s="32" t="s">
        <v>67</v>
      </c>
      <c r="E6238" s="32" t="s">
        <v>70</v>
      </c>
      <c r="F6238" s="32" t="s">
        <v>234</v>
      </c>
      <c r="G6238" s="32">
        <v>86</v>
      </c>
      <c r="H6238" s="34">
        <v>1436.3999999999999</v>
      </c>
      <c r="I6238" s="3"/>
      <c r="J6238" s="26">
        <f t="shared" si="445"/>
        <v>0</v>
      </c>
    </row>
    <row r="6239" spans="1:10" ht="65.25" customHeight="1" x14ac:dyDescent="0.25">
      <c r="A6239" s="37"/>
      <c r="B6239" s="32" t="s">
        <v>232</v>
      </c>
      <c r="C6239" s="32" t="str">
        <f>HYPERLINK("http://warehouse.orhideja.net//images/products/901-000-66.JPG","901-000")</f>
        <v>901-000</v>
      </c>
      <c r="D6239" s="32" t="s">
        <v>67</v>
      </c>
      <c r="E6239" s="32" t="s">
        <v>10</v>
      </c>
      <c r="F6239" s="32" t="s">
        <v>235</v>
      </c>
      <c r="G6239" s="32">
        <v>5</v>
      </c>
      <c r="H6239" s="34">
        <v>1436.3999999999999</v>
      </c>
      <c r="I6239" s="3"/>
      <c r="J6239" s="26">
        <f t="shared" si="445"/>
        <v>0</v>
      </c>
    </row>
    <row r="6240" spans="1:10" ht="44.25" customHeight="1" x14ac:dyDescent="0.25">
      <c r="A6240" s="35"/>
      <c r="B6240" s="32" t="s">
        <v>31</v>
      </c>
      <c r="C6240" s="32" t="str">
        <f>HYPERLINK("http://warehouse.orhideja.net//images/products/231-000-black_3.jpg","231-000")</f>
        <v>231-000</v>
      </c>
      <c r="D6240" s="32" t="s">
        <v>67</v>
      </c>
      <c r="E6240" s="32">
        <v>38</v>
      </c>
      <c r="F6240" s="32">
        <v>7427259296450</v>
      </c>
      <c r="G6240" s="32">
        <v>5</v>
      </c>
      <c r="H6240" s="34">
        <v>709.22249999999997</v>
      </c>
      <c r="I6240" s="3"/>
      <c r="J6240" s="26">
        <f t="shared" si="445"/>
        <v>0</v>
      </c>
    </row>
    <row r="6241" spans="1:10" ht="44.25" customHeight="1" x14ac:dyDescent="0.25">
      <c r="A6241" s="36"/>
      <c r="B6241" s="32" t="s">
        <v>31</v>
      </c>
      <c r="C6241" s="32" t="str">
        <f>HYPERLINK("http://warehouse.orhideja.net//images/products/231-000-black_3.jpg","231-000")</f>
        <v>231-000</v>
      </c>
      <c r="D6241" s="32" t="s">
        <v>67</v>
      </c>
      <c r="E6241" s="32">
        <v>40</v>
      </c>
      <c r="F6241" s="32">
        <v>7427259296467</v>
      </c>
      <c r="G6241" s="32">
        <v>9</v>
      </c>
      <c r="H6241" s="34">
        <v>709.22249999999997</v>
      </c>
      <c r="I6241" s="3"/>
      <c r="J6241" s="26">
        <f t="shared" si="445"/>
        <v>0</v>
      </c>
    </row>
    <row r="6242" spans="1:10" ht="44.25" customHeight="1" x14ac:dyDescent="0.25">
      <c r="A6242" s="36"/>
      <c r="B6242" s="32" t="s">
        <v>31</v>
      </c>
      <c r="C6242" s="32" t="str">
        <f>HYPERLINK("http://warehouse.orhideja.net//images/products/231-000-black_3.jpg","231-000")</f>
        <v>231-000</v>
      </c>
      <c r="D6242" s="32" t="s">
        <v>67</v>
      </c>
      <c r="E6242" s="32">
        <v>42</v>
      </c>
      <c r="F6242" s="32">
        <v>7427259296474</v>
      </c>
      <c r="G6242" s="32">
        <v>9</v>
      </c>
      <c r="H6242" s="34">
        <v>709.22249999999997</v>
      </c>
      <c r="I6242" s="3"/>
      <c r="J6242" s="26">
        <f t="shared" si="445"/>
        <v>0</v>
      </c>
    </row>
    <row r="6243" spans="1:10" ht="44.25" customHeight="1" x14ac:dyDescent="0.25">
      <c r="A6243" s="36"/>
      <c r="B6243" s="32" t="s">
        <v>31</v>
      </c>
      <c r="C6243" s="32" t="str">
        <f>HYPERLINK("http://warehouse.orhideja.net//images/products/231-000-black_3.jpg","231-000")</f>
        <v>231-000</v>
      </c>
      <c r="D6243" s="32" t="s">
        <v>67</v>
      </c>
      <c r="E6243" s="32">
        <v>44</v>
      </c>
      <c r="F6243" s="32">
        <v>7427259296481</v>
      </c>
      <c r="G6243" s="32">
        <v>4</v>
      </c>
      <c r="H6243" s="34">
        <v>709.22249999999997</v>
      </c>
      <c r="I6243" s="3"/>
      <c r="J6243" s="26">
        <f t="shared" si="445"/>
        <v>0</v>
      </c>
    </row>
    <row r="6244" spans="1:10" ht="44.25" customHeight="1" x14ac:dyDescent="0.25">
      <c r="A6244" s="37"/>
      <c r="B6244" s="32" t="s">
        <v>31</v>
      </c>
      <c r="C6244" s="32" t="str">
        <f>HYPERLINK("http://warehouse.orhideja.net//images/products/231-000-black_3.jpg","231-000")</f>
        <v>231-000</v>
      </c>
      <c r="D6244" s="32" t="s">
        <v>67</v>
      </c>
      <c r="E6244" s="32">
        <v>46</v>
      </c>
      <c r="F6244" s="32">
        <v>7427259296498</v>
      </c>
      <c r="G6244" s="32">
        <v>5</v>
      </c>
      <c r="H6244" s="34">
        <v>709.22249999999997</v>
      </c>
      <c r="I6244" s="3"/>
      <c r="J6244" s="26">
        <f t="shared" si="445"/>
        <v>0</v>
      </c>
    </row>
    <row r="6245" spans="1:10" ht="47.25" customHeight="1" x14ac:dyDescent="0.25">
      <c r="A6245" s="35"/>
      <c r="B6245" s="32" t="s">
        <v>229</v>
      </c>
      <c r="C6245" s="32" t="str">
        <f>HYPERLINK("http://warehouse.orhideja.net//images/products/904-000 white.jpg","904-000")</f>
        <v>904-000</v>
      </c>
      <c r="D6245" s="32" t="s">
        <v>86</v>
      </c>
      <c r="E6245" s="32">
        <v>36</v>
      </c>
      <c r="F6245" s="32">
        <v>7427259293466</v>
      </c>
      <c r="G6245" s="32">
        <v>31</v>
      </c>
      <c r="H6245" s="34">
        <v>736.15499999999997</v>
      </c>
      <c r="I6245" s="3"/>
      <c r="J6245" s="26">
        <f t="shared" si="445"/>
        <v>0</v>
      </c>
    </row>
    <row r="6246" spans="1:10" ht="47.25" customHeight="1" x14ac:dyDescent="0.25">
      <c r="A6246" s="36"/>
      <c r="B6246" s="32" t="s">
        <v>229</v>
      </c>
      <c r="C6246" s="32" t="str">
        <f>HYPERLINK("http://warehouse.orhideja.net//images/products/904-000 white.jpg","904-000")</f>
        <v>904-000</v>
      </c>
      <c r="D6246" s="32" t="s">
        <v>86</v>
      </c>
      <c r="E6246" s="32">
        <v>38</v>
      </c>
      <c r="F6246" s="32">
        <v>7427259293473</v>
      </c>
      <c r="G6246" s="32">
        <v>13</v>
      </c>
      <c r="H6246" s="34">
        <v>736.15499999999997</v>
      </c>
      <c r="I6246" s="3"/>
      <c r="J6246" s="26">
        <f t="shared" si="445"/>
        <v>0</v>
      </c>
    </row>
    <row r="6247" spans="1:10" ht="47.25" customHeight="1" x14ac:dyDescent="0.25">
      <c r="A6247" s="36"/>
      <c r="B6247" s="32" t="s">
        <v>229</v>
      </c>
      <c r="C6247" s="32" t="str">
        <f>HYPERLINK("http://warehouse.orhideja.net//images/products/904-000 white.jpg","904-000")</f>
        <v>904-000</v>
      </c>
      <c r="D6247" s="32" t="s">
        <v>86</v>
      </c>
      <c r="E6247" s="32">
        <v>40</v>
      </c>
      <c r="F6247" s="32">
        <v>7427259293480</v>
      </c>
      <c r="G6247" s="32">
        <v>89</v>
      </c>
      <c r="H6247" s="34">
        <v>736.15499999999997</v>
      </c>
      <c r="I6247" s="3"/>
      <c r="J6247" s="26">
        <f t="shared" si="445"/>
        <v>0</v>
      </c>
    </row>
    <row r="6248" spans="1:10" ht="47.25" customHeight="1" x14ac:dyDescent="0.25">
      <c r="A6248" s="37"/>
      <c r="B6248" s="32" t="s">
        <v>229</v>
      </c>
      <c r="C6248" s="32" t="str">
        <f>HYPERLINK("http://warehouse.orhideja.net//images/products/904-000 white.jpg","904-000")</f>
        <v>904-000</v>
      </c>
      <c r="D6248" s="32" t="s">
        <v>86</v>
      </c>
      <c r="E6248" s="32">
        <v>42</v>
      </c>
      <c r="F6248" s="32">
        <v>7427259293497</v>
      </c>
      <c r="G6248" s="32">
        <v>24</v>
      </c>
      <c r="H6248" s="34">
        <v>736.15499999999997</v>
      </c>
      <c r="I6248" s="3"/>
      <c r="J6248" s="26">
        <f t="shared" si="445"/>
        <v>0</v>
      </c>
    </row>
    <row r="6249" spans="1:10" ht="49.5" customHeight="1" x14ac:dyDescent="0.25">
      <c r="A6249" s="35"/>
      <c r="B6249" s="32" t="s">
        <v>229</v>
      </c>
      <c r="C6249" s="32" t="str">
        <f>HYPERLINK("http://warehouse.orhideja.net//images/products/180-000,-904-000-black_6.jpg","904-000")</f>
        <v>904-000</v>
      </c>
      <c r="D6249" s="32" t="s">
        <v>67</v>
      </c>
      <c r="E6249" s="32">
        <v>36</v>
      </c>
      <c r="F6249" s="32">
        <v>7427259278876</v>
      </c>
      <c r="G6249" s="32">
        <v>15</v>
      </c>
      <c r="H6249" s="34">
        <v>736.15499999999997</v>
      </c>
      <c r="I6249" s="3"/>
      <c r="J6249" s="26">
        <f t="shared" si="445"/>
        <v>0</v>
      </c>
    </row>
    <row r="6250" spans="1:10" ht="49.5" customHeight="1" x14ac:dyDescent="0.25">
      <c r="A6250" s="36"/>
      <c r="B6250" s="32" t="s">
        <v>229</v>
      </c>
      <c r="C6250" s="32" t="str">
        <f>HYPERLINK("http://warehouse.orhideja.net//images/products/180-000,-904-000-black_6.jpg","904-000")</f>
        <v>904-000</v>
      </c>
      <c r="D6250" s="32" t="s">
        <v>67</v>
      </c>
      <c r="E6250" s="32">
        <v>38</v>
      </c>
      <c r="F6250" s="32">
        <v>7427259278883</v>
      </c>
      <c r="G6250" s="32">
        <v>33</v>
      </c>
      <c r="H6250" s="34">
        <v>736.15499999999997</v>
      </c>
      <c r="I6250" s="3"/>
      <c r="J6250" s="26">
        <f t="shared" si="445"/>
        <v>0</v>
      </c>
    </row>
    <row r="6251" spans="1:10" ht="49.5" customHeight="1" x14ac:dyDescent="0.25">
      <c r="A6251" s="36"/>
      <c r="B6251" s="32" t="s">
        <v>229</v>
      </c>
      <c r="C6251" s="32" t="str">
        <f>HYPERLINK("http://warehouse.orhideja.net//images/products/180-000,-904-000-black_6.jpg","904-000")</f>
        <v>904-000</v>
      </c>
      <c r="D6251" s="32" t="s">
        <v>67</v>
      </c>
      <c r="E6251" s="32">
        <v>40</v>
      </c>
      <c r="F6251" s="32">
        <v>7427259278890</v>
      </c>
      <c r="G6251" s="32">
        <v>37</v>
      </c>
      <c r="H6251" s="34">
        <v>736.15499999999997</v>
      </c>
      <c r="I6251" s="3"/>
      <c r="J6251" s="26">
        <f t="shared" si="445"/>
        <v>0</v>
      </c>
    </row>
    <row r="6252" spans="1:10" ht="49.5" customHeight="1" x14ac:dyDescent="0.25">
      <c r="A6252" s="36"/>
      <c r="B6252" s="32" t="s">
        <v>229</v>
      </c>
      <c r="C6252" s="32" t="str">
        <f>HYPERLINK("http://warehouse.orhideja.net//images/products/180-000,-904-000-black_6.jpg","904-000")</f>
        <v>904-000</v>
      </c>
      <c r="D6252" s="32" t="s">
        <v>67</v>
      </c>
      <c r="E6252" s="32">
        <v>42</v>
      </c>
      <c r="F6252" s="32">
        <v>7427259278906</v>
      </c>
      <c r="G6252" s="32">
        <v>29</v>
      </c>
      <c r="H6252" s="34">
        <v>736.15499999999997</v>
      </c>
      <c r="I6252" s="3"/>
      <c r="J6252" s="26">
        <f t="shared" si="445"/>
        <v>0</v>
      </c>
    </row>
    <row r="6253" spans="1:10" ht="49.5" customHeight="1" x14ac:dyDescent="0.25">
      <c r="A6253" s="37"/>
      <c r="B6253" s="32" t="s">
        <v>229</v>
      </c>
      <c r="C6253" s="32" t="str">
        <f>HYPERLINK("http://warehouse.orhideja.net//images/products/904-000 бежевый.jpg","904-000")</f>
        <v>904-000</v>
      </c>
      <c r="D6253" s="32" t="s">
        <v>143</v>
      </c>
      <c r="E6253" s="32">
        <v>36</v>
      </c>
      <c r="F6253" s="32">
        <v>7427259405081</v>
      </c>
      <c r="G6253" s="32">
        <v>53</v>
      </c>
      <c r="H6253" s="34">
        <v>736.15499999999997</v>
      </c>
      <c r="I6253" s="3"/>
      <c r="J6253" s="26">
        <f t="shared" si="445"/>
        <v>0</v>
      </c>
    </row>
    <row r="6254" spans="1:10" ht="59.25" customHeight="1" x14ac:dyDescent="0.25">
      <c r="A6254" s="35"/>
      <c r="B6254" s="32" t="s">
        <v>32</v>
      </c>
      <c r="C6254" s="32" t="str">
        <f>HYPERLINK("http://warehouse.orhideja.net//images/products/904-000_nude.jpg","904-000")</f>
        <v>904-000</v>
      </c>
      <c r="D6254" s="32" t="s">
        <v>33</v>
      </c>
      <c r="E6254" s="32">
        <v>36</v>
      </c>
      <c r="F6254" s="32"/>
      <c r="G6254" s="32">
        <v>10</v>
      </c>
      <c r="H6254" s="34">
        <v>736.15499999999997</v>
      </c>
      <c r="I6254" s="3"/>
      <c r="J6254" s="26">
        <f t="shared" si="445"/>
        <v>0</v>
      </c>
    </row>
    <row r="6255" spans="1:10" ht="59.25" customHeight="1" x14ac:dyDescent="0.25">
      <c r="A6255" s="36"/>
      <c r="B6255" s="32" t="s">
        <v>32</v>
      </c>
      <c r="C6255" s="32" t="str">
        <f>HYPERLINK("http://warehouse.orhideja.net//images/products/904-000_nude.jpg","904-000")</f>
        <v>904-000</v>
      </c>
      <c r="D6255" s="32" t="s">
        <v>33</v>
      </c>
      <c r="E6255" s="32">
        <v>38</v>
      </c>
      <c r="F6255" s="32"/>
      <c r="G6255" s="32">
        <v>28</v>
      </c>
      <c r="H6255" s="34">
        <v>736.15499999999997</v>
      </c>
      <c r="I6255" s="3"/>
      <c r="J6255" s="26">
        <f t="shared" si="445"/>
        <v>0</v>
      </c>
    </row>
    <row r="6256" spans="1:10" ht="59.25" customHeight="1" x14ac:dyDescent="0.25">
      <c r="A6256" s="36"/>
      <c r="B6256" s="32" t="s">
        <v>32</v>
      </c>
      <c r="C6256" s="32" t="str">
        <f>HYPERLINK("http://warehouse.orhideja.net//images/products/904-000_nude.jpg","904-000")</f>
        <v>904-000</v>
      </c>
      <c r="D6256" s="32" t="s">
        <v>33</v>
      </c>
      <c r="E6256" s="32">
        <v>40</v>
      </c>
      <c r="F6256" s="32"/>
      <c r="G6256" s="32">
        <v>20</v>
      </c>
      <c r="H6256" s="34">
        <v>736.15499999999997</v>
      </c>
      <c r="I6256" s="3"/>
      <c r="J6256" s="26">
        <f t="shared" si="445"/>
        <v>0</v>
      </c>
    </row>
    <row r="6257" spans="1:10" ht="59.25" customHeight="1" x14ac:dyDescent="0.25">
      <c r="A6257" s="37"/>
      <c r="B6257" s="32" t="s">
        <v>32</v>
      </c>
      <c r="C6257" s="32" t="str">
        <f>HYPERLINK("http://warehouse.orhideja.net//images/products/904-000_nude.jpg","904-000")</f>
        <v>904-000</v>
      </c>
      <c r="D6257" s="32" t="s">
        <v>33</v>
      </c>
      <c r="E6257" s="32">
        <v>42</v>
      </c>
      <c r="F6257" s="32"/>
      <c r="G6257" s="32">
        <v>22</v>
      </c>
      <c r="H6257" s="34">
        <v>736.15499999999997</v>
      </c>
      <c r="I6257" s="3"/>
      <c r="J6257" s="26">
        <f t="shared" si="445"/>
        <v>0</v>
      </c>
    </row>
    <row r="6258" spans="1:10" ht="63" customHeight="1" x14ac:dyDescent="0.25">
      <c r="A6258" s="35"/>
      <c r="B6258" s="32" t="s">
        <v>229</v>
      </c>
      <c r="C6258" s="32" t="str">
        <f>HYPERLINK("http://warehouse.orhideja.net//images/products/905-000 white.jpg","905-000")</f>
        <v>905-000</v>
      </c>
      <c r="D6258" s="32" t="s">
        <v>86</v>
      </c>
      <c r="E6258" s="32">
        <v>44</v>
      </c>
      <c r="F6258" s="32">
        <v>7427259262943</v>
      </c>
      <c r="G6258" s="32">
        <v>72</v>
      </c>
      <c r="H6258" s="34">
        <v>915.70500000000004</v>
      </c>
      <c r="I6258" s="3"/>
      <c r="J6258" s="26">
        <f t="shared" si="445"/>
        <v>0</v>
      </c>
    </row>
    <row r="6259" spans="1:10" ht="63" customHeight="1" x14ac:dyDescent="0.25">
      <c r="A6259" s="36"/>
      <c r="B6259" s="32" t="s">
        <v>229</v>
      </c>
      <c r="C6259" s="32" t="str">
        <f>HYPERLINK("http://warehouse.orhideja.net//images/products/905-000 white.jpg","905-000")</f>
        <v>905-000</v>
      </c>
      <c r="D6259" s="32" t="s">
        <v>86</v>
      </c>
      <c r="E6259" s="32">
        <v>46</v>
      </c>
      <c r="F6259" s="32">
        <v>7427259262950</v>
      </c>
      <c r="G6259" s="32">
        <v>75</v>
      </c>
      <c r="H6259" s="34">
        <v>915.70500000000004</v>
      </c>
      <c r="I6259" s="3"/>
      <c r="J6259" s="26">
        <f t="shared" si="445"/>
        <v>0</v>
      </c>
    </row>
    <row r="6260" spans="1:10" ht="63" customHeight="1" x14ac:dyDescent="0.25">
      <c r="A6260" s="37"/>
      <c r="B6260" s="32" t="s">
        <v>229</v>
      </c>
      <c r="C6260" s="32" t="str">
        <f>HYPERLINK("http://warehouse.orhideja.net//images/products/905-000 white.jpg","905-000")</f>
        <v>905-000</v>
      </c>
      <c r="D6260" s="32" t="s">
        <v>86</v>
      </c>
      <c r="E6260" s="32">
        <v>48</v>
      </c>
      <c r="F6260" s="32">
        <v>7427259262967</v>
      </c>
      <c r="G6260" s="32">
        <v>37</v>
      </c>
      <c r="H6260" s="34">
        <v>915.70500000000004</v>
      </c>
      <c r="I6260" s="3"/>
      <c r="J6260" s="26">
        <f t="shared" si="445"/>
        <v>0</v>
      </c>
    </row>
    <row r="6261" spans="1:10" ht="60" customHeight="1" x14ac:dyDescent="0.25">
      <c r="A6261" s="35"/>
      <c r="B6261" s="32" t="s">
        <v>229</v>
      </c>
      <c r="C6261" s="32" t="str">
        <f>HYPERLINK("http://warehouse.orhideja.net//images/products/950-000,-905-000-nude-3 _1.jpg","905-000")</f>
        <v>905-000</v>
      </c>
      <c r="D6261" s="32" t="s">
        <v>33</v>
      </c>
      <c r="E6261" s="32">
        <v>42</v>
      </c>
      <c r="F6261" s="32">
        <v>7427259466303</v>
      </c>
      <c r="G6261" s="32">
        <v>11</v>
      </c>
      <c r="H6261" s="34">
        <v>915.70500000000004</v>
      </c>
      <c r="I6261" s="3"/>
      <c r="J6261" s="26">
        <f t="shared" si="445"/>
        <v>0</v>
      </c>
    </row>
    <row r="6262" spans="1:10" ht="60" customHeight="1" x14ac:dyDescent="0.25">
      <c r="A6262" s="36"/>
      <c r="B6262" s="32" t="s">
        <v>229</v>
      </c>
      <c r="C6262" s="32" t="str">
        <f>HYPERLINK("http://warehouse.orhideja.net//images/products/950-000,-905-000-nude-3 _1.jpg","905-000")</f>
        <v>905-000</v>
      </c>
      <c r="D6262" s="32" t="s">
        <v>33</v>
      </c>
      <c r="E6262" s="32">
        <v>44</v>
      </c>
      <c r="F6262" s="32">
        <v>7427259466310</v>
      </c>
      <c r="G6262" s="32">
        <v>13</v>
      </c>
      <c r="H6262" s="34">
        <v>915.70500000000004</v>
      </c>
      <c r="I6262" s="3"/>
      <c r="J6262" s="26">
        <f t="shared" si="445"/>
        <v>0</v>
      </c>
    </row>
    <row r="6263" spans="1:10" ht="60" customHeight="1" x14ac:dyDescent="0.25">
      <c r="A6263" s="36"/>
      <c r="B6263" s="32" t="s">
        <v>229</v>
      </c>
      <c r="C6263" s="32" t="str">
        <f>HYPERLINK("http://warehouse.orhideja.net//images/products/950-000,-905-000-nude-3 _1.jpg","905-000")</f>
        <v>905-000</v>
      </c>
      <c r="D6263" s="32" t="s">
        <v>33</v>
      </c>
      <c r="E6263" s="32">
        <v>46</v>
      </c>
      <c r="F6263" s="32">
        <v>7427259466327</v>
      </c>
      <c r="G6263" s="32">
        <v>8</v>
      </c>
      <c r="H6263" s="34">
        <v>915.70500000000004</v>
      </c>
      <c r="I6263" s="3"/>
      <c r="J6263" s="26">
        <f t="shared" si="445"/>
        <v>0</v>
      </c>
    </row>
    <row r="6264" spans="1:10" ht="60" customHeight="1" x14ac:dyDescent="0.25">
      <c r="A6264" s="37"/>
      <c r="B6264" s="32" t="s">
        <v>229</v>
      </c>
      <c r="C6264" s="32" t="str">
        <f>HYPERLINK("http://warehouse.orhideja.net//images/products/950-000,-905-000-nude-3 _1.jpg","905-000")</f>
        <v>905-000</v>
      </c>
      <c r="D6264" s="32" t="s">
        <v>33</v>
      </c>
      <c r="E6264" s="32">
        <v>48</v>
      </c>
      <c r="F6264" s="32">
        <v>7427259466334</v>
      </c>
      <c r="G6264" s="32">
        <v>2</v>
      </c>
      <c r="H6264" s="34">
        <v>915.70500000000004</v>
      </c>
      <c r="I6264" s="3"/>
      <c r="J6264" s="26">
        <f t="shared" si="445"/>
        <v>0</v>
      </c>
    </row>
    <row r="6265" spans="1:10" ht="53.25" customHeight="1" x14ac:dyDescent="0.25">
      <c r="A6265" s="35"/>
      <c r="B6265" s="32" t="s">
        <v>229</v>
      </c>
      <c r="C6265" s="32" t="str">
        <f>HYPERLINK("http://warehouse.orhideja.net//images/products/941-000-black_2.jpg","941-000")</f>
        <v>941-000</v>
      </c>
      <c r="D6265" s="32" t="s">
        <v>67</v>
      </c>
      <c r="E6265" s="32">
        <v>38</v>
      </c>
      <c r="F6265" s="32">
        <v>7427259464170</v>
      </c>
      <c r="G6265" s="32">
        <v>17</v>
      </c>
      <c r="H6265" s="34">
        <v>673.3125</v>
      </c>
      <c r="I6265" s="3"/>
      <c r="J6265" s="26">
        <f t="shared" si="445"/>
        <v>0</v>
      </c>
    </row>
    <row r="6266" spans="1:10" ht="53.25" customHeight="1" x14ac:dyDescent="0.25">
      <c r="A6266" s="36"/>
      <c r="B6266" s="32" t="s">
        <v>229</v>
      </c>
      <c r="C6266" s="32" t="str">
        <f>HYPERLINK("http://warehouse.orhideja.net//images/products/941-000-black_2.jpg","941-000")</f>
        <v>941-000</v>
      </c>
      <c r="D6266" s="32" t="s">
        <v>67</v>
      </c>
      <c r="E6266" s="32">
        <v>40</v>
      </c>
      <c r="F6266" s="32">
        <v>7427259464187</v>
      </c>
      <c r="G6266" s="32">
        <v>29</v>
      </c>
      <c r="H6266" s="34">
        <v>673.3125</v>
      </c>
      <c r="I6266" s="3"/>
      <c r="J6266" s="26">
        <f t="shared" si="445"/>
        <v>0</v>
      </c>
    </row>
    <row r="6267" spans="1:10" ht="53.25" customHeight="1" x14ac:dyDescent="0.25">
      <c r="A6267" s="36"/>
      <c r="B6267" s="32" t="s">
        <v>229</v>
      </c>
      <c r="C6267" s="32" t="str">
        <f>HYPERLINK("http://warehouse.orhideja.net//images/products/941-000-black_2.jpg","941-000")</f>
        <v>941-000</v>
      </c>
      <c r="D6267" s="32" t="s">
        <v>67</v>
      </c>
      <c r="E6267" s="32">
        <v>42</v>
      </c>
      <c r="F6267" s="32">
        <v>7427259464194</v>
      </c>
      <c r="G6267" s="32">
        <v>25</v>
      </c>
      <c r="H6267" s="34">
        <v>673.3125</v>
      </c>
      <c r="I6267" s="3"/>
      <c r="J6267" s="26">
        <f t="shared" si="445"/>
        <v>0</v>
      </c>
    </row>
    <row r="6268" spans="1:10" ht="53.25" customHeight="1" x14ac:dyDescent="0.25">
      <c r="A6268" s="37"/>
      <c r="B6268" s="32" t="s">
        <v>229</v>
      </c>
      <c r="C6268" s="32" t="str">
        <f>HYPERLINK("http://warehouse.orhideja.net//images/products/941-000-black_2.jpg","941-000")</f>
        <v>941-000</v>
      </c>
      <c r="D6268" s="32" t="s">
        <v>67</v>
      </c>
      <c r="E6268" s="32">
        <v>44</v>
      </c>
      <c r="F6268" s="32">
        <v>7427259464200</v>
      </c>
      <c r="G6268" s="32">
        <v>21</v>
      </c>
      <c r="H6268" s="34">
        <v>673.3125</v>
      </c>
      <c r="I6268" s="3"/>
      <c r="J6268" s="26">
        <f t="shared" si="445"/>
        <v>0</v>
      </c>
    </row>
    <row r="6269" spans="1:10" ht="30.75" customHeight="1" x14ac:dyDescent="0.25">
      <c r="A6269" s="35"/>
      <c r="B6269" s="32" t="s">
        <v>229</v>
      </c>
      <c r="C6269" s="32" t="str">
        <f t="shared" ref="C6269:C6274" si="447">HYPERLINK("http://warehouse.orhideja.net//images/products/942-000-black.jpg","942-000")</f>
        <v>942-000</v>
      </c>
      <c r="D6269" s="32" t="s">
        <v>67</v>
      </c>
      <c r="E6269" s="32">
        <v>38</v>
      </c>
      <c r="F6269" s="32">
        <v>7427259464712</v>
      </c>
      <c r="G6269" s="32">
        <v>1</v>
      </c>
      <c r="H6269" s="34">
        <v>870.8175</v>
      </c>
      <c r="I6269" s="3"/>
      <c r="J6269" s="26">
        <f t="shared" si="445"/>
        <v>0</v>
      </c>
    </row>
    <row r="6270" spans="1:10" ht="30.75" customHeight="1" x14ac:dyDescent="0.25">
      <c r="A6270" s="36"/>
      <c r="B6270" s="32" t="s">
        <v>229</v>
      </c>
      <c r="C6270" s="32" t="str">
        <f t="shared" si="447"/>
        <v>942-000</v>
      </c>
      <c r="D6270" s="32" t="s">
        <v>67</v>
      </c>
      <c r="E6270" s="32">
        <v>40</v>
      </c>
      <c r="F6270" s="32">
        <v>7427259464729</v>
      </c>
      <c r="G6270" s="32">
        <v>19</v>
      </c>
      <c r="H6270" s="34">
        <v>870.8175</v>
      </c>
      <c r="I6270" s="3"/>
      <c r="J6270" s="26">
        <f t="shared" si="445"/>
        <v>0</v>
      </c>
    </row>
    <row r="6271" spans="1:10" ht="30.75" customHeight="1" x14ac:dyDescent="0.25">
      <c r="A6271" s="36"/>
      <c r="B6271" s="32" t="s">
        <v>229</v>
      </c>
      <c r="C6271" s="32" t="str">
        <f t="shared" si="447"/>
        <v>942-000</v>
      </c>
      <c r="D6271" s="32" t="s">
        <v>67</v>
      </c>
      <c r="E6271" s="32">
        <v>42</v>
      </c>
      <c r="F6271" s="32">
        <v>7427259464736</v>
      </c>
      <c r="G6271" s="32">
        <v>17</v>
      </c>
      <c r="H6271" s="34">
        <v>870.8175</v>
      </c>
      <c r="I6271" s="3"/>
      <c r="J6271" s="26">
        <f t="shared" si="445"/>
        <v>0</v>
      </c>
    </row>
    <row r="6272" spans="1:10" ht="30.75" customHeight="1" x14ac:dyDescent="0.25">
      <c r="A6272" s="36"/>
      <c r="B6272" s="32" t="s">
        <v>229</v>
      </c>
      <c r="C6272" s="32" t="str">
        <f t="shared" si="447"/>
        <v>942-000</v>
      </c>
      <c r="D6272" s="32" t="s">
        <v>67</v>
      </c>
      <c r="E6272" s="32">
        <v>44</v>
      </c>
      <c r="F6272" s="32">
        <v>7427259464743</v>
      </c>
      <c r="G6272" s="32">
        <v>20</v>
      </c>
      <c r="H6272" s="34">
        <v>870.8175</v>
      </c>
      <c r="I6272" s="3"/>
      <c r="J6272" s="26">
        <f t="shared" si="445"/>
        <v>0</v>
      </c>
    </row>
    <row r="6273" spans="1:10" ht="30.75" customHeight="1" x14ac:dyDescent="0.25">
      <c r="A6273" s="36"/>
      <c r="B6273" s="32" t="s">
        <v>229</v>
      </c>
      <c r="C6273" s="32" t="str">
        <f t="shared" si="447"/>
        <v>942-000</v>
      </c>
      <c r="D6273" s="32" t="s">
        <v>67</v>
      </c>
      <c r="E6273" s="32">
        <v>46</v>
      </c>
      <c r="F6273" s="32">
        <v>7427259464750</v>
      </c>
      <c r="G6273" s="32">
        <v>20</v>
      </c>
      <c r="H6273" s="34">
        <v>870.8175</v>
      </c>
      <c r="I6273" s="3"/>
      <c r="J6273" s="26">
        <f t="shared" si="445"/>
        <v>0</v>
      </c>
    </row>
    <row r="6274" spans="1:10" ht="30.75" customHeight="1" x14ac:dyDescent="0.25">
      <c r="A6274" s="37"/>
      <c r="B6274" s="32" t="s">
        <v>229</v>
      </c>
      <c r="C6274" s="32" t="str">
        <f t="shared" si="447"/>
        <v>942-000</v>
      </c>
      <c r="D6274" s="32" t="s">
        <v>67</v>
      </c>
      <c r="E6274" s="32">
        <v>48</v>
      </c>
      <c r="F6274" s="32">
        <v>7427259464767</v>
      </c>
      <c r="G6274" s="32">
        <v>3</v>
      </c>
      <c r="H6274" s="34">
        <v>870.8175</v>
      </c>
      <c r="I6274" s="3"/>
      <c r="J6274" s="26">
        <f t="shared" si="445"/>
        <v>0</v>
      </c>
    </row>
    <row r="6275" spans="1:10" ht="48" customHeight="1" x14ac:dyDescent="0.25">
      <c r="A6275" s="35"/>
      <c r="B6275" s="32" t="s">
        <v>31</v>
      </c>
      <c r="C6275" s="32" t="str">
        <f>HYPERLINK("http://warehouse.orhideja.net//images/products/231-000.jpg","231-000")</f>
        <v>231-000</v>
      </c>
      <c r="D6275" s="32" t="s">
        <v>69</v>
      </c>
      <c r="E6275" s="32">
        <v>36</v>
      </c>
      <c r="F6275" s="32">
        <v>7427259262011</v>
      </c>
      <c r="G6275" s="32">
        <v>1</v>
      </c>
      <c r="H6275" s="34">
        <v>709.22249999999997</v>
      </c>
      <c r="I6275" s="3"/>
      <c r="J6275" s="26">
        <f t="shared" si="445"/>
        <v>0</v>
      </c>
    </row>
    <row r="6276" spans="1:10" ht="48" customHeight="1" x14ac:dyDescent="0.25">
      <c r="A6276" s="36"/>
      <c r="B6276" s="32" t="s">
        <v>31</v>
      </c>
      <c r="C6276" s="32" t="str">
        <f>HYPERLINK("http://warehouse.orhideja.net//images/products/231-000.jpg","231-000")</f>
        <v>231-000</v>
      </c>
      <c r="D6276" s="32" t="s">
        <v>69</v>
      </c>
      <c r="E6276" s="32">
        <v>44</v>
      </c>
      <c r="F6276" s="32">
        <v>7427259262059</v>
      </c>
      <c r="G6276" s="32">
        <v>13</v>
      </c>
      <c r="H6276" s="34">
        <v>709.22249999999997</v>
      </c>
      <c r="I6276" s="3"/>
      <c r="J6276" s="26">
        <f t="shared" si="445"/>
        <v>0</v>
      </c>
    </row>
    <row r="6277" spans="1:10" ht="48" customHeight="1" x14ac:dyDescent="0.25">
      <c r="A6277" s="36"/>
      <c r="B6277" s="32" t="s">
        <v>31</v>
      </c>
      <c r="C6277" s="32" t="str">
        <f>HYPERLINK("http://warehouse.orhideja.net//images/products/231-000.jpg","231-000")</f>
        <v>231-000</v>
      </c>
      <c r="D6277" s="32" t="s">
        <v>69</v>
      </c>
      <c r="E6277" s="32">
        <v>46</v>
      </c>
      <c r="F6277" s="32">
        <v>7427259262066</v>
      </c>
      <c r="G6277" s="32">
        <v>7</v>
      </c>
      <c r="H6277" s="34">
        <v>709.22249999999997</v>
      </c>
      <c r="I6277" s="3"/>
      <c r="J6277" s="26">
        <f t="shared" si="445"/>
        <v>0</v>
      </c>
    </row>
    <row r="6278" spans="1:10" ht="48" customHeight="1" x14ac:dyDescent="0.25">
      <c r="A6278" s="37"/>
      <c r="B6278" s="32" t="s">
        <v>31</v>
      </c>
      <c r="C6278" s="32" t="str">
        <f>HYPERLINK("http://warehouse.orhideja.net//images/products/231-000.jpg","231-000")</f>
        <v>231-000</v>
      </c>
      <c r="D6278" s="32" t="s">
        <v>69</v>
      </c>
      <c r="E6278" s="32">
        <v>48</v>
      </c>
      <c r="F6278" s="32">
        <v>7427259262073</v>
      </c>
      <c r="G6278" s="32">
        <v>4</v>
      </c>
      <c r="H6278" s="34">
        <v>709.22249999999997</v>
      </c>
      <c r="I6278" s="3"/>
      <c r="J6278" s="26">
        <f t="shared" si="445"/>
        <v>0</v>
      </c>
    </row>
    <row r="6279" spans="1:10" ht="66" customHeight="1" x14ac:dyDescent="0.25">
      <c r="A6279" s="35"/>
      <c r="B6279" s="32" t="s">
        <v>229</v>
      </c>
      <c r="C6279" s="32" t="str">
        <f>HYPERLINK("http://warehouse.orhideja.net//images/products/941-000 pion.jpg","941-000")</f>
        <v>941-000</v>
      </c>
      <c r="D6279" s="32" t="s">
        <v>69</v>
      </c>
      <c r="E6279" s="32">
        <v>40</v>
      </c>
      <c r="F6279" s="32">
        <v>7427259464132</v>
      </c>
      <c r="G6279" s="32">
        <v>5</v>
      </c>
      <c r="H6279" s="34">
        <v>673.3125</v>
      </c>
      <c r="I6279" s="3"/>
      <c r="J6279" s="26">
        <f t="shared" si="445"/>
        <v>0</v>
      </c>
    </row>
    <row r="6280" spans="1:10" ht="66" customHeight="1" x14ac:dyDescent="0.25">
      <c r="A6280" s="36"/>
      <c r="B6280" s="32" t="s">
        <v>229</v>
      </c>
      <c r="C6280" s="32" t="str">
        <f>HYPERLINK("http://warehouse.orhideja.net//images/products/941-000 pion.jpg","941-000")</f>
        <v>941-000</v>
      </c>
      <c r="D6280" s="32" t="s">
        <v>69</v>
      </c>
      <c r="E6280" s="32">
        <v>42</v>
      </c>
      <c r="F6280" s="32">
        <v>7427259464149</v>
      </c>
      <c r="G6280" s="32">
        <v>7</v>
      </c>
      <c r="H6280" s="34">
        <v>673.3125</v>
      </c>
      <c r="I6280" s="3"/>
      <c r="J6280" s="26">
        <f t="shared" ref="J6280:J6343" si="448">H6280*I6280</f>
        <v>0</v>
      </c>
    </row>
    <row r="6281" spans="1:10" ht="66" customHeight="1" x14ac:dyDescent="0.25">
      <c r="A6281" s="37"/>
      <c r="B6281" s="32" t="s">
        <v>229</v>
      </c>
      <c r="C6281" s="32" t="str">
        <f>HYPERLINK("http://warehouse.orhideja.net//images/products/941-000 pion.jpg","941-000")</f>
        <v>941-000</v>
      </c>
      <c r="D6281" s="32" t="s">
        <v>69</v>
      </c>
      <c r="E6281" s="32">
        <v>44</v>
      </c>
      <c r="F6281" s="32">
        <v>7427259464156</v>
      </c>
      <c r="G6281" s="32">
        <v>3</v>
      </c>
      <c r="H6281" s="34">
        <v>673.3125</v>
      </c>
      <c r="I6281" s="3"/>
      <c r="J6281" s="26">
        <f t="shared" si="448"/>
        <v>0</v>
      </c>
    </row>
    <row r="6282" spans="1:10" ht="26.25" customHeight="1" x14ac:dyDescent="0.25">
      <c r="A6282" s="35"/>
      <c r="B6282" s="32" t="s">
        <v>51</v>
      </c>
      <c r="C6282" s="32" t="str">
        <f t="shared" ref="C6282:C6288" si="449">HYPERLINK("http://warehouse.orhideja.net//images/products/968-000_4.jpg","968-000")</f>
        <v>968-000</v>
      </c>
      <c r="D6282" s="32" t="s">
        <v>69</v>
      </c>
      <c r="E6282" s="32">
        <v>40</v>
      </c>
      <c r="F6282" s="32">
        <v>7427259278784</v>
      </c>
      <c r="G6282" s="32">
        <v>16</v>
      </c>
      <c r="H6282" s="34">
        <v>1023.4349999999999</v>
      </c>
      <c r="I6282" s="3"/>
      <c r="J6282" s="26">
        <f t="shared" si="448"/>
        <v>0</v>
      </c>
    </row>
    <row r="6283" spans="1:10" ht="26.25" customHeight="1" x14ac:dyDescent="0.25">
      <c r="A6283" s="36"/>
      <c r="B6283" s="32" t="s">
        <v>51</v>
      </c>
      <c r="C6283" s="32" t="str">
        <f t="shared" si="449"/>
        <v>968-000</v>
      </c>
      <c r="D6283" s="32" t="s">
        <v>69</v>
      </c>
      <c r="E6283" s="32">
        <v>42</v>
      </c>
      <c r="F6283" s="32">
        <v>7427259278791</v>
      </c>
      <c r="G6283" s="32">
        <v>24</v>
      </c>
      <c r="H6283" s="34">
        <v>1023.4349999999999</v>
      </c>
      <c r="I6283" s="3"/>
      <c r="J6283" s="26">
        <f t="shared" si="448"/>
        <v>0</v>
      </c>
    </row>
    <row r="6284" spans="1:10" ht="26.25" customHeight="1" x14ac:dyDescent="0.25">
      <c r="A6284" s="36"/>
      <c r="B6284" s="32" t="s">
        <v>51</v>
      </c>
      <c r="C6284" s="32" t="str">
        <f t="shared" si="449"/>
        <v>968-000</v>
      </c>
      <c r="D6284" s="32" t="s">
        <v>69</v>
      </c>
      <c r="E6284" s="32">
        <v>44</v>
      </c>
      <c r="F6284" s="32">
        <v>7427259278807</v>
      </c>
      <c r="G6284" s="32">
        <v>35</v>
      </c>
      <c r="H6284" s="34">
        <v>1023.4349999999999</v>
      </c>
      <c r="I6284" s="3"/>
      <c r="J6284" s="26">
        <f t="shared" si="448"/>
        <v>0</v>
      </c>
    </row>
    <row r="6285" spans="1:10" ht="26.25" customHeight="1" x14ac:dyDescent="0.25">
      <c r="A6285" s="36"/>
      <c r="B6285" s="32" t="s">
        <v>51</v>
      </c>
      <c r="C6285" s="32" t="str">
        <f t="shared" si="449"/>
        <v>968-000</v>
      </c>
      <c r="D6285" s="32" t="s">
        <v>69</v>
      </c>
      <c r="E6285" s="32">
        <v>46</v>
      </c>
      <c r="F6285" s="32">
        <v>7427259278814</v>
      </c>
      <c r="G6285" s="32">
        <v>55</v>
      </c>
      <c r="H6285" s="34">
        <v>1023.4349999999999</v>
      </c>
      <c r="I6285" s="3"/>
      <c r="J6285" s="26">
        <f t="shared" si="448"/>
        <v>0</v>
      </c>
    </row>
    <row r="6286" spans="1:10" ht="26.25" customHeight="1" x14ac:dyDescent="0.25">
      <c r="A6286" s="36"/>
      <c r="B6286" s="32" t="s">
        <v>51</v>
      </c>
      <c r="C6286" s="32" t="str">
        <f t="shared" si="449"/>
        <v>968-000</v>
      </c>
      <c r="D6286" s="32" t="s">
        <v>69</v>
      </c>
      <c r="E6286" s="32">
        <v>48</v>
      </c>
      <c r="F6286" s="32">
        <v>7427259278821</v>
      </c>
      <c r="G6286" s="32">
        <v>57</v>
      </c>
      <c r="H6286" s="34">
        <v>1023.4349999999999</v>
      </c>
      <c r="I6286" s="3"/>
      <c r="J6286" s="26">
        <f t="shared" si="448"/>
        <v>0</v>
      </c>
    </row>
    <row r="6287" spans="1:10" ht="26.25" customHeight="1" x14ac:dyDescent="0.25">
      <c r="A6287" s="36"/>
      <c r="B6287" s="32" t="s">
        <v>51</v>
      </c>
      <c r="C6287" s="32" t="str">
        <f t="shared" si="449"/>
        <v>968-000</v>
      </c>
      <c r="D6287" s="32" t="s">
        <v>69</v>
      </c>
      <c r="E6287" s="32">
        <v>50</v>
      </c>
      <c r="F6287" s="32">
        <v>7427259278838</v>
      </c>
      <c r="G6287" s="32">
        <v>52</v>
      </c>
      <c r="H6287" s="34">
        <v>1023.4349999999999</v>
      </c>
      <c r="I6287" s="3"/>
      <c r="J6287" s="26">
        <f t="shared" si="448"/>
        <v>0</v>
      </c>
    </row>
    <row r="6288" spans="1:10" ht="26.25" customHeight="1" x14ac:dyDescent="0.25">
      <c r="A6288" s="37"/>
      <c r="B6288" s="32" t="s">
        <v>51</v>
      </c>
      <c r="C6288" s="32" t="str">
        <f t="shared" si="449"/>
        <v>968-000</v>
      </c>
      <c r="D6288" s="32" t="s">
        <v>69</v>
      </c>
      <c r="E6288" s="32">
        <v>52</v>
      </c>
      <c r="F6288" s="32">
        <v>7427259278845</v>
      </c>
      <c r="G6288" s="32">
        <v>58</v>
      </c>
      <c r="H6288" s="34">
        <v>1023.4349999999999</v>
      </c>
      <c r="I6288" s="3"/>
      <c r="J6288" s="26">
        <f t="shared" si="448"/>
        <v>0</v>
      </c>
    </row>
    <row r="6289" spans="1:10" ht="52.5" customHeight="1" x14ac:dyDescent="0.25">
      <c r="A6289" s="35"/>
      <c r="B6289" s="32" t="s">
        <v>31</v>
      </c>
      <c r="C6289" s="32" t="str">
        <f>HYPERLINK("http://warehouse.orhideja.net//images/products/231-000 ivory.JPG","231-000")</f>
        <v>231-000</v>
      </c>
      <c r="D6289" s="32" t="s">
        <v>110</v>
      </c>
      <c r="E6289" s="32">
        <v>38</v>
      </c>
      <c r="F6289" s="32" t="s">
        <v>236</v>
      </c>
      <c r="G6289" s="32">
        <v>2</v>
      </c>
      <c r="H6289" s="34">
        <v>709.22249999999997</v>
      </c>
      <c r="I6289" s="3"/>
      <c r="J6289" s="26">
        <f t="shared" si="448"/>
        <v>0</v>
      </c>
    </row>
    <row r="6290" spans="1:10" ht="52.5" customHeight="1" x14ac:dyDescent="0.25">
      <c r="A6290" s="36"/>
      <c r="B6290" s="32" t="s">
        <v>31</v>
      </c>
      <c r="C6290" s="32" t="str">
        <f>HYPERLINK("http://warehouse.orhideja.net//images/products/231-000 ivory.JPG","231-000")</f>
        <v>231-000</v>
      </c>
      <c r="D6290" s="32" t="s">
        <v>110</v>
      </c>
      <c r="E6290" s="32">
        <v>46</v>
      </c>
      <c r="F6290" s="32" t="s">
        <v>237</v>
      </c>
      <c r="G6290" s="32">
        <v>1</v>
      </c>
      <c r="H6290" s="34">
        <v>709.22249999999997</v>
      </c>
      <c r="I6290" s="3"/>
      <c r="J6290" s="26">
        <f t="shared" si="448"/>
        <v>0</v>
      </c>
    </row>
    <row r="6291" spans="1:10" ht="52.5" customHeight="1" x14ac:dyDescent="0.25">
      <c r="A6291" s="36"/>
      <c r="B6291" s="32" t="s">
        <v>31</v>
      </c>
      <c r="C6291" s="32" t="str">
        <f>HYPERLINK("http://warehouse.orhideja.net//images/products/231-000 ivory.JPG","231-000")</f>
        <v>231-000</v>
      </c>
      <c r="D6291" s="32" t="s">
        <v>110</v>
      </c>
      <c r="E6291" s="32">
        <v>48</v>
      </c>
      <c r="F6291" s="32" t="s">
        <v>238</v>
      </c>
      <c r="G6291" s="32">
        <v>2</v>
      </c>
      <c r="H6291" s="34">
        <v>709.22249999999997</v>
      </c>
      <c r="I6291" s="3"/>
      <c r="J6291" s="26">
        <f t="shared" si="448"/>
        <v>0</v>
      </c>
    </row>
    <row r="6292" spans="1:10" ht="52.5" customHeight="1" x14ac:dyDescent="0.25">
      <c r="A6292" s="37"/>
      <c r="B6292" s="32" t="s">
        <v>31</v>
      </c>
      <c r="C6292" s="32" t="str">
        <f>HYPERLINK("http://warehouse.orhideja.net//images/products/231-000 ivory.JPG","231-000")</f>
        <v>231-000</v>
      </c>
      <c r="D6292" s="32" t="s">
        <v>110</v>
      </c>
      <c r="E6292" s="32">
        <v>50</v>
      </c>
      <c r="F6292" s="32" t="s">
        <v>239</v>
      </c>
      <c r="G6292" s="32">
        <v>1</v>
      </c>
      <c r="H6292" s="34">
        <v>709.22249999999997</v>
      </c>
      <c r="I6292" s="3"/>
      <c r="J6292" s="26">
        <f t="shared" si="448"/>
        <v>0</v>
      </c>
    </row>
    <row r="6293" spans="1:10" ht="60" customHeight="1" x14ac:dyDescent="0.25">
      <c r="A6293" s="35"/>
      <c r="B6293" s="32" t="s">
        <v>31</v>
      </c>
      <c r="C6293" s="32" t="str">
        <f>HYPERLINK("http://warehouse.orhideja.net//images/products/231-000-pepper.jpg","231-000")</f>
        <v>231-000</v>
      </c>
      <c r="D6293" s="32" t="s">
        <v>215</v>
      </c>
      <c r="E6293" s="32">
        <v>42</v>
      </c>
      <c r="F6293" s="32" t="s">
        <v>240</v>
      </c>
      <c r="G6293" s="32">
        <v>23</v>
      </c>
      <c r="H6293" s="34">
        <v>709.22249999999997</v>
      </c>
      <c r="I6293" s="3"/>
      <c r="J6293" s="26">
        <f t="shared" si="448"/>
        <v>0</v>
      </c>
    </row>
    <row r="6294" spans="1:10" ht="60" customHeight="1" x14ac:dyDescent="0.25">
      <c r="A6294" s="36"/>
      <c r="B6294" s="32" t="s">
        <v>31</v>
      </c>
      <c r="C6294" s="32" t="str">
        <f>HYPERLINK("http://warehouse.orhideja.net//images/products/231-000-pepper.jpg","231-000")</f>
        <v>231-000</v>
      </c>
      <c r="D6294" s="32" t="s">
        <v>215</v>
      </c>
      <c r="E6294" s="32">
        <v>44</v>
      </c>
      <c r="F6294" s="32" t="s">
        <v>241</v>
      </c>
      <c r="G6294" s="32">
        <v>28</v>
      </c>
      <c r="H6294" s="34">
        <v>709.22249999999997</v>
      </c>
      <c r="I6294" s="3"/>
      <c r="J6294" s="26">
        <f t="shared" si="448"/>
        <v>0</v>
      </c>
    </row>
    <row r="6295" spans="1:10" ht="60" customHeight="1" x14ac:dyDescent="0.25">
      <c r="A6295" s="37"/>
      <c r="B6295" s="32" t="s">
        <v>31</v>
      </c>
      <c r="C6295" s="32" t="str">
        <f>HYPERLINK("http://warehouse.orhideja.net//images/products/231-000-pepper.jpg","231-000")</f>
        <v>231-000</v>
      </c>
      <c r="D6295" s="32" t="s">
        <v>215</v>
      </c>
      <c r="E6295" s="32">
        <v>46</v>
      </c>
      <c r="F6295" s="32" t="s">
        <v>242</v>
      </c>
      <c r="G6295" s="32">
        <v>6</v>
      </c>
      <c r="H6295" s="34">
        <v>709.22249999999997</v>
      </c>
      <c r="I6295" s="3"/>
      <c r="J6295" s="26">
        <f t="shared" si="448"/>
        <v>0</v>
      </c>
    </row>
    <row r="6296" spans="1:10" ht="60" customHeight="1" x14ac:dyDescent="0.25">
      <c r="A6296" s="35"/>
      <c r="B6296" s="32" t="s">
        <v>31</v>
      </c>
      <c r="C6296" s="32" t="str">
        <f>HYPERLINK("http://warehouse.orhideja.net//images/products/231-000 coffee rose.jpg","231-000")</f>
        <v>231-000</v>
      </c>
      <c r="D6296" s="32" t="s">
        <v>149</v>
      </c>
      <c r="E6296" s="32">
        <v>36</v>
      </c>
      <c r="F6296" s="32">
        <v>7427259395351</v>
      </c>
      <c r="G6296" s="32">
        <v>9</v>
      </c>
      <c r="H6296" s="34">
        <v>709.22249999999997</v>
      </c>
      <c r="I6296" s="3"/>
      <c r="J6296" s="26">
        <f t="shared" si="448"/>
        <v>0</v>
      </c>
    </row>
    <row r="6297" spans="1:10" ht="60" customHeight="1" x14ac:dyDescent="0.25">
      <c r="A6297" s="36"/>
      <c r="B6297" s="32" t="s">
        <v>31</v>
      </c>
      <c r="C6297" s="32" t="str">
        <f>HYPERLINK("http://warehouse.orhideja.net//images/products/231-000 coffee rose.jpg","231-000")</f>
        <v>231-000</v>
      </c>
      <c r="D6297" s="32" t="s">
        <v>149</v>
      </c>
      <c r="E6297" s="32">
        <v>38</v>
      </c>
      <c r="F6297" s="32">
        <v>7427259395368</v>
      </c>
      <c r="G6297" s="32">
        <v>4</v>
      </c>
      <c r="H6297" s="34">
        <v>709.22249999999997</v>
      </c>
      <c r="I6297" s="3"/>
      <c r="J6297" s="26">
        <f t="shared" si="448"/>
        <v>0</v>
      </c>
    </row>
    <row r="6298" spans="1:10" ht="60" customHeight="1" x14ac:dyDescent="0.25">
      <c r="A6298" s="37"/>
      <c r="B6298" s="32" t="s">
        <v>31</v>
      </c>
      <c r="C6298" s="32" t="str">
        <f>HYPERLINK("http://warehouse.orhideja.net//images/products/231-000 coffee rose.jpg","231-000")</f>
        <v>231-000</v>
      </c>
      <c r="D6298" s="32" t="s">
        <v>149</v>
      </c>
      <c r="E6298" s="32">
        <v>46</v>
      </c>
      <c r="F6298" s="32">
        <v>7427259395405</v>
      </c>
      <c r="G6298" s="32">
        <v>2</v>
      </c>
      <c r="H6298" s="34">
        <v>709.22249999999997</v>
      </c>
      <c r="I6298" s="3"/>
      <c r="J6298" s="26">
        <f t="shared" si="448"/>
        <v>0</v>
      </c>
    </row>
    <row r="6299" spans="1:10" ht="49.5" customHeight="1" x14ac:dyDescent="0.25">
      <c r="A6299" s="35"/>
      <c r="B6299" s="32" t="s">
        <v>229</v>
      </c>
      <c r="C6299" s="32" t="str">
        <f>HYPERLINK("http://warehouse.orhideja.net//images/products/924-000 biege.jpg","924-000")</f>
        <v>924-000</v>
      </c>
      <c r="D6299" s="32" t="s">
        <v>143</v>
      </c>
      <c r="E6299" s="32">
        <v>36</v>
      </c>
      <c r="F6299" s="32" t="s">
        <v>243</v>
      </c>
      <c r="G6299" s="32">
        <v>20</v>
      </c>
      <c r="H6299" s="34">
        <v>556.60500000000002</v>
      </c>
      <c r="I6299" s="3"/>
      <c r="J6299" s="26">
        <f t="shared" si="448"/>
        <v>0</v>
      </c>
    </row>
    <row r="6300" spans="1:10" ht="49.5" customHeight="1" x14ac:dyDescent="0.25">
      <c r="A6300" s="36"/>
      <c r="B6300" s="32" t="s">
        <v>229</v>
      </c>
      <c r="C6300" s="32" t="str">
        <f>HYPERLINK("http://warehouse.orhideja.net//images/products/924-000 biege.jpg","924-000")</f>
        <v>924-000</v>
      </c>
      <c r="D6300" s="32" t="s">
        <v>143</v>
      </c>
      <c r="E6300" s="32">
        <v>38</v>
      </c>
      <c r="F6300" s="32" t="s">
        <v>244</v>
      </c>
      <c r="G6300" s="32">
        <v>33</v>
      </c>
      <c r="H6300" s="34">
        <v>556.60500000000002</v>
      </c>
      <c r="I6300" s="3"/>
      <c r="J6300" s="26">
        <f t="shared" si="448"/>
        <v>0</v>
      </c>
    </row>
    <row r="6301" spans="1:10" ht="49.5" customHeight="1" x14ac:dyDescent="0.25">
      <c r="A6301" s="36"/>
      <c r="B6301" s="32" t="s">
        <v>229</v>
      </c>
      <c r="C6301" s="32" t="str">
        <f>HYPERLINK("http://warehouse.orhideja.net//images/products/924-000 biege.jpg","924-000")</f>
        <v>924-000</v>
      </c>
      <c r="D6301" s="32" t="s">
        <v>143</v>
      </c>
      <c r="E6301" s="32">
        <v>40</v>
      </c>
      <c r="F6301" s="32" t="s">
        <v>245</v>
      </c>
      <c r="G6301" s="32">
        <v>42</v>
      </c>
      <c r="H6301" s="34">
        <v>556.60500000000002</v>
      </c>
      <c r="I6301" s="3"/>
      <c r="J6301" s="26">
        <f t="shared" si="448"/>
        <v>0</v>
      </c>
    </row>
    <row r="6302" spans="1:10" ht="49.5" customHeight="1" x14ac:dyDescent="0.25">
      <c r="A6302" s="37"/>
      <c r="B6302" s="32" t="s">
        <v>229</v>
      </c>
      <c r="C6302" s="32" t="str">
        <f>HYPERLINK("http://warehouse.orhideja.net//images/products/924-000 biege.jpg","924-000")</f>
        <v>924-000</v>
      </c>
      <c r="D6302" s="32" t="s">
        <v>143</v>
      </c>
      <c r="E6302" s="32">
        <v>42</v>
      </c>
      <c r="F6302" s="32" t="s">
        <v>246</v>
      </c>
      <c r="G6302" s="32">
        <v>44</v>
      </c>
      <c r="H6302" s="34">
        <v>556.60500000000002</v>
      </c>
      <c r="I6302" s="3"/>
      <c r="J6302" s="26">
        <f t="shared" si="448"/>
        <v>0</v>
      </c>
    </row>
    <row r="6303" spans="1:10" ht="45" customHeight="1" x14ac:dyDescent="0.25">
      <c r="A6303" s="35"/>
      <c r="B6303" s="32" t="s">
        <v>84</v>
      </c>
      <c r="C6303" s="32" t="str">
        <f>HYPERLINK("http://warehouse.orhideja.net//images/products/936-000-beige.jpg","936-000")</f>
        <v>936-000</v>
      </c>
      <c r="D6303" s="32" t="s">
        <v>143</v>
      </c>
      <c r="E6303" s="32">
        <v>36</v>
      </c>
      <c r="F6303" s="32" t="s">
        <v>247</v>
      </c>
      <c r="G6303" s="32">
        <v>6</v>
      </c>
      <c r="H6303" s="34">
        <v>556.60500000000002</v>
      </c>
      <c r="I6303" s="3"/>
      <c r="J6303" s="26">
        <f t="shared" si="448"/>
        <v>0</v>
      </c>
    </row>
    <row r="6304" spans="1:10" ht="45" customHeight="1" x14ac:dyDescent="0.25">
      <c r="A6304" s="36"/>
      <c r="B6304" s="32" t="s">
        <v>84</v>
      </c>
      <c r="C6304" s="32" t="str">
        <f>HYPERLINK("http://warehouse.orhideja.net//images/products/936-000-beige.jpg","936-000")</f>
        <v>936-000</v>
      </c>
      <c r="D6304" s="32" t="s">
        <v>143</v>
      </c>
      <c r="E6304" s="32">
        <v>38</v>
      </c>
      <c r="F6304" s="32" t="s">
        <v>248</v>
      </c>
      <c r="G6304" s="32">
        <v>3</v>
      </c>
      <c r="H6304" s="34">
        <v>556.60500000000002</v>
      </c>
      <c r="I6304" s="3"/>
      <c r="J6304" s="26">
        <f t="shared" si="448"/>
        <v>0</v>
      </c>
    </row>
    <row r="6305" spans="1:10" ht="45" customHeight="1" x14ac:dyDescent="0.25">
      <c r="A6305" s="36"/>
      <c r="B6305" s="32" t="s">
        <v>84</v>
      </c>
      <c r="C6305" s="32" t="str">
        <f>HYPERLINK("http://warehouse.orhideja.net//images/products/936-000-beige.jpg","936-000")</f>
        <v>936-000</v>
      </c>
      <c r="D6305" s="32" t="s">
        <v>143</v>
      </c>
      <c r="E6305" s="32">
        <v>40</v>
      </c>
      <c r="F6305" s="32" t="s">
        <v>249</v>
      </c>
      <c r="G6305" s="32">
        <v>3</v>
      </c>
      <c r="H6305" s="34">
        <v>556.60500000000002</v>
      </c>
      <c r="I6305" s="3"/>
      <c r="J6305" s="26">
        <f t="shared" si="448"/>
        <v>0</v>
      </c>
    </row>
    <row r="6306" spans="1:10" ht="45" customHeight="1" x14ac:dyDescent="0.25">
      <c r="A6306" s="37"/>
      <c r="B6306" s="32" t="s">
        <v>84</v>
      </c>
      <c r="C6306" s="32" t="str">
        <f>HYPERLINK("http://warehouse.orhideja.net//images/products/936-000-beige.jpg","936-000")</f>
        <v>936-000</v>
      </c>
      <c r="D6306" s="32" t="s">
        <v>143</v>
      </c>
      <c r="E6306" s="32">
        <v>42</v>
      </c>
      <c r="F6306" s="32" t="s">
        <v>250</v>
      </c>
      <c r="G6306" s="32">
        <v>6</v>
      </c>
      <c r="H6306" s="34">
        <v>556.60500000000002</v>
      </c>
      <c r="I6306" s="3"/>
      <c r="J6306" s="26">
        <f t="shared" si="448"/>
        <v>0</v>
      </c>
    </row>
    <row r="6307" spans="1:10" ht="63" customHeight="1" x14ac:dyDescent="0.25">
      <c r="A6307" s="35"/>
      <c r="B6307" s="32" t="s">
        <v>32</v>
      </c>
      <c r="C6307" s="32" t="str">
        <f>HYPERLINK("http://warehouse.orhideja.net//images/products/969-000_3.jpg","969-000")</f>
        <v>969-000</v>
      </c>
      <c r="D6307" s="32" t="s">
        <v>143</v>
      </c>
      <c r="E6307" s="32">
        <v>38</v>
      </c>
      <c r="F6307" s="32" t="s">
        <v>251</v>
      </c>
      <c r="G6307" s="32">
        <v>5</v>
      </c>
      <c r="H6307" s="34">
        <v>1229.9175</v>
      </c>
      <c r="I6307" s="3"/>
      <c r="J6307" s="26">
        <f t="shared" si="448"/>
        <v>0</v>
      </c>
    </row>
    <row r="6308" spans="1:10" ht="63" customHeight="1" x14ac:dyDescent="0.25">
      <c r="A6308" s="36"/>
      <c r="B6308" s="32" t="s">
        <v>32</v>
      </c>
      <c r="C6308" s="32" t="str">
        <f>HYPERLINK("http://warehouse.orhideja.net//images/products/969-000_3.jpg","969-000")</f>
        <v>969-000</v>
      </c>
      <c r="D6308" s="32" t="s">
        <v>143</v>
      </c>
      <c r="E6308" s="32">
        <v>40</v>
      </c>
      <c r="F6308" s="32" t="s">
        <v>252</v>
      </c>
      <c r="G6308" s="32">
        <v>15</v>
      </c>
      <c r="H6308" s="34">
        <v>1229.9175</v>
      </c>
      <c r="I6308" s="3"/>
      <c r="J6308" s="26">
        <f t="shared" si="448"/>
        <v>0</v>
      </c>
    </row>
    <row r="6309" spans="1:10" ht="63" customHeight="1" x14ac:dyDescent="0.25">
      <c r="A6309" s="36"/>
      <c r="B6309" s="32" t="s">
        <v>32</v>
      </c>
      <c r="C6309" s="32" t="str">
        <f>HYPERLINK("http://warehouse.orhideja.net//images/products/969-000_3.jpg","969-000")</f>
        <v>969-000</v>
      </c>
      <c r="D6309" s="32" t="s">
        <v>143</v>
      </c>
      <c r="E6309" s="32">
        <v>42</v>
      </c>
      <c r="F6309" s="32" t="s">
        <v>253</v>
      </c>
      <c r="G6309" s="32">
        <v>31</v>
      </c>
      <c r="H6309" s="34">
        <v>1229.9175</v>
      </c>
      <c r="I6309" s="3"/>
      <c r="J6309" s="26">
        <f t="shared" si="448"/>
        <v>0</v>
      </c>
    </row>
    <row r="6310" spans="1:10" ht="63" customHeight="1" x14ac:dyDescent="0.25">
      <c r="A6310" s="37"/>
      <c r="B6310" s="32" t="s">
        <v>32</v>
      </c>
      <c r="C6310" s="32" t="str">
        <f>HYPERLINK("http://warehouse.orhideja.net//images/products/969-000_3.jpg","969-000")</f>
        <v>969-000</v>
      </c>
      <c r="D6310" s="32" t="s">
        <v>143</v>
      </c>
      <c r="E6310" s="32">
        <v>44</v>
      </c>
      <c r="F6310" s="32" t="s">
        <v>254</v>
      </c>
      <c r="G6310" s="32">
        <v>21</v>
      </c>
      <c r="H6310" s="34">
        <v>1229.9175</v>
      </c>
      <c r="I6310" s="3"/>
      <c r="J6310" s="26">
        <f t="shared" si="448"/>
        <v>0</v>
      </c>
    </row>
    <row r="6311" spans="1:10" ht="51.75" customHeight="1" x14ac:dyDescent="0.25">
      <c r="A6311" s="35"/>
      <c r="B6311" s="32" t="s">
        <v>68</v>
      </c>
      <c r="C6311" s="32" t="str">
        <f>HYPERLINK("http://warehouse.orhideja.net//images/products/531-007-white_2.jpg","531-007")</f>
        <v>531-007</v>
      </c>
      <c r="D6311" s="32" t="s">
        <v>86</v>
      </c>
      <c r="E6311" s="32" t="s">
        <v>8</v>
      </c>
      <c r="F6311" s="32">
        <v>7427259304919</v>
      </c>
      <c r="G6311" s="32">
        <v>8</v>
      </c>
      <c r="H6311" s="34">
        <v>1409.4675</v>
      </c>
      <c r="I6311" s="3"/>
      <c r="J6311" s="26">
        <f t="shared" si="448"/>
        <v>0</v>
      </c>
    </row>
    <row r="6312" spans="1:10" ht="51.75" customHeight="1" x14ac:dyDescent="0.25">
      <c r="A6312" s="36"/>
      <c r="B6312" s="32" t="s">
        <v>68</v>
      </c>
      <c r="C6312" s="32" t="str">
        <f>HYPERLINK("http://warehouse.orhideja.net//images/products/531-007-white_2.jpg","531-007")</f>
        <v>531-007</v>
      </c>
      <c r="D6312" s="32" t="s">
        <v>86</v>
      </c>
      <c r="E6312" s="32" t="s">
        <v>11</v>
      </c>
      <c r="F6312" s="32">
        <v>7427259305015</v>
      </c>
      <c r="G6312" s="32">
        <v>7</v>
      </c>
      <c r="H6312" s="34">
        <v>1409.4675</v>
      </c>
      <c r="I6312" s="3"/>
      <c r="J6312" s="26">
        <f t="shared" si="448"/>
        <v>0</v>
      </c>
    </row>
    <row r="6313" spans="1:10" ht="51.75" customHeight="1" x14ac:dyDescent="0.25">
      <c r="A6313" s="36"/>
      <c r="B6313" s="32" t="s">
        <v>68</v>
      </c>
      <c r="C6313" s="32" t="str">
        <f>HYPERLINK("http://warehouse.orhideja.net//images/products/531-007-white_2.jpg","531-007")</f>
        <v>531-007</v>
      </c>
      <c r="D6313" s="32" t="s">
        <v>86</v>
      </c>
      <c r="E6313" s="32" t="s">
        <v>25</v>
      </c>
      <c r="F6313" s="32">
        <v>7427259305022</v>
      </c>
      <c r="G6313" s="32">
        <v>7</v>
      </c>
      <c r="H6313" s="34">
        <v>1409.4675</v>
      </c>
      <c r="I6313" s="3"/>
      <c r="J6313" s="26">
        <f t="shared" si="448"/>
        <v>0</v>
      </c>
    </row>
    <row r="6314" spans="1:10" ht="51.75" customHeight="1" x14ac:dyDescent="0.25">
      <c r="A6314" s="37"/>
      <c r="B6314" s="32" t="s">
        <v>68</v>
      </c>
      <c r="C6314" s="32" t="str">
        <f>HYPERLINK("http://warehouse.orhideja.net//images/products/531-007-white_2.jpg","531-007")</f>
        <v>531-007</v>
      </c>
      <c r="D6314" s="32" t="s">
        <v>86</v>
      </c>
      <c r="E6314" s="32" t="s">
        <v>16</v>
      </c>
      <c r="F6314" s="32">
        <v>7427259305121</v>
      </c>
      <c r="G6314" s="32">
        <v>3</v>
      </c>
      <c r="H6314" s="34">
        <v>1409.4675</v>
      </c>
      <c r="I6314" s="3"/>
      <c r="J6314" s="26">
        <f t="shared" si="448"/>
        <v>0</v>
      </c>
    </row>
    <row r="6315" spans="1:10" s="4" customFormat="1" ht="37.5" customHeight="1" x14ac:dyDescent="0.25">
      <c r="A6315" s="35"/>
      <c r="B6315" s="32" t="s">
        <v>84</v>
      </c>
      <c r="C6315" s="32" t="str">
        <f>HYPERLINK("http://warehouse.orhideja.net//images/products/638-007-white.jpg","638-007")</f>
        <v>638-007</v>
      </c>
      <c r="D6315" s="32" t="s">
        <v>86</v>
      </c>
      <c r="E6315" s="32">
        <v>36</v>
      </c>
      <c r="F6315" s="32">
        <v>7427259275615</v>
      </c>
      <c r="G6315" s="32">
        <v>9</v>
      </c>
      <c r="H6315" s="34">
        <v>664.33500000000004</v>
      </c>
      <c r="I6315" s="3"/>
      <c r="J6315" s="26">
        <f t="shared" si="448"/>
        <v>0</v>
      </c>
    </row>
    <row r="6316" spans="1:10" s="5" customFormat="1" ht="37.5" customHeight="1" x14ac:dyDescent="0.25">
      <c r="A6316" s="36"/>
      <c r="B6316" s="32" t="s">
        <v>84</v>
      </c>
      <c r="C6316" s="32" t="str">
        <f>HYPERLINK("http://warehouse.orhideja.net//images/products/638-007-white.jpg","638-007")</f>
        <v>638-007</v>
      </c>
      <c r="D6316" s="32" t="s">
        <v>86</v>
      </c>
      <c r="E6316" s="32">
        <v>38</v>
      </c>
      <c r="F6316" s="32">
        <v>7427259275622</v>
      </c>
      <c r="G6316" s="32">
        <v>1</v>
      </c>
      <c r="H6316" s="34">
        <v>664.33500000000004</v>
      </c>
      <c r="I6316" s="3"/>
      <c r="J6316" s="26">
        <f t="shared" si="448"/>
        <v>0</v>
      </c>
    </row>
    <row r="6317" spans="1:10" s="5" customFormat="1" ht="37.5" customHeight="1" x14ac:dyDescent="0.25">
      <c r="A6317" s="36"/>
      <c r="B6317" s="32" t="s">
        <v>84</v>
      </c>
      <c r="C6317" s="32" t="str">
        <f>HYPERLINK("http://warehouse.orhideja.net//images/products/638-007-white.jpg","638-007")</f>
        <v>638-007</v>
      </c>
      <c r="D6317" s="32" t="s">
        <v>86</v>
      </c>
      <c r="E6317" s="32">
        <v>40</v>
      </c>
      <c r="F6317" s="32">
        <v>7427259275639</v>
      </c>
      <c r="G6317" s="32">
        <v>4</v>
      </c>
      <c r="H6317" s="34">
        <v>664.33500000000004</v>
      </c>
      <c r="I6317" s="3"/>
      <c r="J6317" s="26">
        <f t="shared" si="448"/>
        <v>0</v>
      </c>
    </row>
    <row r="6318" spans="1:10" s="5" customFormat="1" ht="37.5" customHeight="1" x14ac:dyDescent="0.25">
      <c r="A6318" s="36"/>
      <c r="B6318" s="32" t="s">
        <v>84</v>
      </c>
      <c r="C6318" s="32" t="str">
        <f>HYPERLINK("http://warehouse.orhideja.net//images/products/638-007-white.jpg","638-007")</f>
        <v>638-007</v>
      </c>
      <c r="D6318" s="32" t="s">
        <v>86</v>
      </c>
      <c r="E6318" s="32">
        <v>42</v>
      </c>
      <c r="F6318" s="32">
        <v>7427259275646</v>
      </c>
      <c r="G6318" s="32">
        <v>5</v>
      </c>
      <c r="H6318" s="34">
        <v>664.33500000000004</v>
      </c>
      <c r="I6318" s="3"/>
      <c r="J6318" s="26">
        <f t="shared" si="448"/>
        <v>0</v>
      </c>
    </row>
    <row r="6319" spans="1:10" s="6" customFormat="1" ht="37.5" customHeight="1" x14ac:dyDescent="0.25">
      <c r="A6319" s="37"/>
      <c r="B6319" s="32" t="s">
        <v>84</v>
      </c>
      <c r="C6319" s="32" t="str">
        <f>HYPERLINK("http://warehouse.orhideja.net//images/products/638-007-white.jpg","638-007")</f>
        <v>638-007</v>
      </c>
      <c r="D6319" s="32" t="s">
        <v>86</v>
      </c>
      <c r="E6319" s="32">
        <v>44</v>
      </c>
      <c r="F6319" s="32">
        <v>7427259275653</v>
      </c>
      <c r="G6319" s="32">
        <v>6</v>
      </c>
      <c r="H6319" s="34">
        <v>664.33500000000004</v>
      </c>
      <c r="I6319" s="3"/>
      <c r="J6319" s="26">
        <f t="shared" si="448"/>
        <v>0</v>
      </c>
    </row>
    <row r="6320" spans="1:10" ht="27" customHeight="1" x14ac:dyDescent="0.25">
      <c r="A6320" s="35"/>
      <c r="B6320" s="32" t="s">
        <v>68</v>
      </c>
      <c r="C6320" s="32" t="str">
        <f t="shared" ref="C6320:C6332" si="450">HYPERLINK("http://warehouse.orhideja.net//images/products/531-007-milk.jpg","531-007")</f>
        <v>531-007</v>
      </c>
      <c r="D6320" s="32" t="s">
        <v>110</v>
      </c>
      <c r="E6320" s="32" t="s">
        <v>70</v>
      </c>
      <c r="F6320" s="32">
        <v>7427259269140</v>
      </c>
      <c r="G6320" s="32">
        <v>4</v>
      </c>
      <c r="H6320" s="34">
        <v>1409.4675</v>
      </c>
      <c r="I6320" s="3"/>
      <c r="J6320" s="26">
        <f t="shared" si="448"/>
        <v>0</v>
      </c>
    </row>
    <row r="6321" spans="1:10" ht="27" customHeight="1" x14ac:dyDescent="0.25">
      <c r="A6321" s="36"/>
      <c r="B6321" s="32" t="s">
        <v>68</v>
      </c>
      <c r="C6321" s="32" t="str">
        <f t="shared" si="450"/>
        <v>531-007</v>
      </c>
      <c r="D6321" s="32" t="s">
        <v>110</v>
      </c>
      <c r="E6321" s="32" t="s">
        <v>7</v>
      </c>
      <c r="F6321" s="32">
        <v>7427259269157</v>
      </c>
      <c r="G6321" s="32">
        <v>4</v>
      </c>
      <c r="H6321" s="34">
        <v>1409.4675</v>
      </c>
      <c r="I6321" s="3"/>
      <c r="J6321" s="26">
        <f t="shared" si="448"/>
        <v>0</v>
      </c>
    </row>
    <row r="6322" spans="1:10" ht="27" customHeight="1" x14ac:dyDescent="0.25">
      <c r="A6322" s="36"/>
      <c r="B6322" s="32" t="s">
        <v>68</v>
      </c>
      <c r="C6322" s="32" t="str">
        <f t="shared" si="450"/>
        <v>531-007</v>
      </c>
      <c r="D6322" s="32" t="s">
        <v>110</v>
      </c>
      <c r="E6322" s="32" t="s">
        <v>8</v>
      </c>
      <c r="F6322" s="32">
        <v>7427259269164</v>
      </c>
      <c r="G6322" s="32">
        <v>4</v>
      </c>
      <c r="H6322" s="34">
        <v>1409.4675</v>
      </c>
      <c r="I6322" s="3"/>
      <c r="J6322" s="26">
        <f t="shared" si="448"/>
        <v>0</v>
      </c>
    </row>
    <row r="6323" spans="1:10" ht="27" customHeight="1" x14ac:dyDescent="0.25">
      <c r="A6323" s="36"/>
      <c r="B6323" s="32" t="s">
        <v>68</v>
      </c>
      <c r="C6323" s="32" t="str">
        <f t="shared" si="450"/>
        <v>531-007</v>
      </c>
      <c r="D6323" s="32" t="s">
        <v>110</v>
      </c>
      <c r="E6323" s="32" t="s">
        <v>78</v>
      </c>
      <c r="F6323" s="32">
        <v>7427259269232</v>
      </c>
      <c r="G6323" s="32">
        <v>1</v>
      </c>
      <c r="H6323" s="34">
        <v>1409.4675</v>
      </c>
      <c r="I6323" s="3"/>
      <c r="J6323" s="26">
        <f t="shared" si="448"/>
        <v>0</v>
      </c>
    </row>
    <row r="6324" spans="1:10" ht="27" customHeight="1" x14ac:dyDescent="0.25">
      <c r="A6324" s="36"/>
      <c r="B6324" s="32" t="s">
        <v>68</v>
      </c>
      <c r="C6324" s="32" t="str">
        <f t="shared" si="450"/>
        <v>531-007</v>
      </c>
      <c r="D6324" s="32" t="s">
        <v>110</v>
      </c>
      <c r="E6324" s="32" t="s">
        <v>10</v>
      </c>
      <c r="F6324" s="32">
        <v>7427259269256</v>
      </c>
      <c r="G6324" s="32">
        <v>4</v>
      </c>
      <c r="H6324" s="34">
        <v>1409.4675</v>
      </c>
      <c r="I6324" s="3"/>
      <c r="J6324" s="26">
        <f t="shared" si="448"/>
        <v>0</v>
      </c>
    </row>
    <row r="6325" spans="1:10" ht="27" customHeight="1" x14ac:dyDescent="0.25">
      <c r="A6325" s="36"/>
      <c r="B6325" s="32" t="s">
        <v>68</v>
      </c>
      <c r="C6325" s="32" t="str">
        <f t="shared" si="450"/>
        <v>531-007</v>
      </c>
      <c r="D6325" s="32" t="s">
        <v>110</v>
      </c>
      <c r="E6325" s="32" t="s">
        <v>11</v>
      </c>
      <c r="F6325" s="32">
        <v>7427259269263</v>
      </c>
      <c r="G6325" s="32">
        <v>9</v>
      </c>
      <c r="H6325" s="34">
        <v>1409.4675</v>
      </c>
      <c r="I6325" s="3"/>
      <c r="J6325" s="26">
        <f t="shared" si="448"/>
        <v>0</v>
      </c>
    </row>
    <row r="6326" spans="1:10" ht="27" customHeight="1" x14ac:dyDescent="0.25">
      <c r="A6326" s="36"/>
      <c r="B6326" s="32" t="s">
        <v>68</v>
      </c>
      <c r="C6326" s="32" t="str">
        <f t="shared" si="450"/>
        <v>531-007</v>
      </c>
      <c r="D6326" s="32" t="s">
        <v>110</v>
      </c>
      <c r="E6326" s="32" t="s">
        <v>25</v>
      </c>
      <c r="F6326" s="32">
        <v>7427259269270</v>
      </c>
      <c r="G6326" s="32">
        <v>1</v>
      </c>
      <c r="H6326" s="34">
        <v>1409.4675</v>
      </c>
      <c r="I6326" s="3"/>
      <c r="J6326" s="26">
        <f t="shared" si="448"/>
        <v>0</v>
      </c>
    </row>
    <row r="6327" spans="1:10" ht="27" customHeight="1" x14ac:dyDescent="0.25">
      <c r="A6327" s="36"/>
      <c r="B6327" s="32" t="s">
        <v>68</v>
      </c>
      <c r="C6327" s="32" t="str">
        <f t="shared" si="450"/>
        <v>531-007</v>
      </c>
      <c r="D6327" s="32" t="s">
        <v>110</v>
      </c>
      <c r="E6327" s="32" t="s">
        <v>14</v>
      </c>
      <c r="F6327" s="32">
        <v>7427259269355</v>
      </c>
      <c r="G6327" s="32">
        <v>4</v>
      </c>
      <c r="H6327" s="34">
        <v>1409.4675</v>
      </c>
      <c r="I6327" s="3"/>
      <c r="J6327" s="26">
        <f t="shared" si="448"/>
        <v>0</v>
      </c>
    </row>
    <row r="6328" spans="1:10" ht="27" customHeight="1" x14ac:dyDescent="0.25">
      <c r="A6328" s="36"/>
      <c r="B6328" s="32" t="s">
        <v>68</v>
      </c>
      <c r="C6328" s="32" t="str">
        <f t="shared" si="450"/>
        <v>531-007</v>
      </c>
      <c r="D6328" s="32" t="s">
        <v>110</v>
      </c>
      <c r="E6328" s="32" t="s">
        <v>15</v>
      </c>
      <c r="F6328" s="32">
        <v>7427259269362</v>
      </c>
      <c r="G6328" s="32">
        <v>4</v>
      </c>
      <c r="H6328" s="34">
        <v>1409.4675</v>
      </c>
      <c r="I6328" s="3"/>
      <c r="J6328" s="26">
        <f t="shared" si="448"/>
        <v>0</v>
      </c>
    </row>
    <row r="6329" spans="1:10" ht="27" customHeight="1" x14ac:dyDescent="0.25">
      <c r="A6329" s="36"/>
      <c r="B6329" s="32" t="s">
        <v>68</v>
      </c>
      <c r="C6329" s="32" t="str">
        <f t="shared" si="450"/>
        <v>531-007</v>
      </c>
      <c r="D6329" s="32" t="s">
        <v>110</v>
      </c>
      <c r="E6329" s="32" t="s">
        <v>16</v>
      </c>
      <c r="F6329" s="32">
        <v>7427259269379</v>
      </c>
      <c r="G6329" s="32">
        <v>3</v>
      </c>
      <c r="H6329" s="34">
        <v>1409.4675</v>
      </c>
      <c r="I6329" s="3"/>
      <c r="J6329" s="26">
        <f t="shared" si="448"/>
        <v>0</v>
      </c>
    </row>
    <row r="6330" spans="1:10" ht="27" customHeight="1" x14ac:dyDescent="0.25">
      <c r="A6330" s="36"/>
      <c r="B6330" s="32" t="s">
        <v>68</v>
      </c>
      <c r="C6330" s="32" t="str">
        <f t="shared" si="450"/>
        <v>531-007</v>
      </c>
      <c r="D6330" s="32" t="s">
        <v>110</v>
      </c>
      <c r="E6330" s="32" t="s">
        <v>79</v>
      </c>
      <c r="F6330" s="32">
        <v>7427259269454</v>
      </c>
      <c r="G6330" s="32">
        <v>2</v>
      </c>
      <c r="H6330" s="34">
        <v>1409.4675</v>
      </c>
      <c r="I6330" s="3"/>
      <c r="J6330" s="26">
        <f t="shared" si="448"/>
        <v>0</v>
      </c>
    </row>
    <row r="6331" spans="1:10" ht="27" customHeight="1" x14ac:dyDescent="0.25">
      <c r="A6331" s="36"/>
      <c r="B6331" s="32" t="s">
        <v>68</v>
      </c>
      <c r="C6331" s="32" t="str">
        <f t="shared" si="450"/>
        <v>531-007</v>
      </c>
      <c r="D6331" s="32" t="s">
        <v>110</v>
      </c>
      <c r="E6331" s="32" t="s">
        <v>19</v>
      </c>
      <c r="F6331" s="32">
        <v>7427259269461</v>
      </c>
      <c r="G6331" s="32">
        <v>3</v>
      </c>
      <c r="H6331" s="34">
        <v>1409.4675</v>
      </c>
      <c r="I6331" s="3"/>
      <c r="J6331" s="26">
        <f t="shared" si="448"/>
        <v>0</v>
      </c>
    </row>
    <row r="6332" spans="1:10" ht="27" customHeight="1" x14ac:dyDescent="0.25">
      <c r="A6332" s="37"/>
      <c r="B6332" s="32" t="s">
        <v>68</v>
      </c>
      <c r="C6332" s="32" t="str">
        <f t="shared" si="450"/>
        <v>531-007</v>
      </c>
      <c r="D6332" s="32" t="s">
        <v>110</v>
      </c>
      <c r="E6332" s="32" t="s">
        <v>20</v>
      </c>
      <c r="F6332" s="32">
        <v>7427259269478</v>
      </c>
      <c r="G6332" s="32">
        <v>3</v>
      </c>
      <c r="H6332" s="34">
        <v>1409.4675</v>
      </c>
      <c r="I6332" s="3"/>
      <c r="J6332" s="26">
        <f t="shared" si="448"/>
        <v>0</v>
      </c>
    </row>
    <row r="6333" spans="1:10" ht="55.5" customHeight="1" x14ac:dyDescent="0.25">
      <c r="A6333" s="35"/>
      <c r="B6333" s="32" t="s">
        <v>72</v>
      </c>
      <c r="C6333" s="32" t="str">
        <f>HYPERLINK("http://warehouse.orhideja.net//images/products/553-007 moloko.jpg","553-007")</f>
        <v>553-007</v>
      </c>
      <c r="D6333" s="32" t="s">
        <v>110</v>
      </c>
      <c r="E6333" s="32" t="s">
        <v>15</v>
      </c>
      <c r="F6333" s="32" t="s">
        <v>255</v>
      </c>
      <c r="G6333" s="32">
        <v>3</v>
      </c>
      <c r="H6333" s="34">
        <v>1409.4675</v>
      </c>
      <c r="I6333" s="3"/>
      <c r="J6333" s="26">
        <f t="shared" si="448"/>
        <v>0</v>
      </c>
    </row>
    <row r="6334" spans="1:10" ht="55.5" customHeight="1" x14ac:dyDescent="0.25">
      <c r="A6334" s="36"/>
      <c r="B6334" s="32" t="s">
        <v>72</v>
      </c>
      <c r="C6334" s="32" t="str">
        <f>HYPERLINK("http://warehouse.orhideja.net//images/products/553-007 moloko.jpg","553-007")</f>
        <v>553-007</v>
      </c>
      <c r="D6334" s="32" t="s">
        <v>110</v>
      </c>
      <c r="E6334" s="32" t="s">
        <v>16</v>
      </c>
      <c r="F6334" s="32" t="s">
        <v>256</v>
      </c>
      <c r="G6334" s="32">
        <v>3</v>
      </c>
      <c r="H6334" s="34">
        <v>1409.4675</v>
      </c>
      <c r="I6334" s="3"/>
      <c r="J6334" s="26">
        <f t="shared" si="448"/>
        <v>0</v>
      </c>
    </row>
    <row r="6335" spans="1:10" ht="55.5" customHeight="1" x14ac:dyDescent="0.25">
      <c r="A6335" s="37"/>
      <c r="B6335" s="32" t="s">
        <v>72</v>
      </c>
      <c r="C6335" s="32" t="str">
        <f>HYPERLINK("http://warehouse.orhideja.net//images/products/553-007 moloko.jpg","553-007")</f>
        <v>553-007</v>
      </c>
      <c r="D6335" s="32" t="s">
        <v>110</v>
      </c>
      <c r="E6335" s="32" t="s">
        <v>17</v>
      </c>
      <c r="F6335" s="32" t="s">
        <v>257</v>
      </c>
      <c r="G6335" s="32">
        <v>3</v>
      </c>
      <c r="H6335" s="34">
        <v>1409.4675</v>
      </c>
      <c r="I6335" s="3"/>
      <c r="J6335" s="26">
        <f t="shared" si="448"/>
        <v>0</v>
      </c>
    </row>
    <row r="6336" spans="1:10" ht="36" customHeight="1" x14ac:dyDescent="0.25">
      <c r="A6336" s="35"/>
      <c r="B6336" s="32" t="s">
        <v>31</v>
      </c>
      <c r="C6336" s="32" t="str">
        <f>HYPERLINK("http://warehouse.orhideja.net//images/products/231-007 moloko.jpg","231-007")</f>
        <v>231-007</v>
      </c>
      <c r="D6336" s="32" t="s">
        <v>110</v>
      </c>
      <c r="E6336" s="32">
        <v>40</v>
      </c>
      <c r="F6336" s="32">
        <v>7427259278258</v>
      </c>
      <c r="G6336" s="32">
        <v>18</v>
      </c>
      <c r="H6336" s="34">
        <v>772.06499999999994</v>
      </c>
      <c r="I6336" s="3"/>
      <c r="J6336" s="26">
        <f t="shared" si="448"/>
        <v>0</v>
      </c>
    </row>
    <row r="6337" spans="1:10" ht="36" customHeight="1" x14ac:dyDescent="0.25">
      <c r="A6337" s="36"/>
      <c r="B6337" s="32" t="s">
        <v>31</v>
      </c>
      <c r="C6337" s="32" t="str">
        <f>HYPERLINK("http://warehouse.orhideja.net//images/products/231-007 moloko.jpg","231-007")</f>
        <v>231-007</v>
      </c>
      <c r="D6337" s="32" t="s">
        <v>110</v>
      </c>
      <c r="E6337" s="32">
        <v>42</v>
      </c>
      <c r="F6337" s="32">
        <v>7427259278265</v>
      </c>
      <c r="G6337" s="32">
        <v>25</v>
      </c>
      <c r="H6337" s="34">
        <v>772.06499999999994</v>
      </c>
      <c r="I6337" s="3"/>
      <c r="J6337" s="26">
        <f t="shared" si="448"/>
        <v>0</v>
      </c>
    </row>
    <row r="6338" spans="1:10" ht="36" customHeight="1" x14ac:dyDescent="0.25">
      <c r="A6338" s="36"/>
      <c r="B6338" s="32" t="s">
        <v>31</v>
      </c>
      <c r="C6338" s="32" t="str">
        <f>HYPERLINK("http://warehouse.orhideja.net//images/products/231-007 moloko.jpg","231-007")</f>
        <v>231-007</v>
      </c>
      <c r="D6338" s="32" t="s">
        <v>110</v>
      </c>
      <c r="E6338" s="32">
        <v>44</v>
      </c>
      <c r="F6338" s="32">
        <v>7427259278272</v>
      </c>
      <c r="G6338" s="32">
        <v>35</v>
      </c>
      <c r="H6338" s="34">
        <v>772.06499999999994</v>
      </c>
      <c r="I6338" s="3"/>
      <c r="J6338" s="26">
        <f t="shared" si="448"/>
        <v>0</v>
      </c>
    </row>
    <row r="6339" spans="1:10" ht="36" customHeight="1" x14ac:dyDescent="0.25">
      <c r="A6339" s="36"/>
      <c r="B6339" s="32" t="s">
        <v>31</v>
      </c>
      <c r="C6339" s="32" t="str">
        <f>HYPERLINK("http://warehouse.orhideja.net//images/products/231-007 moloko.jpg","231-007")</f>
        <v>231-007</v>
      </c>
      <c r="D6339" s="32" t="s">
        <v>110</v>
      </c>
      <c r="E6339" s="32">
        <v>46</v>
      </c>
      <c r="F6339" s="32">
        <v>7427259278289</v>
      </c>
      <c r="G6339" s="32">
        <v>7</v>
      </c>
      <c r="H6339" s="34">
        <v>772.06499999999994</v>
      </c>
      <c r="I6339" s="3"/>
      <c r="J6339" s="26">
        <f t="shared" si="448"/>
        <v>0</v>
      </c>
    </row>
    <row r="6340" spans="1:10" ht="36" customHeight="1" x14ac:dyDescent="0.25">
      <c r="A6340" s="37"/>
      <c r="B6340" s="32" t="s">
        <v>31</v>
      </c>
      <c r="C6340" s="32" t="str">
        <f>HYPERLINK("http://warehouse.orhideja.net//images/products/231-007 moloko.jpg","231-007")</f>
        <v>231-007</v>
      </c>
      <c r="D6340" s="32" t="s">
        <v>110</v>
      </c>
      <c r="E6340" s="32">
        <v>48</v>
      </c>
      <c r="F6340" s="32">
        <v>7427259278296</v>
      </c>
      <c r="G6340" s="32">
        <v>8</v>
      </c>
      <c r="H6340" s="34">
        <v>772.06499999999994</v>
      </c>
      <c r="I6340" s="3"/>
      <c r="J6340" s="26">
        <f t="shared" si="448"/>
        <v>0</v>
      </c>
    </row>
    <row r="6341" spans="1:10" ht="43.5" customHeight="1" x14ac:dyDescent="0.25">
      <c r="A6341" s="35"/>
      <c r="B6341" s="32" t="s">
        <v>84</v>
      </c>
      <c r="C6341" s="32" t="str">
        <f>HYPERLINK("http://warehouse.orhideja.net//images/products/180-000,-638-007-moloko_6.jpg","638-007")</f>
        <v>638-007</v>
      </c>
      <c r="D6341" s="32" t="s">
        <v>110</v>
      </c>
      <c r="E6341" s="32">
        <v>36</v>
      </c>
      <c r="F6341" s="32">
        <v>7427259278135</v>
      </c>
      <c r="G6341" s="32">
        <v>7</v>
      </c>
      <c r="H6341" s="34">
        <v>664.33500000000004</v>
      </c>
      <c r="I6341" s="3"/>
      <c r="J6341" s="26">
        <f t="shared" si="448"/>
        <v>0</v>
      </c>
    </row>
    <row r="6342" spans="1:10" ht="43.5" customHeight="1" x14ac:dyDescent="0.25">
      <c r="A6342" s="36"/>
      <c r="B6342" s="32" t="s">
        <v>84</v>
      </c>
      <c r="C6342" s="32" t="str">
        <f>HYPERLINK("http://warehouse.orhideja.net//images/products/180-000,-638-007-moloko_6.jpg","638-007")</f>
        <v>638-007</v>
      </c>
      <c r="D6342" s="32" t="s">
        <v>110</v>
      </c>
      <c r="E6342" s="32">
        <v>38</v>
      </c>
      <c r="F6342" s="32">
        <v>7427259278142</v>
      </c>
      <c r="G6342" s="32">
        <v>13</v>
      </c>
      <c r="H6342" s="34">
        <v>664.33500000000004</v>
      </c>
      <c r="I6342" s="3"/>
      <c r="J6342" s="26">
        <f t="shared" si="448"/>
        <v>0</v>
      </c>
    </row>
    <row r="6343" spans="1:10" ht="43.5" customHeight="1" x14ac:dyDescent="0.25">
      <c r="A6343" s="36"/>
      <c r="B6343" s="32" t="s">
        <v>84</v>
      </c>
      <c r="C6343" s="32" t="str">
        <f>HYPERLINK("http://warehouse.orhideja.net//images/products/180-000,-638-007-moloko_6.jpg","638-007")</f>
        <v>638-007</v>
      </c>
      <c r="D6343" s="32" t="s">
        <v>110</v>
      </c>
      <c r="E6343" s="32">
        <v>40</v>
      </c>
      <c r="F6343" s="32">
        <v>7427259278159</v>
      </c>
      <c r="G6343" s="32">
        <v>38</v>
      </c>
      <c r="H6343" s="34">
        <v>664.33500000000004</v>
      </c>
      <c r="I6343" s="3"/>
      <c r="J6343" s="26">
        <f t="shared" si="448"/>
        <v>0</v>
      </c>
    </row>
    <row r="6344" spans="1:10" ht="43.5" customHeight="1" x14ac:dyDescent="0.25">
      <c r="A6344" s="36"/>
      <c r="B6344" s="32" t="s">
        <v>84</v>
      </c>
      <c r="C6344" s="32" t="str">
        <f>HYPERLINK("http://warehouse.orhideja.net//images/products/180-000,-638-007-moloko_6.jpg","638-007")</f>
        <v>638-007</v>
      </c>
      <c r="D6344" s="32" t="s">
        <v>110</v>
      </c>
      <c r="E6344" s="32">
        <v>42</v>
      </c>
      <c r="F6344" s="32">
        <v>7427259278166</v>
      </c>
      <c r="G6344" s="32">
        <v>26</v>
      </c>
      <c r="H6344" s="34">
        <v>664.33500000000004</v>
      </c>
      <c r="I6344" s="3"/>
      <c r="J6344" s="26">
        <f t="shared" ref="J6344:J6407" si="451">H6344*I6344</f>
        <v>0</v>
      </c>
    </row>
    <row r="6345" spans="1:10" ht="43.5" customHeight="1" x14ac:dyDescent="0.25">
      <c r="A6345" s="37"/>
      <c r="B6345" s="32" t="s">
        <v>84</v>
      </c>
      <c r="C6345" s="32" t="str">
        <f>HYPERLINK("http://warehouse.orhideja.net//images/products/180-000,-638-007-moloko_6.jpg","638-007")</f>
        <v>638-007</v>
      </c>
      <c r="D6345" s="32" t="s">
        <v>110</v>
      </c>
      <c r="E6345" s="32">
        <v>44</v>
      </c>
      <c r="F6345" s="32">
        <v>7427259278173</v>
      </c>
      <c r="G6345" s="32">
        <v>18</v>
      </c>
      <c r="H6345" s="34">
        <v>664.33500000000004</v>
      </c>
      <c r="I6345" s="3"/>
      <c r="J6345" s="26">
        <f t="shared" si="451"/>
        <v>0</v>
      </c>
    </row>
    <row r="6346" spans="1:10" ht="32.25" customHeight="1" x14ac:dyDescent="0.25">
      <c r="A6346" s="35"/>
      <c r="B6346" s="32" t="s">
        <v>51</v>
      </c>
      <c r="C6346" s="32" t="str">
        <f t="shared" ref="C6346:C6351" si="452">HYPERLINK("http://warehouse.orhideja.net//images/products/681-007-moloko.jpg","681-007")</f>
        <v>681-007</v>
      </c>
      <c r="D6346" s="32" t="s">
        <v>110</v>
      </c>
      <c r="E6346" s="32">
        <v>38</v>
      </c>
      <c r="F6346" s="32">
        <v>7427259425669</v>
      </c>
      <c r="G6346" s="32">
        <v>5</v>
      </c>
      <c r="H6346" s="34">
        <v>1005.4799999999999</v>
      </c>
      <c r="I6346" s="3"/>
      <c r="J6346" s="26">
        <f t="shared" si="451"/>
        <v>0</v>
      </c>
    </row>
    <row r="6347" spans="1:10" ht="32.25" customHeight="1" x14ac:dyDescent="0.25">
      <c r="A6347" s="36"/>
      <c r="B6347" s="32" t="s">
        <v>51</v>
      </c>
      <c r="C6347" s="32" t="str">
        <f t="shared" si="452"/>
        <v>681-007</v>
      </c>
      <c r="D6347" s="32" t="s">
        <v>110</v>
      </c>
      <c r="E6347" s="32">
        <v>40</v>
      </c>
      <c r="F6347" s="32">
        <v>7427259425676</v>
      </c>
      <c r="G6347" s="32">
        <v>3</v>
      </c>
      <c r="H6347" s="34">
        <v>1005.4799999999999</v>
      </c>
      <c r="I6347" s="3"/>
      <c r="J6347" s="26">
        <f t="shared" si="451"/>
        <v>0</v>
      </c>
    </row>
    <row r="6348" spans="1:10" ht="32.25" customHeight="1" x14ac:dyDescent="0.25">
      <c r="A6348" s="36"/>
      <c r="B6348" s="32" t="s">
        <v>51</v>
      </c>
      <c r="C6348" s="32" t="str">
        <f t="shared" si="452"/>
        <v>681-007</v>
      </c>
      <c r="D6348" s="32" t="s">
        <v>110</v>
      </c>
      <c r="E6348" s="32">
        <v>44</v>
      </c>
      <c r="F6348" s="32">
        <v>7427259425690</v>
      </c>
      <c r="G6348" s="32">
        <v>2</v>
      </c>
      <c r="H6348" s="34">
        <v>1005.4799999999999</v>
      </c>
      <c r="I6348" s="3"/>
      <c r="J6348" s="26">
        <f t="shared" si="451"/>
        <v>0</v>
      </c>
    </row>
    <row r="6349" spans="1:10" ht="32.25" customHeight="1" x14ac:dyDescent="0.25">
      <c r="A6349" s="36"/>
      <c r="B6349" s="32" t="s">
        <v>51</v>
      </c>
      <c r="C6349" s="32" t="str">
        <f t="shared" si="452"/>
        <v>681-007</v>
      </c>
      <c r="D6349" s="32" t="s">
        <v>110</v>
      </c>
      <c r="E6349" s="32">
        <v>46</v>
      </c>
      <c r="F6349" s="32">
        <v>7427259425706</v>
      </c>
      <c r="G6349" s="32">
        <v>7</v>
      </c>
      <c r="H6349" s="34">
        <v>1005.4799999999999</v>
      </c>
      <c r="I6349" s="3"/>
      <c r="J6349" s="26">
        <f t="shared" si="451"/>
        <v>0</v>
      </c>
    </row>
    <row r="6350" spans="1:10" ht="32.25" customHeight="1" x14ac:dyDescent="0.25">
      <c r="A6350" s="36"/>
      <c r="B6350" s="32" t="s">
        <v>51</v>
      </c>
      <c r="C6350" s="32" t="str">
        <f t="shared" si="452"/>
        <v>681-007</v>
      </c>
      <c r="D6350" s="32" t="s">
        <v>110</v>
      </c>
      <c r="E6350" s="32">
        <v>48</v>
      </c>
      <c r="F6350" s="32">
        <v>7427259425713</v>
      </c>
      <c r="G6350" s="32">
        <v>22</v>
      </c>
      <c r="H6350" s="34">
        <v>1005.4799999999999</v>
      </c>
      <c r="I6350" s="3"/>
      <c r="J6350" s="26">
        <f t="shared" si="451"/>
        <v>0</v>
      </c>
    </row>
    <row r="6351" spans="1:10" ht="32.25" customHeight="1" x14ac:dyDescent="0.25">
      <c r="A6351" s="37"/>
      <c r="B6351" s="32" t="s">
        <v>51</v>
      </c>
      <c r="C6351" s="32" t="str">
        <f t="shared" si="452"/>
        <v>681-007</v>
      </c>
      <c r="D6351" s="32" t="s">
        <v>110</v>
      </c>
      <c r="E6351" s="32">
        <v>50</v>
      </c>
      <c r="F6351" s="32">
        <v>7427259425720</v>
      </c>
      <c r="G6351" s="32">
        <v>16</v>
      </c>
      <c r="H6351" s="34">
        <v>1005.4799999999999</v>
      </c>
      <c r="I6351" s="3"/>
      <c r="J6351" s="26">
        <f t="shared" si="451"/>
        <v>0</v>
      </c>
    </row>
    <row r="6352" spans="1:10" ht="45" customHeight="1" x14ac:dyDescent="0.25">
      <c r="A6352" s="35"/>
      <c r="B6352" s="32" t="s">
        <v>31</v>
      </c>
      <c r="C6352" s="32" t="str">
        <f>HYPERLINK("http://warehouse.orhideja.net//images/products/231-007_4.jpg","231-007")</f>
        <v>231-007</v>
      </c>
      <c r="D6352" s="32" t="s">
        <v>143</v>
      </c>
      <c r="E6352" s="32">
        <v>42</v>
      </c>
      <c r="F6352" s="32" t="s">
        <v>258</v>
      </c>
      <c r="G6352" s="32">
        <v>1</v>
      </c>
      <c r="H6352" s="34">
        <v>772.06499999999994</v>
      </c>
      <c r="I6352" s="3"/>
      <c r="J6352" s="26">
        <f t="shared" si="451"/>
        <v>0</v>
      </c>
    </row>
    <row r="6353" spans="1:10" ht="45" customHeight="1" x14ac:dyDescent="0.25">
      <c r="A6353" s="36"/>
      <c r="B6353" s="32" t="s">
        <v>31</v>
      </c>
      <c r="C6353" s="32" t="str">
        <f>HYPERLINK("http://warehouse.orhideja.net//images/products/231-007_4.jpg","231-007")</f>
        <v>231-007</v>
      </c>
      <c r="D6353" s="32" t="s">
        <v>143</v>
      </c>
      <c r="E6353" s="32">
        <v>44</v>
      </c>
      <c r="F6353" s="32" t="s">
        <v>259</v>
      </c>
      <c r="G6353" s="32">
        <v>1</v>
      </c>
      <c r="H6353" s="34">
        <v>772.06499999999994</v>
      </c>
      <c r="I6353" s="3"/>
      <c r="J6353" s="26">
        <f t="shared" si="451"/>
        <v>0</v>
      </c>
    </row>
    <row r="6354" spans="1:10" ht="45" customHeight="1" x14ac:dyDescent="0.25">
      <c r="A6354" s="36"/>
      <c r="B6354" s="32" t="s">
        <v>31</v>
      </c>
      <c r="C6354" s="32" t="str">
        <f>HYPERLINK("http://warehouse.orhideja.net//images/products/231-007_4.jpg","231-007")</f>
        <v>231-007</v>
      </c>
      <c r="D6354" s="32" t="s">
        <v>143</v>
      </c>
      <c r="E6354" s="32">
        <v>46</v>
      </c>
      <c r="F6354" s="32" t="s">
        <v>260</v>
      </c>
      <c r="G6354" s="32">
        <v>23</v>
      </c>
      <c r="H6354" s="34">
        <v>772.06499999999994</v>
      </c>
      <c r="I6354" s="3"/>
      <c r="J6354" s="26">
        <f t="shared" si="451"/>
        <v>0</v>
      </c>
    </row>
    <row r="6355" spans="1:10" ht="45" customHeight="1" x14ac:dyDescent="0.25">
      <c r="A6355" s="37"/>
      <c r="B6355" s="32" t="s">
        <v>31</v>
      </c>
      <c r="C6355" s="32" t="str">
        <f>HYPERLINK("http://warehouse.orhideja.net//images/products/231-007_4.jpg","231-007")</f>
        <v>231-007</v>
      </c>
      <c r="D6355" s="32" t="s">
        <v>143</v>
      </c>
      <c r="E6355" s="32">
        <v>48</v>
      </c>
      <c r="F6355" s="32" t="s">
        <v>261</v>
      </c>
      <c r="G6355" s="32">
        <v>36</v>
      </c>
      <c r="H6355" s="34">
        <v>772.06499999999994</v>
      </c>
      <c r="I6355" s="3"/>
      <c r="J6355" s="26">
        <f t="shared" si="451"/>
        <v>0</v>
      </c>
    </row>
    <row r="6356" spans="1:10" ht="40.5" customHeight="1" x14ac:dyDescent="0.25">
      <c r="A6356" s="35"/>
      <c r="B6356" s="32" t="s">
        <v>84</v>
      </c>
      <c r="C6356" s="32" t="str">
        <f>HYPERLINK("http://warehouse.orhideja.net//images/products/638-007-piony.jpg","638-007")</f>
        <v>638-007</v>
      </c>
      <c r="D6356" s="32" t="s">
        <v>69</v>
      </c>
      <c r="E6356" s="32">
        <v>36</v>
      </c>
      <c r="F6356" s="32">
        <v>7427259278333</v>
      </c>
      <c r="G6356" s="32">
        <v>5</v>
      </c>
      <c r="H6356" s="34">
        <v>664.33500000000004</v>
      </c>
      <c r="I6356" s="3"/>
      <c r="J6356" s="26">
        <f t="shared" si="451"/>
        <v>0</v>
      </c>
    </row>
    <row r="6357" spans="1:10" ht="40.5" customHeight="1" x14ac:dyDescent="0.25">
      <c r="A6357" s="36"/>
      <c r="B6357" s="32" t="s">
        <v>84</v>
      </c>
      <c r="C6357" s="32" t="str">
        <f>HYPERLINK("http://warehouse.orhideja.net//images/products/638-007-piony.jpg","638-007")</f>
        <v>638-007</v>
      </c>
      <c r="D6357" s="32" t="s">
        <v>69</v>
      </c>
      <c r="E6357" s="32">
        <v>38</v>
      </c>
      <c r="F6357" s="32">
        <v>7427259278340</v>
      </c>
      <c r="G6357" s="32">
        <v>16</v>
      </c>
      <c r="H6357" s="34">
        <v>664.33500000000004</v>
      </c>
      <c r="I6357" s="3"/>
      <c r="J6357" s="26">
        <f t="shared" si="451"/>
        <v>0</v>
      </c>
    </row>
    <row r="6358" spans="1:10" ht="40.5" customHeight="1" x14ac:dyDescent="0.25">
      <c r="A6358" s="36"/>
      <c r="B6358" s="32" t="s">
        <v>84</v>
      </c>
      <c r="C6358" s="32" t="str">
        <f>HYPERLINK("http://warehouse.orhideja.net//images/products/638-007-piony.jpg","638-007")</f>
        <v>638-007</v>
      </c>
      <c r="D6358" s="32" t="s">
        <v>69</v>
      </c>
      <c r="E6358" s="32">
        <v>40</v>
      </c>
      <c r="F6358" s="32">
        <v>7427259278357</v>
      </c>
      <c r="G6358" s="32">
        <v>20</v>
      </c>
      <c r="H6358" s="34">
        <v>664.33500000000004</v>
      </c>
      <c r="I6358" s="3"/>
      <c r="J6358" s="26">
        <f t="shared" si="451"/>
        <v>0</v>
      </c>
    </row>
    <row r="6359" spans="1:10" ht="40.5" customHeight="1" x14ac:dyDescent="0.25">
      <c r="A6359" s="36"/>
      <c r="B6359" s="32" t="s">
        <v>84</v>
      </c>
      <c r="C6359" s="32" t="str">
        <f>HYPERLINK("http://warehouse.orhideja.net//images/products/638-007-piony.jpg","638-007")</f>
        <v>638-007</v>
      </c>
      <c r="D6359" s="32" t="s">
        <v>69</v>
      </c>
      <c r="E6359" s="32">
        <v>42</v>
      </c>
      <c r="F6359" s="32">
        <v>7427259278364</v>
      </c>
      <c r="G6359" s="32">
        <v>17</v>
      </c>
      <c r="H6359" s="34">
        <v>664.33500000000004</v>
      </c>
      <c r="I6359" s="3"/>
      <c r="J6359" s="26">
        <f t="shared" si="451"/>
        <v>0</v>
      </c>
    </row>
    <row r="6360" spans="1:10" ht="40.5" customHeight="1" x14ac:dyDescent="0.25">
      <c r="A6360" s="37"/>
      <c r="B6360" s="32" t="s">
        <v>84</v>
      </c>
      <c r="C6360" s="32" t="str">
        <f>HYPERLINK("http://warehouse.orhideja.net//images/products/638-007-piony.jpg","638-007")</f>
        <v>638-007</v>
      </c>
      <c r="D6360" s="32" t="s">
        <v>69</v>
      </c>
      <c r="E6360" s="32">
        <v>44</v>
      </c>
      <c r="F6360" s="32">
        <v>7427259278371</v>
      </c>
      <c r="G6360" s="32">
        <v>14</v>
      </c>
      <c r="H6360" s="34">
        <v>664.33500000000004</v>
      </c>
      <c r="I6360" s="3"/>
      <c r="J6360" s="26">
        <f t="shared" si="451"/>
        <v>0</v>
      </c>
    </row>
    <row r="6361" spans="1:10" ht="63" customHeight="1" x14ac:dyDescent="0.25">
      <c r="A6361" s="35"/>
      <c r="B6361" s="32" t="s">
        <v>51</v>
      </c>
      <c r="C6361" s="32" t="str">
        <f>HYPERLINK("http://warehouse.orhideja.net//images/products/181-000, 681-007 pion _6.jpg","681-007")</f>
        <v>681-007</v>
      </c>
      <c r="D6361" s="32" t="s">
        <v>69</v>
      </c>
      <c r="E6361" s="32">
        <v>38</v>
      </c>
      <c r="F6361" s="32">
        <v>7427259393654</v>
      </c>
      <c r="G6361" s="32">
        <v>3</v>
      </c>
      <c r="H6361" s="34">
        <v>1005.4799999999999</v>
      </c>
      <c r="I6361" s="3"/>
      <c r="J6361" s="26">
        <f t="shared" si="451"/>
        <v>0</v>
      </c>
    </row>
    <row r="6362" spans="1:10" ht="63" customHeight="1" x14ac:dyDescent="0.25">
      <c r="A6362" s="36"/>
      <c r="B6362" s="32" t="s">
        <v>51</v>
      </c>
      <c r="C6362" s="32" t="str">
        <f>HYPERLINK("http://warehouse.orhideja.net//images/products/181-000, 681-007 pion _6.jpg","681-007")</f>
        <v>681-007</v>
      </c>
      <c r="D6362" s="32" t="s">
        <v>69</v>
      </c>
      <c r="E6362" s="32">
        <v>40</v>
      </c>
      <c r="F6362" s="32">
        <v>7427259393661</v>
      </c>
      <c r="G6362" s="32">
        <v>4</v>
      </c>
      <c r="H6362" s="34">
        <v>1005.4799999999999</v>
      </c>
      <c r="I6362" s="3"/>
      <c r="J6362" s="26">
        <f t="shared" si="451"/>
        <v>0</v>
      </c>
    </row>
    <row r="6363" spans="1:10" ht="63" customHeight="1" x14ac:dyDescent="0.25">
      <c r="A6363" s="37"/>
      <c r="B6363" s="32" t="s">
        <v>51</v>
      </c>
      <c r="C6363" s="32" t="str">
        <f>HYPERLINK("http://warehouse.orhideja.net//images/products/181-000, 681-007 pion _6.jpg","681-007")</f>
        <v>681-007</v>
      </c>
      <c r="D6363" s="32" t="s">
        <v>69</v>
      </c>
      <c r="E6363" s="32">
        <v>50</v>
      </c>
      <c r="F6363" s="32">
        <v>7427259393715</v>
      </c>
      <c r="G6363" s="32">
        <v>1</v>
      </c>
      <c r="H6363" s="34">
        <v>1005.4799999999999</v>
      </c>
      <c r="I6363" s="3"/>
      <c r="J6363" s="26">
        <f t="shared" si="451"/>
        <v>0</v>
      </c>
    </row>
    <row r="6364" spans="1:10" ht="31.5" customHeight="1" x14ac:dyDescent="0.25">
      <c r="A6364" s="35"/>
      <c r="B6364" s="32" t="s">
        <v>32</v>
      </c>
      <c r="C6364" s="32" t="str">
        <f t="shared" ref="C6364:C6369" si="453">HYPERLINK("http://warehouse.orhideja.net//images/products/180-000,-686-007-pion_6.jpg","686-007")</f>
        <v>686-007</v>
      </c>
      <c r="D6364" s="32" t="s">
        <v>69</v>
      </c>
      <c r="E6364" s="32">
        <v>36</v>
      </c>
      <c r="F6364" s="32">
        <v>7427259393753</v>
      </c>
      <c r="G6364" s="32">
        <v>10</v>
      </c>
      <c r="H6364" s="34">
        <v>709.22249999999997</v>
      </c>
      <c r="I6364" s="3"/>
      <c r="J6364" s="26">
        <f t="shared" si="451"/>
        <v>0</v>
      </c>
    </row>
    <row r="6365" spans="1:10" ht="31.5" customHeight="1" x14ac:dyDescent="0.25">
      <c r="A6365" s="36"/>
      <c r="B6365" s="32" t="s">
        <v>32</v>
      </c>
      <c r="C6365" s="32" t="str">
        <f t="shared" si="453"/>
        <v>686-007</v>
      </c>
      <c r="D6365" s="32" t="s">
        <v>69</v>
      </c>
      <c r="E6365" s="32">
        <v>38</v>
      </c>
      <c r="F6365" s="32">
        <v>7427259393760</v>
      </c>
      <c r="G6365" s="32">
        <v>15</v>
      </c>
      <c r="H6365" s="34">
        <v>709.22249999999997</v>
      </c>
      <c r="I6365" s="3"/>
      <c r="J6365" s="26">
        <f t="shared" si="451"/>
        <v>0</v>
      </c>
    </row>
    <row r="6366" spans="1:10" ht="31.5" customHeight="1" x14ac:dyDescent="0.25">
      <c r="A6366" s="36"/>
      <c r="B6366" s="32" t="s">
        <v>32</v>
      </c>
      <c r="C6366" s="32" t="str">
        <f t="shared" si="453"/>
        <v>686-007</v>
      </c>
      <c r="D6366" s="32" t="s">
        <v>69</v>
      </c>
      <c r="E6366" s="32">
        <v>40</v>
      </c>
      <c r="F6366" s="32">
        <v>7427259393777</v>
      </c>
      <c r="G6366" s="32">
        <v>37</v>
      </c>
      <c r="H6366" s="34">
        <v>709.22249999999997</v>
      </c>
      <c r="I6366" s="3"/>
      <c r="J6366" s="26">
        <f t="shared" si="451"/>
        <v>0</v>
      </c>
    </row>
    <row r="6367" spans="1:10" ht="31.5" customHeight="1" x14ac:dyDescent="0.25">
      <c r="A6367" s="36"/>
      <c r="B6367" s="32" t="s">
        <v>32</v>
      </c>
      <c r="C6367" s="32" t="str">
        <f t="shared" si="453"/>
        <v>686-007</v>
      </c>
      <c r="D6367" s="32" t="s">
        <v>69</v>
      </c>
      <c r="E6367" s="32">
        <v>42</v>
      </c>
      <c r="F6367" s="32">
        <v>7427259393784</v>
      </c>
      <c r="G6367" s="32">
        <v>41</v>
      </c>
      <c r="H6367" s="34">
        <v>709.22249999999997</v>
      </c>
      <c r="I6367" s="3"/>
      <c r="J6367" s="26">
        <f t="shared" si="451"/>
        <v>0</v>
      </c>
    </row>
    <row r="6368" spans="1:10" ht="31.5" customHeight="1" x14ac:dyDescent="0.25">
      <c r="A6368" s="36"/>
      <c r="B6368" s="32" t="s">
        <v>32</v>
      </c>
      <c r="C6368" s="32" t="str">
        <f t="shared" si="453"/>
        <v>686-007</v>
      </c>
      <c r="D6368" s="32" t="s">
        <v>69</v>
      </c>
      <c r="E6368" s="32">
        <v>44</v>
      </c>
      <c r="F6368" s="32">
        <v>7427259393791</v>
      </c>
      <c r="G6368" s="32">
        <v>30</v>
      </c>
      <c r="H6368" s="34">
        <v>709.22249999999997</v>
      </c>
      <c r="I6368" s="3"/>
      <c r="J6368" s="26">
        <f t="shared" si="451"/>
        <v>0</v>
      </c>
    </row>
    <row r="6369" spans="1:10" ht="31.5" customHeight="1" x14ac:dyDescent="0.25">
      <c r="A6369" s="37"/>
      <c r="B6369" s="32" t="s">
        <v>32</v>
      </c>
      <c r="C6369" s="32" t="str">
        <f t="shared" si="453"/>
        <v>686-007</v>
      </c>
      <c r="D6369" s="32" t="s">
        <v>69</v>
      </c>
      <c r="E6369" s="32">
        <v>46</v>
      </c>
      <c r="F6369" s="32">
        <v>7427259393807</v>
      </c>
      <c r="G6369" s="32">
        <v>30</v>
      </c>
      <c r="H6369" s="34">
        <v>709.22249999999997</v>
      </c>
      <c r="I6369" s="3"/>
      <c r="J6369" s="26">
        <f t="shared" si="451"/>
        <v>0</v>
      </c>
    </row>
    <row r="6370" spans="1:10" ht="18" customHeight="1" x14ac:dyDescent="0.25">
      <c r="A6370" s="35"/>
      <c r="B6370" s="32" t="s">
        <v>68</v>
      </c>
      <c r="C6370" s="32" t="str">
        <f t="shared" ref="C6370:C6385" si="454">HYPERLINK("http://warehouse.orhideja.net//images/products/531-007_3.jpg","531-007")</f>
        <v>531-007</v>
      </c>
      <c r="D6370" s="32" t="s">
        <v>67</v>
      </c>
      <c r="E6370" s="32" t="s">
        <v>77</v>
      </c>
      <c r="F6370" s="32">
        <v>7427259279071</v>
      </c>
      <c r="G6370" s="32">
        <v>4</v>
      </c>
      <c r="H6370" s="34">
        <v>1409.4675</v>
      </c>
      <c r="I6370" s="3"/>
      <c r="J6370" s="26">
        <f t="shared" si="451"/>
        <v>0</v>
      </c>
    </row>
    <row r="6371" spans="1:10" ht="18" customHeight="1" x14ac:dyDescent="0.25">
      <c r="A6371" s="36"/>
      <c r="B6371" s="32" t="s">
        <v>68</v>
      </c>
      <c r="C6371" s="32" t="str">
        <f t="shared" si="454"/>
        <v>531-007</v>
      </c>
      <c r="D6371" s="32" t="s">
        <v>67</v>
      </c>
      <c r="E6371" s="32" t="s">
        <v>70</v>
      </c>
      <c r="F6371" s="32">
        <v>7427259279088</v>
      </c>
      <c r="G6371" s="32">
        <v>4</v>
      </c>
      <c r="H6371" s="34">
        <v>1409.4675</v>
      </c>
      <c r="I6371" s="3"/>
      <c r="J6371" s="26">
        <f t="shared" si="451"/>
        <v>0</v>
      </c>
    </row>
    <row r="6372" spans="1:10" ht="18" customHeight="1" x14ac:dyDescent="0.25">
      <c r="A6372" s="36"/>
      <c r="B6372" s="32" t="s">
        <v>68</v>
      </c>
      <c r="C6372" s="32" t="str">
        <f t="shared" si="454"/>
        <v>531-007</v>
      </c>
      <c r="D6372" s="32" t="s">
        <v>67</v>
      </c>
      <c r="E6372" s="32" t="s">
        <v>7</v>
      </c>
      <c r="F6372" s="32">
        <v>7427259279095</v>
      </c>
      <c r="G6372" s="32">
        <v>6</v>
      </c>
      <c r="H6372" s="34">
        <v>1409.4675</v>
      </c>
      <c r="I6372" s="3"/>
      <c r="J6372" s="26">
        <f t="shared" si="451"/>
        <v>0</v>
      </c>
    </row>
    <row r="6373" spans="1:10" ht="18" customHeight="1" x14ac:dyDescent="0.25">
      <c r="A6373" s="36"/>
      <c r="B6373" s="32" t="s">
        <v>68</v>
      </c>
      <c r="C6373" s="32" t="str">
        <f t="shared" si="454"/>
        <v>531-007</v>
      </c>
      <c r="D6373" s="32" t="s">
        <v>67</v>
      </c>
      <c r="E6373" s="32" t="s">
        <v>8</v>
      </c>
      <c r="F6373" s="32">
        <v>7427259279101</v>
      </c>
      <c r="G6373" s="32">
        <v>3</v>
      </c>
      <c r="H6373" s="34">
        <v>1409.4675</v>
      </c>
      <c r="I6373" s="3"/>
      <c r="J6373" s="26">
        <f t="shared" si="451"/>
        <v>0</v>
      </c>
    </row>
    <row r="6374" spans="1:10" ht="18" customHeight="1" x14ac:dyDescent="0.25">
      <c r="A6374" s="36"/>
      <c r="B6374" s="32" t="s">
        <v>68</v>
      </c>
      <c r="C6374" s="32" t="str">
        <f t="shared" si="454"/>
        <v>531-007</v>
      </c>
      <c r="D6374" s="32" t="s">
        <v>67</v>
      </c>
      <c r="E6374" s="32" t="s">
        <v>78</v>
      </c>
      <c r="F6374" s="32">
        <v>7427259279170</v>
      </c>
      <c r="G6374" s="32">
        <v>6</v>
      </c>
      <c r="H6374" s="34">
        <v>1409.4675</v>
      </c>
      <c r="I6374" s="3"/>
      <c r="J6374" s="26">
        <f t="shared" si="451"/>
        <v>0</v>
      </c>
    </row>
    <row r="6375" spans="1:10" ht="18" customHeight="1" x14ac:dyDescent="0.25">
      <c r="A6375" s="36"/>
      <c r="B6375" s="32" t="s">
        <v>68</v>
      </c>
      <c r="C6375" s="32" t="str">
        <f t="shared" si="454"/>
        <v>531-007</v>
      </c>
      <c r="D6375" s="32" t="s">
        <v>67</v>
      </c>
      <c r="E6375" s="32" t="s">
        <v>9</v>
      </c>
      <c r="F6375" s="32">
        <v>7427259279187</v>
      </c>
      <c r="G6375" s="32">
        <v>7</v>
      </c>
      <c r="H6375" s="34">
        <v>1409.4675</v>
      </c>
      <c r="I6375" s="3"/>
      <c r="J6375" s="26">
        <f t="shared" si="451"/>
        <v>0</v>
      </c>
    </row>
    <row r="6376" spans="1:10" ht="18" customHeight="1" x14ac:dyDescent="0.25">
      <c r="A6376" s="36"/>
      <c r="B6376" s="32" t="s">
        <v>68</v>
      </c>
      <c r="C6376" s="32" t="str">
        <f t="shared" si="454"/>
        <v>531-007</v>
      </c>
      <c r="D6376" s="32" t="s">
        <v>67</v>
      </c>
      <c r="E6376" s="32" t="s">
        <v>10</v>
      </c>
      <c r="F6376" s="32">
        <v>7427259279194</v>
      </c>
      <c r="G6376" s="32">
        <v>14</v>
      </c>
      <c r="H6376" s="34">
        <v>1409.4675</v>
      </c>
      <c r="I6376" s="3"/>
      <c r="J6376" s="26">
        <f t="shared" si="451"/>
        <v>0</v>
      </c>
    </row>
    <row r="6377" spans="1:10" ht="18" customHeight="1" x14ac:dyDescent="0.25">
      <c r="A6377" s="36"/>
      <c r="B6377" s="32" t="s">
        <v>68</v>
      </c>
      <c r="C6377" s="32" t="str">
        <f t="shared" si="454"/>
        <v>531-007</v>
      </c>
      <c r="D6377" s="32" t="s">
        <v>67</v>
      </c>
      <c r="E6377" s="32" t="s">
        <v>11</v>
      </c>
      <c r="F6377" s="32">
        <v>7427259279200</v>
      </c>
      <c r="G6377" s="32">
        <v>18</v>
      </c>
      <c r="H6377" s="34">
        <v>1409.4675</v>
      </c>
      <c r="I6377" s="3"/>
      <c r="J6377" s="26">
        <f t="shared" si="451"/>
        <v>0</v>
      </c>
    </row>
    <row r="6378" spans="1:10" ht="18" customHeight="1" x14ac:dyDescent="0.25">
      <c r="A6378" s="36"/>
      <c r="B6378" s="32" t="s">
        <v>68</v>
      </c>
      <c r="C6378" s="32" t="str">
        <f t="shared" si="454"/>
        <v>531-007</v>
      </c>
      <c r="D6378" s="32" t="s">
        <v>67</v>
      </c>
      <c r="E6378" s="32" t="s">
        <v>25</v>
      </c>
      <c r="F6378" s="32">
        <v>7427259279217</v>
      </c>
      <c r="G6378" s="32">
        <v>9</v>
      </c>
      <c r="H6378" s="34">
        <v>1409.4675</v>
      </c>
      <c r="I6378" s="3"/>
      <c r="J6378" s="26">
        <f t="shared" si="451"/>
        <v>0</v>
      </c>
    </row>
    <row r="6379" spans="1:10" ht="18" customHeight="1" x14ac:dyDescent="0.25">
      <c r="A6379" s="36"/>
      <c r="B6379" s="32" t="s">
        <v>68</v>
      </c>
      <c r="C6379" s="32" t="str">
        <f t="shared" si="454"/>
        <v>531-007</v>
      </c>
      <c r="D6379" s="32" t="s">
        <v>67</v>
      </c>
      <c r="E6379" s="32" t="s">
        <v>71</v>
      </c>
      <c r="F6379" s="32">
        <v>7427259279286</v>
      </c>
      <c r="G6379" s="32">
        <v>1</v>
      </c>
      <c r="H6379" s="34">
        <v>1409.4675</v>
      </c>
      <c r="I6379" s="3"/>
      <c r="J6379" s="26">
        <f t="shared" si="451"/>
        <v>0</v>
      </c>
    </row>
    <row r="6380" spans="1:10" ht="18" customHeight="1" x14ac:dyDescent="0.25">
      <c r="A6380" s="36"/>
      <c r="B6380" s="32" t="s">
        <v>68</v>
      </c>
      <c r="C6380" s="32" t="str">
        <f t="shared" si="454"/>
        <v>531-007</v>
      </c>
      <c r="D6380" s="32" t="s">
        <v>67</v>
      </c>
      <c r="E6380" s="32" t="s">
        <v>14</v>
      </c>
      <c r="F6380" s="32">
        <v>7427259279293</v>
      </c>
      <c r="G6380" s="32">
        <v>8</v>
      </c>
      <c r="H6380" s="34">
        <v>1409.4675</v>
      </c>
      <c r="I6380" s="3"/>
      <c r="J6380" s="26">
        <f t="shared" si="451"/>
        <v>0</v>
      </c>
    </row>
    <row r="6381" spans="1:10" ht="18" customHeight="1" x14ac:dyDescent="0.25">
      <c r="A6381" s="36"/>
      <c r="B6381" s="32" t="s">
        <v>68</v>
      </c>
      <c r="C6381" s="32" t="str">
        <f t="shared" si="454"/>
        <v>531-007</v>
      </c>
      <c r="D6381" s="32" t="s">
        <v>67</v>
      </c>
      <c r="E6381" s="32" t="s">
        <v>15</v>
      </c>
      <c r="F6381" s="32">
        <v>7427259279309</v>
      </c>
      <c r="G6381" s="32">
        <v>13</v>
      </c>
      <c r="H6381" s="34">
        <v>1409.4675</v>
      </c>
      <c r="I6381" s="3"/>
      <c r="J6381" s="26">
        <f t="shared" si="451"/>
        <v>0</v>
      </c>
    </row>
    <row r="6382" spans="1:10" ht="18" customHeight="1" x14ac:dyDescent="0.25">
      <c r="A6382" s="36"/>
      <c r="B6382" s="32" t="s">
        <v>68</v>
      </c>
      <c r="C6382" s="32" t="str">
        <f t="shared" si="454"/>
        <v>531-007</v>
      </c>
      <c r="D6382" s="32" t="s">
        <v>67</v>
      </c>
      <c r="E6382" s="32" t="s">
        <v>16</v>
      </c>
      <c r="F6382" s="32">
        <v>7427259279316</v>
      </c>
      <c r="G6382" s="32">
        <v>9</v>
      </c>
      <c r="H6382" s="34">
        <v>1409.4675</v>
      </c>
      <c r="I6382" s="3"/>
      <c r="J6382" s="26">
        <f t="shared" si="451"/>
        <v>0</v>
      </c>
    </row>
    <row r="6383" spans="1:10" ht="18" customHeight="1" x14ac:dyDescent="0.25">
      <c r="A6383" s="36"/>
      <c r="B6383" s="32" t="s">
        <v>68</v>
      </c>
      <c r="C6383" s="32" t="str">
        <f t="shared" si="454"/>
        <v>531-007</v>
      </c>
      <c r="D6383" s="32" t="s">
        <v>67</v>
      </c>
      <c r="E6383" s="32" t="s">
        <v>79</v>
      </c>
      <c r="F6383" s="32">
        <v>7427259279392</v>
      </c>
      <c r="G6383" s="32">
        <v>2</v>
      </c>
      <c r="H6383" s="34">
        <v>1409.4675</v>
      </c>
      <c r="I6383" s="3"/>
      <c r="J6383" s="26">
        <f t="shared" si="451"/>
        <v>0</v>
      </c>
    </row>
    <row r="6384" spans="1:10" ht="18" customHeight="1" x14ac:dyDescent="0.25">
      <c r="A6384" s="36"/>
      <c r="B6384" s="32" t="s">
        <v>68</v>
      </c>
      <c r="C6384" s="32" t="str">
        <f t="shared" si="454"/>
        <v>531-007</v>
      </c>
      <c r="D6384" s="32" t="s">
        <v>67</v>
      </c>
      <c r="E6384" s="32" t="s">
        <v>19</v>
      </c>
      <c r="F6384" s="32">
        <v>7427259279408</v>
      </c>
      <c r="G6384" s="32">
        <v>10</v>
      </c>
      <c r="H6384" s="34">
        <v>1409.4675</v>
      </c>
      <c r="I6384" s="3"/>
      <c r="J6384" s="26">
        <f t="shared" si="451"/>
        <v>0</v>
      </c>
    </row>
    <row r="6385" spans="1:10" ht="18" customHeight="1" x14ac:dyDescent="0.25">
      <c r="A6385" s="37"/>
      <c r="B6385" s="32" t="s">
        <v>68</v>
      </c>
      <c r="C6385" s="32" t="str">
        <f t="shared" si="454"/>
        <v>531-007</v>
      </c>
      <c r="D6385" s="32" t="s">
        <v>67</v>
      </c>
      <c r="E6385" s="32" t="s">
        <v>20</v>
      </c>
      <c r="F6385" s="32">
        <v>7427259279415</v>
      </c>
      <c r="G6385" s="32">
        <v>18</v>
      </c>
      <c r="H6385" s="34">
        <v>1409.4675</v>
      </c>
      <c r="I6385" s="3"/>
      <c r="J6385" s="26">
        <f t="shared" si="451"/>
        <v>0</v>
      </c>
    </row>
    <row r="6386" spans="1:10" ht="16.5" customHeight="1" x14ac:dyDescent="0.25">
      <c r="A6386" s="35"/>
      <c r="B6386" s="32" t="s">
        <v>262</v>
      </c>
      <c r="C6386" s="32" t="str">
        <f t="shared" ref="C6386:C6395" si="455">HYPERLINK("http://warehouse.orhideja.net//images/products/543-007.jpg","543-007")</f>
        <v>543-007</v>
      </c>
      <c r="D6386" s="32" t="s">
        <v>67</v>
      </c>
      <c r="E6386" s="32" t="s">
        <v>77</v>
      </c>
      <c r="F6386" s="32">
        <v>7427259359551</v>
      </c>
      <c r="G6386" s="32">
        <v>14</v>
      </c>
      <c r="H6386" s="34">
        <v>1301.7375</v>
      </c>
      <c r="I6386" s="3"/>
      <c r="J6386" s="26">
        <f t="shared" si="451"/>
        <v>0</v>
      </c>
    </row>
    <row r="6387" spans="1:10" ht="16.5" customHeight="1" x14ac:dyDescent="0.25">
      <c r="A6387" s="36"/>
      <c r="B6387" s="32" t="s">
        <v>262</v>
      </c>
      <c r="C6387" s="32" t="str">
        <f t="shared" si="455"/>
        <v>543-007</v>
      </c>
      <c r="D6387" s="32" t="s">
        <v>67</v>
      </c>
      <c r="E6387" s="32" t="s">
        <v>70</v>
      </c>
      <c r="F6387" s="32">
        <v>7427259359568</v>
      </c>
      <c r="G6387" s="32">
        <v>25</v>
      </c>
      <c r="H6387" s="34">
        <v>1301.7375</v>
      </c>
      <c r="I6387" s="3"/>
      <c r="J6387" s="26">
        <f t="shared" si="451"/>
        <v>0</v>
      </c>
    </row>
    <row r="6388" spans="1:10" ht="16.5" customHeight="1" x14ac:dyDescent="0.25">
      <c r="A6388" s="36"/>
      <c r="B6388" s="32" t="s">
        <v>262</v>
      </c>
      <c r="C6388" s="32" t="str">
        <f t="shared" si="455"/>
        <v>543-007</v>
      </c>
      <c r="D6388" s="32" t="s">
        <v>67</v>
      </c>
      <c r="E6388" s="32" t="s">
        <v>7</v>
      </c>
      <c r="F6388" s="32">
        <v>7427259359575</v>
      </c>
      <c r="G6388" s="32">
        <v>6</v>
      </c>
      <c r="H6388" s="34">
        <v>1301.7375</v>
      </c>
      <c r="I6388" s="3"/>
      <c r="J6388" s="26">
        <f t="shared" si="451"/>
        <v>0</v>
      </c>
    </row>
    <row r="6389" spans="1:10" ht="16.5" customHeight="1" x14ac:dyDescent="0.25">
      <c r="A6389" s="36"/>
      <c r="B6389" s="32" t="s">
        <v>262</v>
      </c>
      <c r="C6389" s="32" t="str">
        <f t="shared" si="455"/>
        <v>543-007</v>
      </c>
      <c r="D6389" s="32" t="s">
        <v>67</v>
      </c>
      <c r="E6389" s="32" t="s">
        <v>78</v>
      </c>
      <c r="F6389" s="32">
        <v>7427259359667</v>
      </c>
      <c r="G6389" s="32">
        <v>11</v>
      </c>
      <c r="H6389" s="34">
        <v>1301.7375</v>
      </c>
      <c r="I6389" s="3"/>
      <c r="J6389" s="26">
        <f t="shared" si="451"/>
        <v>0</v>
      </c>
    </row>
    <row r="6390" spans="1:10" ht="16.5" customHeight="1" x14ac:dyDescent="0.25">
      <c r="A6390" s="36"/>
      <c r="B6390" s="32" t="s">
        <v>262</v>
      </c>
      <c r="C6390" s="32" t="str">
        <f t="shared" si="455"/>
        <v>543-007</v>
      </c>
      <c r="D6390" s="32" t="s">
        <v>67</v>
      </c>
      <c r="E6390" s="32" t="s">
        <v>9</v>
      </c>
      <c r="F6390" s="32">
        <v>7427259359674</v>
      </c>
      <c r="G6390" s="32">
        <v>36</v>
      </c>
      <c r="H6390" s="34">
        <v>1301.7375</v>
      </c>
      <c r="I6390" s="3"/>
      <c r="J6390" s="26">
        <f t="shared" si="451"/>
        <v>0</v>
      </c>
    </row>
    <row r="6391" spans="1:10" ht="16.5" customHeight="1" x14ac:dyDescent="0.25">
      <c r="A6391" s="36"/>
      <c r="B6391" s="32" t="s">
        <v>262</v>
      </c>
      <c r="C6391" s="32" t="str">
        <f t="shared" si="455"/>
        <v>543-007</v>
      </c>
      <c r="D6391" s="32" t="s">
        <v>67</v>
      </c>
      <c r="E6391" s="32" t="s">
        <v>10</v>
      </c>
      <c r="F6391" s="32">
        <v>7427259359681</v>
      </c>
      <c r="G6391" s="32">
        <v>30</v>
      </c>
      <c r="H6391" s="34">
        <v>1301.7375</v>
      </c>
      <c r="I6391" s="3"/>
      <c r="J6391" s="26">
        <f t="shared" si="451"/>
        <v>0</v>
      </c>
    </row>
    <row r="6392" spans="1:10" ht="16.5" customHeight="1" x14ac:dyDescent="0.25">
      <c r="A6392" s="36"/>
      <c r="B6392" s="32" t="s">
        <v>262</v>
      </c>
      <c r="C6392" s="32" t="str">
        <f t="shared" si="455"/>
        <v>543-007</v>
      </c>
      <c r="D6392" s="32" t="s">
        <v>67</v>
      </c>
      <c r="E6392" s="32" t="s">
        <v>11</v>
      </c>
      <c r="F6392" s="32">
        <v>7427259359698</v>
      </c>
      <c r="G6392" s="32">
        <v>14</v>
      </c>
      <c r="H6392" s="34">
        <v>1301.7375</v>
      </c>
      <c r="I6392" s="3"/>
      <c r="J6392" s="26">
        <f t="shared" si="451"/>
        <v>0</v>
      </c>
    </row>
    <row r="6393" spans="1:10" ht="16.5" customHeight="1" x14ac:dyDescent="0.25">
      <c r="A6393" s="36"/>
      <c r="B6393" s="32" t="s">
        <v>262</v>
      </c>
      <c r="C6393" s="32" t="str">
        <f t="shared" si="455"/>
        <v>543-007</v>
      </c>
      <c r="D6393" s="32" t="s">
        <v>67</v>
      </c>
      <c r="E6393" s="32" t="s">
        <v>71</v>
      </c>
      <c r="F6393" s="32">
        <v>7427259359780</v>
      </c>
      <c r="G6393" s="32">
        <v>7</v>
      </c>
      <c r="H6393" s="34">
        <v>1301.7375</v>
      </c>
      <c r="I6393" s="3"/>
      <c r="J6393" s="26">
        <f t="shared" si="451"/>
        <v>0</v>
      </c>
    </row>
    <row r="6394" spans="1:10" ht="16.5" customHeight="1" x14ac:dyDescent="0.25">
      <c r="A6394" s="36"/>
      <c r="B6394" s="32" t="s">
        <v>262</v>
      </c>
      <c r="C6394" s="32" t="str">
        <f t="shared" si="455"/>
        <v>543-007</v>
      </c>
      <c r="D6394" s="32" t="s">
        <v>67</v>
      </c>
      <c r="E6394" s="32" t="s">
        <v>14</v>
      </c>
      <c r="F6394" s="32">
        <v>7427259359797</v>
      </c>
      <c r="G6394" s="32">
        <v>43</v>
      </c>
      <c r="H6394" s="34">
        <v>1301.7375</v>
      </c>
      <c r="I6394" s="3"/>
      <c r="J6394" s="26">
        <f t="shared" si="451"/>
        <v>0</v>
      </c>
    </row>
    <row r="6395" spans="1:10" ht="16.5" customHeight="1" x14ac:dyDescent="0.25">
      <c r="A6395" s="36"/>
      <c r="B6395" s="32" t="s">
        <v>262</v>
      </c>
      <c r="C6395" s="32" t="str">
        <f t="shared" si="455"/>
        <v>543-007</v>
      </c>
      <c r="D6395" s="32" t="s">
        <v>67</v>
      </c>
      <c r="E6395" s="32" t="s">
        <v>15</v>
      </c>
      <c r="F6395" s="32">
        <v>7427259359803</v>
      </c>
      <c r="G6395" s="32">
        <v>26</v>
      </c>
      <c r="H6395" s="34">
        <v>1301.7375</v>
      </c>
      <c r="I6395" s="3"/>
      <c r="J6395" s="26">
        <f t="shared" si="451"/>
        <v>0</v>
      </c>
    </row>
    <row r="6396" spans="1:10" ht="16.5" customHeight="1" x14ac:dyDescent="0.25">
      <c r="A6396" s="36"/>
      <c r="B6396" s="32" t="s">
        <v>262</v>
      </c>
      <c r="C6396" s="32" t="str">
        <f>HYPERLINK("http://warehouse.orhideja.net//images/products/543-007_2.jpg","543-007")</f>
        <v>543-007</v>
      </c>
      <c r="D6396" s="32" t="s">
        <v>67</v>
      </c>
      <c r="E6396" s="32" t="s">
        <v>77</v>
      </c>
      <c r="F6396" s="32">
        <v>7427259359551</v>
      </c>
      <c r="G6396" s="32">
        <v>2</v>
      </c>
      <c r="H6396" s="34">
        <v>1301.7375</v>
      </c>
      <c r="I6396" s="3"/>
      <c r="J6396" s="26">
        <f t="shared" si="451"/>
        <v>0</v>
      </c>
    </row>
    <row r="6397" spans="1:10" ht="16.5" customHeight="1" x14ac:dyDescent="0.25">
      <c r="A6397" s="36"/>
      <c r="B6397" s="32" t="s">
        <v>262</v>
      </c>
      <c r="C6397" s="32" t="str">
        <f>HYPERLINK("http://warehouse.orhideja.net//images/products/543-007_2.jpg","543-007")</f>
        <v>543-007</v>
      </c>
      <c r="D6397" s="32" t="s">
        <v>67</v>
      </c>
      <c r="E6397" s="32" t="s">
        <v>7</v>
      </c>
      <c r="F6397" s="32">
        <v>7427259359575</v>
      </c>
      <c r="G6397" s="32">
        <v>4</v>
      </c>
      <c r="H6397" s="34">
        <v>1301.7375</v>
      </c>
      <c r="I6397" s="3"/>
      <c r="J6397" s="26">
        <f t="shared" si="451"/>
        <v>0</v>
      </c>
    </row>
    <row r="6398" spans="1:10" ht="16.5" customHeight="1" x14ac:dyDescent="0.25">
      <c r="A6398" s="36"/>
      <c r="B6398" s="32" t="s">
        <v>262</v>
      </c>
      <c r="C6398" s="32" t="str">
        <f>HYPERLINK("http://warehouse.orhideja.net//images/products/543-007_2.jpg","543-007")</f>
        <v>543-007</v>
      </c>
      <c r="D6398" s="32" t="s">
        <v>67</v>
      </c>
      <c r="E6398" s="32" t="s">
        <v>10</v>
      </c>
      <c r="F6398" s="32">
        <v>7427259359681</v>
      </c>
      <c r="G6398" s="32">
        <v>1</v>
      </c>
      <c r="H6398" s="34">
        <v>1301.7375</v>
      </c>
      <c r="I6398" s="3"/>
      <c r="J6398" s="26">
        <f t="shared" si="451"/>
        <v>0</v>
      </c>
    </row>
    <row r="6399" spans="1:10" ht="23.25" customHeight="1" x14ac:dyDescent="0.25">
      <c r="A6399" s="37"/>
      <c r="B6399" s="32" t="s">
        <v>262</v>
      </c>
      <c r="C6399" s="32" t="str">
        <f>HYPERLINK("http://warehouse.orhideja.net//images/products/543-007_2.jpg","543-007")</f>
        <v>543-007</v>
      </c>
      <c r="D6399" s="32" t="s">
        <v>67</v>
      </c>
      <c r="E6399" s="32" t="s">
        <v>11</v>
      </c>
      <c r="F6399" s="32">
        <v>7427259359698</v>
      </c>
      <c r="G6399" s="32">
        <v>1</v>
      </c>
      <c r="H6399" s="34">
        <v>1301.7375</v>
      </c>
      <c r="I6399" s="3"/>
      <c r="J6399" s="26">
        <f t="shared" si="451"/>
        <v>0</v>
      </c>
    </row>
    <row r="6400" spans="1:10" ht="23.25" customHeight="1" x14ac:dyDescent="0.25">
      <c r="A6400" s="35"/>
      <c r="B6400" s="32" t="s">
        <v>72</v>
      </c>
      <c r="C6400" s="32" t="str">
        <f t="shared" ref="C6400:C6409" si="456">HYPERLINK("http://warehouse.orhideja.net//images/products/553-007-black_2.jpg","553-007")</f>
        <v>553-007</v>
      </c>
      <c r="D6400" s="32" t="s">
        <v>67</v>
      </c>
      <c r="E6400" s="32" t="s">
        <v>12</v>
      </c>
      <c r="F6400" s="32">
        <v>7427259292308</v>
      </c>
      <c r="G6400" s="32">
        <v>4</v>
      </c>
      <c r="H6400" s="34">
        <v>1409.4675</v>
      </c>
      <c r="I6400" s="3"/>
      <c r="J6400" s="26">
        <f t="shared" si="451"/>
        <v>0</v>
      </c>
    </row>
    <row r="6401" spans="1:10" ht="23.25" customHeight="1" x14ac:dyDescent="0.25">
      <c r="A6401" s="36"/>
      <c r="B6401" s="32" t="s">
        <v>72</v>
      </c>
      <c r="C6401" s="32" t="str">
        <f t="shared" si="456"/>
        <v>553-007</v>
      </c>
      <c r="D6401" s="32" t="s">
        <v>67</v>
      </c>
      <c r="E6401" s="32" t="s">
        <v>13</v>
      </c>
      <c r="F6401" s="32">
        <v>7427259292315</v>
      </c>
      <c r="G6401" s="32">
        <v>1</v>
      </c>
      <c r="H6401" s="34">
        <v>1409.4675</v>
      </c>
      <c r="I6401" s="3"/>
      <c r="J6401" s="26">
        <f t="shared" si="451"/>
        <v>0</v>
      </c>
    </row>
    <row r="6402" spans="1:10" ht="23.25" customHeight="1" x14ac:dyDescent="0.25">
      <c r="A6402" s="36"/>
      <c r="B6402" s="32" t="s">
        <v>72</v>
      </c>
      <c r="C6402" s="32" t="str">
        <f t="shared" si="456"/>
        <v>553-007</v>
      </c>
      <c r="D6402" s="32" t="s">
        <v>67</v>
      </c>
      <c r="E6402" s="32" t="s">
        <v>14</v>
      </c>
      <c r="F6402" s="32">
        <v>7427259292377</v>
      </c>
      <c r="G6402" s="32">
        <v>4</v>
      </c>
      <c r="H6402" s="34">
        <v>1409.4675</v>
      </c>
      <c r="I6402" s="3"/>
      <c r="J6402" s="26">
        <f t="shared" si="451"/>
        <v>0</v>
      </c>
    </row>
    <row r="6403" spans="1:10" ht="23.25" customHeight="1" x14ac:dyDescent="0.25">
      <c r="A6403" s="36"/>
      <c r="B6403" s="32" t="s">
        <v>72</v>
      </c>
      <c r="C6403" s="32" t="str">
        <f t="shared" si="456"/>
        <v>553-007</v>
      </c>
      <c r="D6403" s="32" t="s">
        <v>67</v>
      </c>
      <c r="E6403" s="32" t="s">
        <v>15</v>
      </c>
      <c r="F6403" s="32">
        <v>7427259292384</v>
      </c>
      <c r="G6403" s="32">
        <v>4</v>
      </c>
      <c r="H6403" s="34">
        <v>1409.4675</v>
      </c>
      <c r="I6403" s="3"/>
      <c r="J6403" s="26">
        <f t="shared" si="451"/>
        <v>0</v>
      </c>
    </row>
    <row r="6404" spans="1:10" ht="23.25" customHeight="1" x14ac:dyDescent="0.25">
      <c r="A6404" s="36"/>
      <c r="B6404" s="32" t="s">
        <v>72</v>
      </c>
      <c r="C6404" s="32" t="str">
        <f t="shared" si="456"/>
        <v>553-007</v>
      </c>
      <c r="D6404" s="32" t="s">
        <v>67</v>
      </c>
      <c r="E6404" s="32" t="s">
        <v>16</v>
      </c>
      <c r="F6404" s="32">
        <v>7427259292391</v>
      </c>
      <c r="G6404" s="32">
        <v>5</v>
      </c>
      <c r="H6404" s="34">
        <v>1409.4675</v>
      </c>
      <c r="I6404" s="3"/>
      <c r="J6404" s="26">
        <f t="shared" si="451"/>
        <v>0</v>
      </c>
    </row>
    <row r="6405" spans="1:10" ht="23.25" customHeight="1" x14ac:dyDescent="0.25">
      <c r="A6405" s="36"/>
      <c r="B6405" s="32" t="s">
        <v>72</v>
      </c>
      <c r="C6405" s="32" t="str">
        <f t="shared" si="456"/>
        <v>553-007</v>
      </c>
      <c r="D6405" s="32" t="s">
        <v>67</v>
      </c>
      <c r="E6405" s="32" t="s">
        <v>17</v>
      </c>
      <c r="F6405" s="32">
        <v>7427259292407</v>
      </c>
      <c r="G6405" s="32">
        <v>11</v>
      </c>
      <c r="H6405" s="34">
        <v>1409.4675</v>
      </c>
      <c r="I6405" s="3"/>
      <c r="J6405" s="26">
        <f t="shared" si="451"/>
        <v>0</v>
      </c>
    </row>
    <row r="6406" spans="1:10" ht="23.25" customHeight="1" x14ac:dyDescent="0.25">
      <c r="A6406" s="36"/>
      <c r="B6406" s="32" t="s">
        <v>72</v>
      </c>
      <c r="C6406" s="32" t="str">
        <f t="shared" si="456"/>
        <v>553-007</v>
      </c>
      <c r="D6406" s="32" t="s">
        <v>67</v>
      </c>
      <c r="E6406" s="32" t="s">
        <v>18</v>
      </c>
      <c r="F6406" s="32">
        <v>7427259292414</v>
      </c>
      <c r="G6406" s="32">
        <v>6</v>
      </c>
      <c r="H6406" s="34">
        <v>1409.4675</v>
      </c>
      <c r="I6406" s="3"/>
      <c r="J6406" s="26">
        <f t="shared" si="451"/>
        <v>0</v>
      </c>
    </row>
    <row r="6407" spans="1:10" ht="23.25" customHeight="1" x14ac:dyDescent="0.25">
      <c r="A6407" s="36"/>
      <c r="B6407" s="32" t="s">
        <v>72</v>
      </c>
      <c r="C6407" s="32" t="str">
        <f t="shared" si="456"/>
        <v>553-007</v>
      </c>
      <c r="D6407" s="32" t="s">
        <v>67</v>
      </c>
      <c r="E6407" s="32" t="s">
        <v>19</v>
      </c>
      <c r="F6407" s="32">
        <v>7427259292483</v>
      </c>
      <c r="G6407" s="32">
        <v>2</v>
      </c>
      <c r="H6407" s="34">
        <v>1409.4675</v>
      </c>
      <c r="I6407" s="3"/>
      <c r="J6407" s="26">
        <f t="shared" si="451"/>
        <v>0</v>
      </c>
    </row>
    <row r="6408" spans="1:10" ht="23.25" customHeight="1" x14ac:dyDescent="0.25">
      <c r="A6408" s="36"/>
      <c r="B6408" s="32" t="s">
        <v>72</v>
      </c>
      <c r="C6408" s="32" t="str">
        <f t="shared" si="456"/>
        <v>553-007</v>
      </c>
      <c r="D6408" s="32" t="s">
        <v>67</v>
      </c>
      <c r="E6408" s="32" t="s">
        <v>29</v>
      </c>
      <c r="F6408" s="32">
        <v>7427259292612</v>
      </c>
      <c r="G6408" s="32">
        <v>3</v>
      </c>
      <c r="H6408" s="34">
        <v>1409.4675</v>
      </c>
      <c r="I6408" s="3"/>
      <c r="J6408" s="26">
        <f t="shared" ref="J6408:J6432" si="457">H6408*I6408</f>
        <v>0</v>
      </c>
    </row>
    <row r="6409" spans="1:10" ht="23.25" customHeight="1" x14ac:dyDescent="0.25">
      <c r="A6409" s="37"/>
      <c r="B6409" s="32" t="s">
        <v>72</v>
      </c>
      <c r="C6409" s="32" t="str">
        <f t="shared" si="456"/>
        <v>553-007</v>
      </c>
      <c r="D6409" s="32" t="s">
        <v>67</v>
      </c>
      <c r="E6409" s="32" t="s">
        <v>74</v>
      </c>
      <c r="F6409" s="32">
        <v>7427259292704</v>
      </c>
      <c r="G6409" s="32">
        <v>1</v>
      </c>
      <c r="H6409" s="34">
        <v>1409.4675</v>
      </c>
      <c r="I6409" s="3"/>
      <c r="J6409" s="26">
        <f t="shared" si="457"/>
        <v>0</v>
      </c>
    </row>
    <row r="6410" spans="1:10" ht="28.5" customHeight="1" x14ac:dyDescent="0.25">
      <c r="A6410" s="35"/>
      <c r="B6410" s="32" t="s">
        <v>31</v>
      </c>
      <c r="C6410" s="32" t="str">
        <f t="shared" ref="C6410:C6416" si="458">HYPERLINK("http://warehouse.orhideja.net//images/products/231-007_3.jpg","231-007")</f>
        <v>231-007</v>
      </c>
      <c r="D6410" s="32" t="s">
        <v>67</v>
      </c>
      <c r="E6410" s="32">
        <v>36</v>
      </c>
      <c r="F6410" s="32">
        <v>7427259291950</v>
      </c>
      <c r="G6410" s="32">
        <v>10</v>
      </c>
      <c r="H6410" s="34">
        <v>772.06499999999994</v>
      </c>
      <c r="I6410" s="3"/>
      <c r="J6410" s="26">
        <f t="shared" si="457"/>
        <v>0</v>
      </c>
    </row>
    <row r="6411" spans="1:10" ht="28.5" customHeight="1" x14ac:dyDescent="0.25">
      <c r="A6411" s="36"/>
      <c r="B6411" s="32" t="s">
        <v>31</v>
      </c>
      <c r="C6411" s="32" t="str">
        <f t="shared" si="458"/>
        <v>231-007</v>
      </c>
      <c r="D6411" s="32" t="s">
        <v>67</v>
      </c>
      <c r="E6411" s="32">
        <v>38</v>
      </c>
      <c r="F6411" s="32">
        <v>7427259291967</v>
      </c>
      <c r="G6411" s="32">
        <v>6</v>
      </c>
      <c r="H6411" s="34">
        <v>772.06499999999994</v>
      </c>
      <c r="I6411" s="3"/>
      <c r="J6411" s="26">
        <f t="shared" si="457"/>
        <v>0</v>
      </c>
    </row>
    <row r="6412" spans="1:10" ht="28.5" customHeight="1" x14ac:dyDescent="0.25">
      <c r="A6412" s="36"/>
      <c r="B6412" s="32" t="s">
        <v>31</v>
      </c>
      <c r="C6412" s="32" t="str">
        <f t="shared" si="458"/>
        <v>231-007</v>
      </c>
      <c r="D6412" s="32" t="s">
        <v>67</v>
      </c>
      <c r="E6412" s="32">
        <v>40</v>
      </c>
      <c r="F6412" s="32">
        <v>7427259291974</v>
      </c>
      <c r="G6412" s="32">
        <v>7</v>
      </c>
      <c r="H6412" s="34">
        <v>772.06499999999994</v>
      </c>
      <c r="I6412" s="3"/>
      <c r="J6412" s="26">
        <f t="shared" si="457"/>
        <v>0</v>
      </c>
    </row>
    <row r="6413" spans="1:10" ht="28.5" customHeight="1" x14ac:dyDescent="0.25">
      <c r="A6413" s="36"/>
      <c r="B6413" s="32" t="s">
        <v>31</v>
      </c>
      <c r="C6413" s="32" t="str">
        <f t="shared" si="458"/>
        <v>231-007</v>
      </c>
      <c r="D6413" s="32" t="s">
        <v>67</v>
      </c>
      <c r="E6413" s="32">
        <v>42</v>
      </c>
      <c r="F6413" s="32">
        <v>7427259291981</v>
      </c>
      <c r="G6413" s="32">
        <v>17</v>
      </c>
      <c r="H6413" s="34">
        <v>772.06499999999994</v>
      </c>
      <c r="I6413" s="3"/>
      <c r="J6413" s="26">
        <f t="shared" si="457"/>
        <v>0</v>
      </c>
    </row>
    <row r="6414" spans="1:10" ht="28.5" customHeight="1" x14ac:dyDescent="0.25">
      <c r="A6414" s="36"/>
      <c r="B6414" s="32" t="s">
        <v>31</v>
      </c>
      <c r="C6414" s="32" t="str">
        <f t="shared" si="458"/>
        <v>231-007</v>
      </c>
      <c r="D6414" s="32" t="s">
        <v>67</v>
      </c>
      <c r="E6414" s="32">
        <v>44</v>
      </c>
      <c r="F6414" s="32">
        <v>7427259291998</v>
      </c>
      <c r="G6414" s="32">
        <v>20</v>
      </c>
      <c r="H6414" s="34">
        <v>772.06499999999994</v>
      </c>
      <c r="I6414" s="3"/>
      <c r="J6414" s="26">
        <f t="shared" si="457"/>
        <v>0</v>
      </c>
    </row>
    <row r="6415" spans="1:10" ht="28.5" customHeight="1" x14ac:dyDescent="0.25">
      <c r="A6415" s="36"/>
      <c r="B6415" s="32" t="s">
        <v>31</v>
      </c>
      <c r="C6415" s="32" t="str">
        <f t="shared" si="458"/>
        <v>231-007</v>
      </c>
      <c r="D6415" s="32" t="s">
        <v>67</v>
      </c>
      <c r="E6415" s="32">
        <v>46</v>
      </c>
      <c r="F6415" s="32">
        <v>7427259292001</v>
      </c>
      <c r="G6415" s="32">
        <v>18</v>
      </c>
      <c r="H6415" s="34">
        <v>772.06499999999994</v>
      </c>
      <c r="I6415" s="3"/>
      <c r="J6415" s="26">
        <f t="shared" si="457"/>
        <v>0</v>
      </c>
    </row>
    <row r="6416" spans="1:10" ht="28.5" customHeight="1" x14ac:dyDescent="0.25">
      <c r="A6416" s="37"/>
      <c r="B6416" s="32" t="s">
        <v>31</v>
      </c>
      <c r="C6416" s="32" t="str">
        <f t="shared" si="458"/>
        <v>231-007</v>
      </c>
      <c r="D6416" s="32" t="s">
        <v>67</v>
      </c>
      <c r="E6416" s="32">
        <v>48</v>
      </c>
      <c r="F6416" s="32">
        <v>7427259292018</v>
      </c>
      <c r="G6416" s="32">
        <v>15</v>
      </c>
      <c r="H6416" s="34">
        <v>772.06499999999994</v>
      </c>
      <c r="I6416" s="3"/>
      <c r="J6416" s="26">
        <f t="shared" si="457"/>
        <v>0</v>
      </c>
    </row>
    <row r="6417" spans="1:10" ht="36" customHeight="1" x14ac:dyDescent="0.25">
      <c r="A6417" s="35"/>
      <c r="B6417" s="32" t="s">
        <v>84</v>
      </c>
      <c r="C6417" s="32" t="str">
        <f>HYPERLINK("http://warehouse.orhideja.net//images/products/638-007.jpg","638-007")</f>
        <v>638-007</v>
      </c>
      <c r="D6417" s="32" t="s">
        <v>67</v>
      </c>
      <c r="E6417" s="32">
        <v>36</v>
      </c>
      <c r="F6417" s="32">
        <v>7427259261731</v>
      </c>
      <c r="G6417" s="32">
        <v>1</v>
      </c>
      <c r="H6417" s="34">
        <v>664.33500000000004</v>
      </c>
      <c r="I6417" s="3"/>
      <c r="J6417" s="26">
        <f t="shared" si="457"/>
        <v>0</v>
      </c>
    </row>
    <row r="6418" spans="1:10" ht="36" customHeight="1" x14ac:dyDescent="0.25">
      <c r="A6418" s="36"/>
      <c r="B6418" s="32" t="s">
        <v>84</v>
      </c>
      <c r="C6418" s="32" t="str">
        <f>HYPERLINK("http://warehouse.orhideja.net//images/products/638-007.jpg","638-007")</f>
        <v>638-007</v>
      </c>
      <c r="D6418" s="32" t="s">
        <v>67</v>
      </c>
      <c r="E6418" s="32">
        <v>38</v>
      </c>
      <c r="F6418" s="32">
        <v>7427259261809</v>
      </c>
      <c r="G6418" s="32">
        <v>8</v>
      </c>
      <c r="H6418" s="34">
        <v>664.33500000000004</v>
      </c>
      <c r="I6418" s="3"/>
      <c r="J6418" s="26">
        <f t="shared" si="457"/>
        <v>0</v>
      </c>
    </row>
    <row r="6419" spans="1:10" ht="36" customHeight="1" x14ac:dyDescent="0.25">
      <c r="A6419" s="36"/>
      <c r="B6419" s="32" t="s">
        <v>84</v>
      </c>
      <c r="C6419" s="32" t="str">
        <f>HYPERLINK("http://warehouse.orhideja.net//images/products/638-007.jpg","638-007")</f>
        <v>638-007</v>
      </c>
      <c r="D6419" s="32" t="s">
        <v>67</v>
      </c>
      <c r="E6419" s="32">
        <v>40</v>
      </c>
      <c r="F6419" s="32">
        <v>7427259261816</v>
      </c>
      <c r="G6419" s="32">
        <v>17</v>
      </c>
      <c r="H6419" s="34">
        <v>664.33500000000004</v>
      </c>
      <c r="I6419" s="3"/>
      <c r="J6419" s="26">
        <f t="shared" si="457"/>
        <v>0</v>
      </c>
    </row>
    <row r="6420" spans="1:10" ht="36" customHeight="1" x14ac:dyDescent="0.25">
      <c r="A6420" s="36"/>
      <c r="B6420" s="32" t="s">
        <v>84</v>
      </c>
      <c r="C6420" s="32" t="str">
        <f>HYPERLINK("http://warehouse.orhideja.net//images/products/638-007.jpg","638-007")</f>
        <v>638-007</v>
      </c>
      <c r="D6420" s="32" t="s">
        <v>67</v>
      </c>
      <c r="E6420" s="32">
        <v>42</v>
      </c>
      <c r="F6420" s="32">
        <v>7427259261823</v>
      </c>
      <c r="G6420" s="32">
        <v>25</v>
      </c>
      <c r="H6420" s="34">
        <v>664.33500000000004</v>
      </c>
      <c r="I6420" s="3"/>
      <c r="J6420" s="26">
        <f t="shared" si="457"/>
        <v>0</v>
      </c>
    </row>
    <row r="6421" spans="1:10" ht="36" customHeight="1" x14ac:dyDescent="0.25">
      <c r="A6421" s="37"/>
      <c r="B6421" s="32" t="s">
        <v>84</v>
      </c>
      <c r="C6421" s="32" t="str">
        <f>HYPERLINK("http://warehouse.orhideja.net//images/products/638-007.jpg","638-007")</f>
        <v>638-007</v>
      </c>
      <c r="D6421" s="32" t="s">
        <v>67</v>
      </c>
      <c r="E6421" s="32">
        <v>44</v>
      </c>
      <c r="F6421" s="32">
        <v>7427259261830</v>
      </c>
      <c r="G6421" s="32">
        <v>20</v>
      </c>
      <c r="H6421" s="34">
        <v>664.33500000000004</v>
      </c>
      <c r="I6421" s="3"/>
      <c r="J6421" s="26">
        <f t="shared" si="457"/>
        <v>0</v>
      </c>
    </row>
    <row r="6422" spans="1:10" ht="39" customHeight="1" x14ac:dyDescent="0.25">
      <c r="A6422" s="35"/>
      <c r="B6422" s="32" t="s">
        <v>51</v>
      </c>
      <c r="C6422" s="32" t="str">
        <f>HYPERLINK("http://warehouse.orhideja.net//images/products/531-007, 681-007 black_2.jpg","681-007")</f>
        <v>681-007</v>
      </c>
      <c r="D6422" s="32" t="s">
        <v>67</v>
      </c>
      <c r="E6422" s="32">
        <v>38</v>
      </c>
      <c r="F6422" s="32" t="s">
        <v>263</v>
      </c>
      <c r="G6422" s="32">
        <v>7</v>
      </c>
      <c r="H6422" s="34">
        <v>1005.4799999999999</v>
      </c>
      <c r="I6422" s="3"/>
      <c r="J6422" s="26">
        <f t="shared" si="457"/>
        <v>0</v>
      </c>
    </row>
    <row r="6423" spans="1:10" ht="39" customHeight="1" x14ac:dyDescent="0.25">
      <c r="A6423" s="36"/>
      <c r="B6423" s="32" t="s">
        <v>51</v>
      </c>
      <c r="C6423" s="32" t="str">
        <f>HYPERLINK("http://warehouse.orhideja.net//images/products/531-007, 681-007 black_2.jpg","681-007")</f>
        <v>681-007</v>
      </c>
      <c r="D6423" s="32" t="s">
        <v>67</v>
      </c>
      <c r="E6423" s="32">
        <v>40</v>
      </c>
      <c r="F6423" s="32" t="s">
        <v>264</v>
      </c>
      <c r="G6423" s="32">
        <v>1</v>
      </c>
      <c r="H6423" s="34">
        <v>1005.4799999999999</v>
      </c>
      <c r="I6423" s="3"/>
      <c r="J6423" s="26">
        <f t="shared" si="457"/>
        <v>0</v>
      </c>
    </row>
    <row r="6424" spans="1:10" ht="39" customHeight="1" x14ac:dyDescent="0.25">
      <c r="A6424" s="36"/>
      <c r="B6424" s="32" t="s">
        <v>51</v>
      </c>
      <c r="C6424" s="32" t="str">
        <f>HYPERLINK("http://warehouse.orhideja.net//images/products/531-007, 681-007 black_2.jpg","681-007")</f>
        <v>681-007</v>
      </c>
      <c r="D6424" s="32" t="s">
        <v>67</v>
      </c>
      <c r="E6424" s="32">
        <v>42</v>
      </c>
      <c r="F6424" s="32" t="s">
        <v>265</v>
      </c>
      <c r="G6424" s="32">
        <v>2</v>
      </c>
      <c r="H6424" s="34">
        <v>1005.4799999999999</v>
      </c>
      <c r="I6424" s="3"/>
      <c r="J6424" s="26">
        <f t="shared" si="457"/>
        <v>0</v>
      </c>
    </row>
    <row r="6425" spans="1:10" ht="39" customHeight="1" x14ac:dyDescent="0.25">
      <c r="A6425" s="36"/>
      <c r="B6425" s="32" t="s">
        <v>51</v>
      </c>
      <c r="C6425" s="32" t="str">
        <f>HYPERLINK("http://warehouse.orhideja.net//images/products/531-007, 681-007 black_2.jpg","681-007")</f>
        <v>681-007</v>
      </c>
      <c r="D6425" s="32" t="s">
        <v>67</v>
      </c>
      <c r="E6425" s="32">
        <v>44</v>
      </c>
      <c r="F6425" s="32" t="s">
        <v>266</v>
      </c>
      <c r="G6425" s="32">
        <v>3</v>
      </c>
      <c r="H6425" s="34">
        <v>1005.4799999999999</v>
      </c>
      <c r="I6425" s="3"/>
      <c r="J6425" s="26">
        <f t="shared" si="457"/>
        <v>0</v>
      </c>
    </row>
    <row r="6426" spans="1:10" ht="39" customHeight="1" x14ac:dyDescent="0.25">
      <c r="A6426" s="37"/>
      <c r="B6426" s="32" t="s">
        <v>51</v>
      </c>
      <c r="C6426" s="32" t="str">
        <f>HYPERLINK("http://warehouse.orhideja.net//images/products/531-007, 681-007 black_2.jpg","681-007")</f>
        <v>681-007</v>
      </c>
      <c r="D6426" s="32" t="s">
        <v>67</v>
      </c>
      <c r="E6426" s="32">
        <v>48</v>
      </c>
      <c r="F6426" s="32" t="s">
        <v>267</v>
      </c>
      <c r="G6426" s="32">
        <v>3</v>
      </c>
      <c r="H6426" s="34">
        <v>1005.4799999999999</v>
      </c>
      <c r="I6426" s="3"/>
      <c r="J6426" s="26">
        <f t="shared" si="457"/>
        <v>0</v>
      </c>
    </row>
    <row r="6427" spans="1:10" ht="39" customHeight="1" x14ac:dyDescent="0.25">
      <c r="A6427" s="35"/>
      <c r="B6427" s="32" t="s">
        <v>32</v>
      </c>
      <c r="C6427" s="32" t="str">
        <f t="shared" ref="C6427:C6432" si="459">HYPERLINK("http://warehouse.orhideja.net//images/products/686-007_.jpg","686-007")</f>
        <v>686-007</v>
      </c>
      <c r="D6427" s="32" t="s">
        <v>67</v>
      </c>
      <c r="E6427" s="32">
        <v>36</v>
      </c>
      <c r="F6427" s="32" t="s">
        <v>268</v>
      </c>
      <c r="G6427" s="32">
        <v>2</v>
      </c>
      <c r="H6427" s="34">
        <v>709.22249999999997</v>
      </c>
      <c r="I6427" s="3"/>
      <c r="J6427" s="26">
        <f t="shared" si="457"/>
        <v>0</v>
      </c>
    </row>
    <row r="6428" spans="1:10" ht="39" customHeight="1" x14ac:dyDescent="0.25">
      <c r="A6428" s="36"/>
      <c r="B6428" s="32" t="s">
        <v>32</v>
      </c>
      <c r="C6428" s="32" t="str">
        <f t="shared" si="459"/>
        <v>686-007</v>
      </c>
      <c r="D6428" s="32" t="s">
        <v>67</v>
      </c>
      <c r="E6428" s="32">
        <v>38</v>
      </c>
      <c r="F6428" s="32" t="s">
        <v>269</v>
      </c>
      <c r="G6428" s="32">
        <v>12</v>
      </c>
      <c r="H6428" s="34">
        <v>709.22249999999997</v>
      </c>
      <c r="I6428" s="3"/>
      <c r="J6428" s="26">
        <f t="shared" si="457"/>
        <v>0</v>
      </c>
    </row>
    <row r="6429" spans="1:10" ht="39" customHeight="1" x14ac:dyDescent="0.25">
      <c r="A6429" s="36"/>
      <c r="B6429" s="32" t="s">
        <v>32</v>
      </c>
      <c r="C6429" s="32" t="str">
        <f t="shared" si="459"/>
        <v>686-007</v>
      </c>
      <c r="D6429" s="32" t="s">
        <v>67</v>
      </c>
      <c r="E6429" s="32">
        <v>40</v>
      </c>
      <c r="F6429" s="32" t="s">
        <v>270</v>
      </c>
      <c r="G6429" s="32">
        <v>18</v>
      </c>
      <c r="H6429" s="34">
        <v>709.22249999999997</v>
      </c>
      <c r="I6429" s="3"/>
      <c r="J6429" s="26">
        <f t="shared" si="457"/>
        <v>0</v>
      </c>
    </row>
    <row r="6430" spans="1:10" ht="39" customHeight="1" x14ac:dyDescent="0.25">
      <c r="A6430" s="36"/>
      <c r="B6430" s="32" t="s">
        <v>32</v>
      </c>
      <c r="C6430" s="32" t="str">
        <f t="shared" si="459"/>
        <v>686-007</v>
      </c>
      <c r="D6430" s="32" t="s">
        <v>67</v>
      </c>
      <c r="E6430" s="32">
        <v>42</v>
      </c>
      <c r="F6430" s="32" t="s">
        <v>271</v>
      </c>
      <c r="G6430" s="32">
        <v>22</v>
      </c>
      <c r="H6430" s="34">
        <v>709.22249999999997</v>
      </c>
      <c r="I6430" s="3"/>
      <c r="J6430" s="26">
        <f t="shared" si="457"/>
        <v>0</v>
      </c>
    </row>
    <row r="6431" spans="1:10" ht="39" customHeight="1" x14ac:dyDescent="0.25">
      <c r="A6431" s="36"/>
      <c r="B6431" s="32" t="s">
        <v>32</v>
      </c>
      <c r="C6431" s="32" t="str">
        <f t="shared" si="459"/>
        <v>686-007</v>
      </c>
      <c r="D6431" s="32" t="s">
        <v>67</v>
      </c>
      <c r="E6431" s="32">
        <v>44</v>
      </c>
      <c r="F6431" s="32" t="s">
        <v>272</v>
      </c>
      <c r="G6431" s="32">
        <v>19</v>
      </c>
      <c r="H6431" s="34">
        <v>709.22249999999997</v>
      </c>
      <c r="I6431" s="3"/>
      <c r="J6431" s="26">
        <f t="shared" si="457"/>
        <v>0</v>
      </c>
    </row>
    <row r="6432" spans="1:10" ht="39" customHeight="1" x14ac:dyDescent="0.25">
      <c r="A6432" s="37"/>
      <c r="B6432" s="32" t="s">
        <v>32</v>
      </c>
      <c r="C6432" s="32" t="str">
        <f t="shared" si="459"/>
        <v>686-007</v>
      </c>
      <c r="D6432" s="32" t="s">
        <v>67</v>
      </c>
      <c r="E6432" s="32">
        <v>46</v>
      </c>
      <c r="F6432" s="32" t="s">
        <v>273</v>
      </c>
      <c r="G6432" s="32">
        <v>23</v>
      </c>
      <c r="H6432" s="34">
        <v>709.22249999999997</v>
      </c>
      <c r="I6432" s="3"/>
      <c r="J6432" s="26">
        <f t="shared" si="457"/>
        <v>0</v>
      </c>
    </row>
  </sheetData>
  <sheetProtection formatCells="0" formatColumns="0" formatRows="0" insertColumns="0" insertRows="0" insertHyperlinks="0" deleteColumns="0" deleteRows="0" sort="0" autoFilter="0" pivotTables="0"/>
  <mergeCells count="653">
    <mergeCell ref="A6400:A6409"/>
    <mergeCell ref="A6410:A6416"/>
    <mergeCell ref="A6417:A6421"/>
    <mergeCell ref="A6422:A6426"/>
    <mergeCell ref="A6427:A6432"/>
    <mergeCell ref="A2:D2"/>
    <mergeCell ref="A3:D3"/>
    <mergeCell ref="A6352:A6355"/>
    <mergeCell ref="A6356:A6360"/>
    <mergeCell ref="A6361:A6363"/>
    <mergeCell ref="A6364:A6369"/>
    <mergeCell ref="A6370:A6385"/>
    <mergeCell ref="A6386:A6399"/>
    <mergeCell ref="A6315:A6319"/>
    <mergeCell ref="A6320:A6332"/>
    <mergeCell ref="A6333:A6335"/>
    <mergeCell ref="A6336:A6340"/>
    <mergeCell ref="A6341:A6345"/>
    <mergeCell ref="A6346:A6351"/>
    <mergeCell ref="A6293:A6295"/>
    <mergeCell ref="A6296:A6298"/>
    <mergeCell ref="A6299:A6302"/>
    <mergeCell ref="A6303:A6306"/>
    <mergeCell ref="A6307:A6310"/>
    <mergeCell ref="A6311:A6314"/>
    <mergeCell ref="A6261:A6264"/>
    <mergeCell ref="A6265:A6268"/>
    <mergeCell ref="A6269:A6274"/>
    <mergeCell ref="A6275:A6278"/>
    <mergeCell ref="A6279:A6281"/>
    <mergeCell ref="A6282:A6288"/>
    <mergeCell ref="A6237:A6239"/>
    <mergeCell ref="A6240:A6244"/>
    <mergeCell ref="A6245:A6248"/>
    <mergeCell ref="A6249:A6253"/>
    <mergeCell ref="A6254:A6257"/>
    <mergeCell ref="A6258:A6260"/>
    <mergeCell ref="A6217:A6219"/>
    <mergeCell ref="A6220:A6222"/>
    <mergeCell ref="A6223:A6224"/>
    <mergeCell ref="A6225:A6231"/>
    <mergeCell ref="A6232:A6236"/>
    <mergeCell ref="A6289:A6292"/>
    <mergeCell ref="A6135:A6159"/>
    <mergeCell ref="A6160:A6192"/>
    <mergeCell ref="A6193:A6203"/>
    <mergeCell ref="A6204:A6208"/>
    <mergeCell ref="A6209:A6213"/>
    <mergeCell ref="A6214:A6216"/>
    <mergeCell ref="A6085:A6092"/>
    <mergeCell ref="A6093:A6116"/>
    <mergeCell ref="A6117:A6121"/>
    <mergeCell ref="A6122:A6124"/>
    <mergeCell ref="A6125:A6131"/>
    <mergeCell ref="A6132:A6134"/>
    <mergeCell ref="A6058:A6061"/>
    <mergeCell ref="A6062:A6066"/>
    <mergeCell ref="A6067:A6070"/>
    <mergeCell ref="A6071:A6073"/>
    <mergeCell ref="A6074:A6077"/>
    <mergeCell ref="A6078:A6084"/>
    <mergeCell ref="A5965:A5967"/>
    <mergeCell ref="A5968:A5975"/>
    <mergeCell ref="A5976:A5983"/>
    <mergeCell ref="A5984:A6010"/>
    <mergeCell ref="A6011:A6045"/>
    <mergeCell ref="A6046:A6057"/>
    <mergeCell ref="A5881:A5888"/>
    <mergeCell ref="A5889:A5913"/>
    <mergeCell ref="A5914:A5947"/>
    <mergeCell ref="A5948:A5953"/>
    <mergeCell ref="A5954:A5960"/>
    <mergeCell ref="A5961:A5964"/>
    <mergeCell ref="A5853:A5857"/>
    <mergeCell ref="A5858:A5867"/>
    <mergeCell ref="A5868:A5870"/>
    <mergeCell ref="A5871:A5875"/>
    <mergeCell ref="A5876:A5878"/>
    <mergeCell ref="A5879:A5880"/>
    <mergeCell ref="A5766:A5789"/>
    <mergeCell ref="A5790:A5795"/>
    <mergeCell ref="A5796:A5812"/>
    <mergeCell ref="A5813:A5830"/>
    <mergeCell ref="A5831:A5836"/>
    <mergeCell ref="A5837:A5840"/>
    <mergeCell ref="A5841:A5844"/>
    <mergeCell ref="A5677:A5683"/>
    <mergeCell ref="A5684:A5686"/>
    <mergeCell ref="A5687:A5690"/>
    <mergeCell ref="A5693:A5697"/>
    <mergeCell ref="A5698:A5704"/>
    <mergeCell ref="A5845:A5852"/>
    <mergeCell ref="A5609:A5613"/>
    <mergeCell ref="A5614:A5640"/>
    <mergeCell ref="A5641:A5644"/>
    <mergeCell ref="A5645:A5648"/>
    <mergeCell ref="A5649:A5654"/>
    <mergeCell ref="A5655:A5676"/>
    <mergeCell ref="A5725:A5727"/>
    <mergeCell ref="A5728:A5731"/>
    <mergeCell ref="A5732:A5739"/>
    <mergeCell ref="A5740:A5744"/>
    <mergeCell ref="A5745:A5747"/>
    <mergeCell ref="A5748:A5765"/>
    <mergeCell ref="A5705:A5708"/>
    <mergeCell ref="A5709:A5710"/>
    <mergeCell ref="A5711:A5715"/>
    <mergeCell ref="A5716:A5718"/>
    <mergeCell ref="A5719:A5724"/>
    <mergeCell ref="A5547:A5558"/>
    <mergeCell ref="A5559:A5578"/>
    <mergeCell ref="A5579:A5591"/>
    <mergeCell ref="A5592:A5595"/>
    <mergeCell ref="A5596:A5600"/>
    <mergeCell ref="A5601:A5608"/>
    <mergeCell ref="A5473:A5498"/>
    <mergeCell ref="A5499:A5526"/>
    <mergeCell ref="A5527:A5531"/>
    <mergeCell ref="A5532:A5534"/>
    <mergeCell ref="A5535:A5539"/>
    <mergeCell ref="A5540:A5546"/>
    <mergeCell ref="A5411:A5417"/>
    <mergeCell ref="A5418:A5434"/>
    <mergeCell ref="A5435:A5464"/>
    <mergeCell ref="A5465:A5467"/>
    <mergeCell ref="A5468:A5469"/>
    <mergeCell ref="A5470:A5472"/>
    <mergeCell ref="A5348:A5350"/>
    <mergeCell ref="A5351:A5380"/>
    <mergeCell ref="A5381:A5396"/>
    <mergeCell ref="A5397:A5402"/>
    <mergeCell ref="A5403:A5405"/>
    <mergeCell ref="A5406:A5410"/>
    <mergeCell ref="A5321:A5322"/>
    <mergeCell ref="A5323:A5325"/>
    <mergeCell ref="A5326:A5327"/>
    <mergeCell ref="A5328:A5340"/>
    <mergeCell ref="A5341:A5344"/>
    <mergeCell ref="A5346:A5347"/>
    <mergeCell ref="A5211:A5213"/>
    <mergeCell ref="A5214:A5257"/>
    <mergeCell ref="A5258:A5264"/>
    <mergeCell ref="A5265:A5313"/>
    <mergeCell ref="A5314:A5317"/>
    <mergeCell ref="A5318:A5320"/>
    <mergeCell ref="A5132:A5136"/>
    <mergeCell ref="A5137:A5140"/>
    <mergeCell ref="A5141:A5144"/>
    <mergeCell ref="A5145:A5149"/>
    <mergeCell ref="A5150:A5204"/>
    <mergeCell ref="A5205:A5210"/>
    <mergeCell ref="A5072:A5086"/>
    <mergeCell ref="A5087:A5091"/>
    <mergeCell ref="A5092:A5103"/>
    <mergeCell ref="A5104:A5111"/>
    <mergeCell ref="A5112:A5114"/>
    <mergeCell ref="A5115:A5131"/>
    <mergeCell ref="A5068:A5071"/>
    <mergeCell ref="A4951:A4960"/>
    <mergeCell ref="A4961:A4973"/>
    <mergeCell ref="A4974:A4989"/>
    <mergeCell ref="A4899:A4911"/>
    <mergeCell ref="A4912:A4914"/>
    <mergeCell ref="A4915:A4918"/>
    <mergeCell ref="A4919:A4929"/>
    <mergeCell ref="A4930:A4946"/>
    <mergeCell ref="A4947:A4950"/>
    <mergeCell ref="A5019:A5022"/>
    <mergeCell ref="A5023:A5039"/>
    <mergeCell ref="A5040:A5053"/>
    <mergeCell ref="A5054:A5060"/>
    <mergeCell ref="A5061:A5064"/>
    <mergeCell ref="A5065:A5067"/>
    <mergeCell ref="A4990:A4996"/>
    <mergeCell ref="A4997:A5006"/>
    <mergeCell ref="A5007:A5011"/>
    <mergeCell ref="A5012:A5014"/>
    <mergeCell ref="A5015:A5018"/>
    <mergeCell ref="A4827:A4831"/>
    <mergeCell ref="A4742:A4746"/>
    <mergeCell ref="A4747:A4750"/>
    <mergeCell ref="A4751:A4758"/>
    <mergeCell ref="A4759:A4764"/>
    <mergeCell ref="A4888:A4898"/>
    <mergeCell ref="A4774:A4787"/>
    <mergeCell ref="A4788:A4790"/>
    <mergeCell ref="A4791:A4803"/>
    <mergeCell ref="A4804:A4815"/>
    <mergeCell ref="A4816:A4826"/>
    <mergeCell ref="A4765:A4769"/>
    <mergeCell ref="A4770:A4773"/>
    <mergeCell ref="A4832:A4833"/>
    <mergeCell ref="A4834:A4842"/>
    <mergeCell ref="A4843:A4873"/>
    <mergeCell ref="A4874:A4887"/>
    <mergeCell ref="A4574:A4603"/>
    <mergeCell ref="A4679:A4685"/>
    <mergeCell ref="A4739:A4741"/>
    <mergeCell ref="A4604:A4623"/>
    <mergeCell ref="A4625:A4629"/>
    <mergeCell ref="A4630:A4635"/>
    <mergeCell ref="A4636:A4673"/>
    <mergeCell ref="A4674:A4675"/>
    <mergeCell ref="A4676:A4678"/>
    <mergeCell ref="A4701:A4703"/>
    <mergeCell ref="A4686:A4700"/>
    <mergeCell ref="A4704:A4708"/>
    <mergeCell ref="A4709:A4719"/>
    <mergeCell ref="A4720:A4725"/>
    <mergeCell ref="A4726:A4735"/>
    <mergeCell ref="A4736:A4738"/>
    <mergeCell ref="A4532:A4539"/>
    <mergeCell ref="A4540:A4547"/>
    <mergeCell ref="A4548:A4554"/>
    <mergeCell ref="A4555:A4558"/>
    <mergeCell ref="A4559:A4566"/>
    <mergeCell ref="A4567:A4572"/>
    <mergeCell ref="A4478:A4481"/>
    <mergeCell ref="A4482:A4489"/>
    <mergeCell ref="A4490:A4498"/>
    <mergeCell ref="A4499:A4503"/>
    <mergeCell ref="A4504:A4507"/>
    <mergeCell ref="A4508:A4521"/>
    <mergeCell ref="A4522:A4523"/>
    <mergeCell ref="A4524:A4527"/>
    <mergeCell ref="A4528:A4531"/>
    <mergeCell ref="A4424:A4433"/>
    <mergeCell ref="A4434:A4447"/>
    <mergeCell ref="A4448:A4460"/>
    <mergeCell ref="A4461:A4464"/>
    <mergeCell ref="A4465:A4468"/>
    <mergeCell ref="A4469:A4477"/>
    <mergeCell ref="A4382:A4393"/>
    <mergeCell ref="A4394:A4407"/>
    <mergeCell ref="A4408:A4409"/>
    <mergeCell ref="A4410:A4415"/>
    <mergeCell ref="A4416:A4418"/>
    <mergeCell ref="A4419:A4423"/>
    <mergeCell ref="A4335:A4345"/>
    <mergeCell ref="A4346:A4352"/>
    <mergeCell ref="A4353:A4354"/>
    <mergeCell ref="A4355:A4362"/>
    <mergeCell ref="A4363:A4371"/>
    <mergeCell ref="A4372:A4381"/>
    <mergeCell ref="A4296:A4298"/>
    <mergeCell ref="A4299:A4303"/>
    <mergeCell ref="A4304:A4321"/>
    <mergeCell ref="A4322:A4328"/>
    <mergeCell ref="A4329:A4330"/>
    <mergeCell ref="A4331:A4334"/>
    <mergeCell ref="A4257:A4269"/>
    <mergeCell ref="A4270:A4271"/>
    <mergeCell ref="A4272:A4284"/>
    <mergeCell ref="A4285:A4288"/>
    <mergeCell ref="A4289:A4291"/>
    <mergeCell ref="A4292:A4295"/>
    <mergeCell ref="A4178:A4181"/>
    <mergeCell ref="A4182:A4208"/>
    <mergeCell ref="A4209:A4216"/>
    <mergeCell ref="A4217:A4238"/>
    <mergeCell ref="A4239:A4252"/>
    <mergeCell ref="A4253:A4256"/>
    <mergeCell ref="A4140:A4142"/>
    <mergeCell ref="A4143:A4148"/>
    <mergeCell ref="A4149:A4158"/>
    <mergeCell ref="A4159:A4168"/>
    <mergeCell ref="A4169:A4174"/>
    <mergeCell ref="A4175:A4177"/>
    <mergeCell ref="A4044:A4052"/>
    <mergeCell ref="A4053:A4062"/>
    <mergeCell ref="A4063:A4107"/>
    <mergeCell ref="A4108:A4118"/>
    <mergeCell ref="A4119:A4133"/>
    <mergeCell ref="A4134:A4139"/>
    <mergeCell ref="A4005:A4012"/>
    <mergeCell ref="A4013:A4015"/>
    <mergeCell ref="A4016:A4022"/>
    <mergeCell ref="A4023:A4029"/>
    <mergeCell ref="A4030:A4035"/>
    <mergeCell ref="A4036:A4043"/>
    <mergeCell ref="A3972:A3973"/>
    <mergeCell ref="A3974:A3981"/>
    <mergeCell ref="A3982:A3985"/>
    <mergeCell ref="A3986:A3987"/>
    <mergeCell ref="A3988:A3994"/>
    <mergeCell ref="A3995:A4003"/>
    <mergeCell ref="A3941:A3949"/>
    <mergeCell ref="A3950:A3954"/>
    <mergeCell ref="A3955:A3958"/>
    <mergeCell ref="A3959:A3965"/>
    <mergeCell ref="A3966:A3967"/>
    <mergeCell ref="A3968:A3971"/>
    <mergeCell ref="A3848:A3852"/>
    <mergeCell ref="A3853:A3857"/>
    <mergeCell ref="A3858:A3873"/>
    <mergeCell ref="A3874:A3886"/>
    <mergeCell ref="A3887:A3914"/>
    <mergeCell ref="A3915:A3940"/>
    <mergeCell ref="A3743:A3769"/>
    <mergeCell ref="A3770:A3789"/>
    <mergeCell ref="A3790:A3794"/>
    <mergeCell ref="A3795:A3799"/>
    <mergeCell ref="A3800:A3823"/>
    <mergeCell ref="A3824:A3847"/>
    <mergeCell ref="A2998:A3002"/>
    <mergeCell ref="A3003:A3004"/>
    <mergeCell ref="A3096:A3101"/>
    <mergeCell ref="A3010:A3011"/>
    <mergeCell ref="A3012:A3030"/>
    <mergeCell ref="A3031:A3051"/>
    <mergeCell ref="A3052:A3084"/>
    <mergeCell ref="A3085:A3090"/>
    <mergeCell ref="A3091:A3095"/>
    <mergeCell ref="A3102:A3106"/>
    <mergeCell ref="A3107:A3111"/>
    <mergeCell ref="A3112:A3122"/>
    <mergeCell ref="A3123:A3142"/>
    <mergeCell ref="A3143:A3159"/>
    <mergeCell ref="A3160:A3166"/>
    <mergeCell ref="A3167:A3179"/>
    <mergeCell ref="A3180:A3201"/>
    <mergeCell ref="A3202:A3205"/>
    <mergeCell ref="A2928:A2939"/>
    <mergeCell ref="A2940:A2955"/>
    <mergeCell ref="A2956:A2958"/>
    <mergeCell ref="A2959:A2962"/>
    <mergeCell ref="A2963:A2966"/>
    <mergeCell ref="A3005:A3009"/>
    <mergeCell ref="A2967:A2970"/>
    <mergeCell ref="A2971:A2981"/>
    <mergeCell ref="A2982:A2989"/>
    <mergeCell ref="A2990:A2997"/>
    <mergeCell ref="A2863:A2891"/>
    <mergeCell ref="A2892:A2903"/>
    <mergeCell ref="A2904:A2909"/>
    <mergeCell ref="A2910:A2915"/>
    <mergeCell ref="A2916:A2921"/>
    <mergeCell ref="A2922:A2927"/>
    <mergeCell ref="A1894:A1895"/>
    <mergeCell ref="A1896:A1899"/>
    <mergeCell ref="A1918:A1921"/>
    <mergeCell ref="A1922:A1926"/>
    <mergeCell ref="A1900:A1901"/>
    <mergeCell ref="A1902:A1904"/>
    <mergeCell ref="A1905:A1908"/>
    <mergeCell ref="A1909:A1910"/>
    <mergeCell ref="A1911:A1915"/>
    <mergeCell ref="A1916:A1917"/>
    <mergeCell ref="A1947:A1948"/>
    <mergeCell ref="A1949:A1994"/>
    <mergeCell ref="A1995:A2001"/>
    <mergeCell ref="A2002:A2043"/>
    <mergeCell ref="A2044:A2049"/>
    <mergeCell ref="A2050:A2057"/>
    <mergeCell ref="A2058:A2072"/>
    <mergeCell ref="A2073:A2090"/>
    <mergeCell ref="A1810:A1816"/>
    <mergeCell ref="A1817:A1839"/>
    <mergeCell ref="A1840:A1847"/>
    <mergeCell ref="A1848:A1857"/>
    <mergeCell ref="A1858:A1861"/>
    <mergeCell ref="A1862:A1893"/>
    <mergeCell ref="A1769:A1772"/>
    <mergeCell ref="A1773:A1775"/>
    <mergeCell ref="A1776:A1791"/>
    <mergeCell ref="A1792:A1796"/>
    <mergeCell ref="A1797:A1803"/>
    <mergeCell ref="A1804:A1809"/>
    <mergeCell ref="A1716:A1737"/>
    <mergeCell ref="A1738:A1743"/>
    <mergeCell ref="A1744:A1747"/>
    <mergeCell ref="A1748:A1751"/>
    <mergeCell ref="A1752:A1757"/>
    <mergeCell ref="A1758:A1768"/>
    <mergeCell ref="A1654:A1670"/>
    <mergeCell ref="A1671:A1675"/>
    <mergeCell ref="A1676:A1679"/>
    <mergeCell ref="A1680:A1686"/>
    <mergeCell ref="A1687:A1693"/>
    <mergeCell ref="A1694:A1715"/>
    <mergeCell ref="A1536:A1540"/>
    <mergeCell ref="A1541:A1546"/>
    <mergeCell ref="A1547:A1551"/>
    <mergeCell ref="A1552:A1582"/>
    <mergeCell ref="A1583:A1640"/>
    <mergeCell ref="A1641:A1653"/>
    <mergeCell ref="A1413:A1421"/>
    <mergeCell ref="A1422:A1424"/>
    <mergeCell ref="A1425:A1427"/>
    <mergeCell ref="A1428:A1472"/>
    <mergeCell ref="A1473:A1523"/>
    <mergeCell ref="A1524:A1535"/>
    <mergeCell ref="A1379:A1380"/>
    <mergeCell ref="A1381:A1389"/>
    <mergeCell ref="A1390:A1398"/>
    <mergeCell ref="A1399:A1403"/>
    <mergeCell ref="A1404:A1405"/>
    <mergeCell ref="A1406:A1412"/>
    <mergeCell ref="A1336:A1339"/>
    <mergeCell ref="A1340:A1347"/>
    <mergeCell ref="A1348:A1365"/>
    <mergeCell ref="A1366:A1368"/>
    <mergeCell ref="A1369:A1373"/>
    <mergeCell ref="A1374:A1378"/>
    <mergeCell ref="A1296:A1301"/>
    <mergeCell ref="A1302:A1309"/>
    <mergeCell ref="A1310:A1313"/>
    <mergeCell ref="A1314:A1318"/>
    <mergeCell ref="A1319:A1324"/>
    <mergeCell ref="A1325:A1335"/>
    <mergeCell ref="A1178:A1214"/>
    <mergeCell ref="A1215:A1225"/>
    <mergeCell ref="A1226:A1232"/>
    <mergeCell ref="A1233:A1240"/>
    <mergeCell ref="A1241:A1273"/>
    <mergeCell ref="A1274:A1295"/>
    <mergeCell ref="A1116:A1118"/>
    <mergeCell ref="A1119:A1124"/>
    <mergeCell ref="A1125:A1128"/>
    <mergeCell ref="A1129:A1139"/>
    <mergeCell ref="A1140:A1177"/>
    <mergeCell ref="A1067:A1072"/>
    <mergeCell ref="A1073:A1090"/>
    <mergeCell ref="A1091:A1099"/>
    <mergeCell ref="A1100:A1103"/>
    <mergeCell ref="A1104:A1108"/>
    <mergeCell ref="A1109:A1113"/>
    <mergeCell ref="A723:A728"/>
    <mergeCell ref="A729:A731"/>
    <mergeCell ref="A732:A745"/>
    <mergeCell ref="A746:A747"/>
    <mergeCell ref="A748:A754"/>
    <mergeCell ref="A755:A757"/>
    <mergeCell ref="A832:A870"/>
    <mergeCell ref="A871:A878"/>
    <mergeCell ref="A879:A885"/>
    <mergeCell ref="A758:A769"/>
    <mergeCell ref="A770:A774"/>
    <mergeCell ref="A556:A557"/>
    <mergeCell ref="A558:A574"/>
    <mergeCell ref="A661:A689"/>
    <mergeCell ref="A690:A711"/>
    <mergeCell ref="A712:A717"/>
    <mergeCell ref="A718:A722"/>
    <mergeCell ref="A576:A587"/>
    <mergeCell ref="A588:A610"/>
    <mergeCell ref="A611:A628"/>
    <mergeCell ref="A629:A643"/>
    <mergeCell ref="A644:A655"/>
    <mergeCell ref="A656:A660"/>
    <mergeCell ref="A456:A463"/>
    <mergeCell ref="A464:A512"/>
    <mergeCell ref="A513:A515"/>
    <mergeCell ref="A516:A519"/>
    <mergeCell ref="A520:A530"/>
    <mergeCell ref="A531:A555"/>
    <mergeCell ref="A418:A422"/>
    <mergeCell ref="A423:A432"/>
    <mergeCell ref="A433:A436"/>
    <mergeCell ref="A437:A440"/>
    <mergeCell ref="A441:A444"/>
    <mergeCell ref="A445:A455"/>
    <mergeCell ref="A360:A368"/>
    <mergeCell ref="A369:A371"/>
    <mergeCell ref="A372:A376"/>
    <mergeCell ref="A377:A380"/>
    <mergeCell ref="A381:A384"/>
    <mergeCell ref="A385:A417"/>
    <mergeCell ref="A303:A320"/>
    <mergeCell ref="A321:A331"/>
    <mergeCell ref="A332:A343"/>
    <mergeCell ref="A344:A348"/>
    <mergeCell ref="A349:A353"/>
    <mergeCell ref="A354:A359"/>
    <mergeCell ref="A244:A252"/>
    <mergeCell ref="A253:A260"/>
    <mergeCell ref="A280:A287"/>
    <mergeCell ref="A288:A294"/>
    <mergeCell ref="A295:A299"/>
    <mergeCell ref="A300:A302"/>
    <mergeCell ref="A174:A177"/>
    <mergeCell ref="A178:A184"/>
    <mergeCell ref="A185:A193"/>
    <mergeCell ref="A194:A198"/>
    <mergeCell ref="A199:A208"/>
    <mergeCell ref="A261:A279"/>
    <mergeCell ref="A209:A211"/>
    <mergeCell ref="A212:A214"/>
    <mergeCell ref="A215:A229"/>
    <mergeCell ref="A230:A243"/>
    <mergeCell ref="A111:A113"/>
    <mergeCell ref="A114:A145"/>
    <mergeCell ref="A146:A152"/>
    <mergeCell ref="A153:A159"/>
    <mergeCell ref="A160:A167"/>
    <mergeCell ref="A168:A173"/>
    <mergeCell ref="A78:A108"/>
    <mergeCell ref="A109:A110"/>
    <mergeCell ref="A7:A23"/>
    <mergeCell ref="A24:A45"/>
    <mergeCell ref="A46:A52"/>
    <mergeCell ref="A53:A60"/>
    <mergeCell ref="A61:A77"/>
    <mergeCell ref="A775:A800"/>
    <mergeCell ref="A801:A821"/>
    <mergeCell ref="A822:A826"/>
    <mergeCell ref="A827:A831"/>
    <mergeCell ref="A1927:A1930"/>
    <mergeCell ref="A1931:A1934"/>
    <mergeCell ref="A1935:A1942"/>
    <mergeCell ref="A1943:A1946"/>
    <mergeCell ref="A955:A963"/>
    <mergeCell ref="A964:A970"/>
    <mergeCell ref="A971:A974"/>
    <mergeCell ref="A975:A1006"/>
    <mergeCell ref="A1007:A1023"/>
    <mergeCell ref="A1024:A1027"/>
    <mergeCell ref="A1028:A1045"/>
    <mergeCell ref="A1047:A1050"/>
    <mergeCell ref="A1051:A1061"/>
    <mergeCell ref="A1062:A1066"/>
    <mergeCell ref="A929:A936"/>
    <mergeCell ref="A937:A943"/>
    <mergeCell ref="A944:A949"/>
    <mergeCell ref="A950:A954"/>
    <mergeCell ref="A886:A928"/>
    <mergeCell ref="A1114:A1115"/>
    <mergeCell ref="A2091:A2095"/>
    <mergeCell ref="A2096:A2130"/>
    <mergeCell ref="A2131:A2134"/>
    <mergeCell ref="A2135:A2140"/>
    <mergeCell ref="A2141:A2146"/>
    <mergeCell ref="A2147:A2156"/>
    <mergeCell ref="A2157:A2163"/>
    <mergeCell ref="A2164:A2166"/>
    <mergeCell ref="A2167:A2207"/>
    <mergeCell ref="A2208:A2227"/>
    <mergeCell ref="A2228:A2232"/>
    <mergeCell ref="A2233:A2240"/>
    <mergeCell ref="A2241:A2259"/>
    <mergeCell ref="A2260:A2283"/>
    <mergeCell ref="A2284:A2288"/>
    <mergeCell ref="A2289:A2298"/>
    <mergeCell ref="A2299:A2304"/>
    <mergeCell ref="A2305:A2315"/>
    <mergeCell ref="A2316:A2335"/>
    <mergeCell ref="A2336:A2353"/>
    <mergeCell ref="A2354:A2359"/>
    <mergeCell ref="A2388:A2400"/>
    <mergeCell ref="A2360:A2364"/>
    <mergeCell ref="A2365:A2368"/>
    <mergeCell ref="A2369:A2370"/>
    <mergeCell ref="A2371:A2379"/>
    <mergeCell ref="A2380:A2383"/>
    <mergeCell ref="A2384:A2387"/>
    <mergeCell ref="A2401:A2428"/>
    <mergeCell ref="A2429:A2442"/>
    <mergeCell ref="A2443:A2450"/>
    <mergeCell ref="A2451:A2474"/>
    <mergeCell ref="A2475:A2479"/>
    <mergeCell ref="A2480:A2483"/>
    <mergeCell ref="A2484:A2486"/>
    <mergeCell ref="A2487:A2499"/>
    <mergeCell ref="A2500:A2507"/>
    <mergeCell ref="A2508:A2517"/>
    <mergeCell ref="A2518:A2520"/>
    <mergeCell ref="A2521:A2540"/>
    <mergeCell ref="A2541:A2570"/>
    <mergeCell ref="A2571:A2582"/>
    <mergeCell ref="A2583:A2587"/>
    <mergeCell ref="A2588:A2613"/>
    <mergeCell ref="A2614:A2617"/>
    <mergeCell ref="A2618:A2622"/>
    <mergeCell ref="A2623:A2634"/>
    <mergeCell ref="A2635:A2646"/>
    <mergeCell ref="A2647:A2681"/>
    <mergeCell ref="A2682:A2699"/>
    <mergeCell ref="A2700:A2723"/>
    <mergeCell ref="A2724:A2745"/>
    <mergeCell ref="A2746:A2759"/>
    <mergeCell ref="A2760:A2767"/>
    <mergeCell ref="A2768:A2772"/>
    <mergeCell ref="A2773:A2778"/>
    <mergeCell ref="A2779:A2783"/>
    <mergeCell ref="A2808:A2810"/>
    <mergeCell ref="A2834:A2840"/>
    <mergeCell ref="A2784:A2788"/>
    <mergeCell ref="A2789:A2793"/>
    <mergeCell ref="A2794:A2797"/>
    <mergeCell ref="A2798:A2800"/>
    <mergeCell ref="A2801:A2803"/>
    <mergeCell ref="A2804:A2807"/>
    <mergeCell ref="A2841:A2844"/>
    <mergeCell ref="A2845:A2852"/>
    <mergeCell ref="A2853:A2854"/>
    <mergeCell ref="A2855:A2858"/>
    <mergeCell ref="A2859:A2862"/>
    <mergeCell ref="A2811:A2814"/>
    <mergeCell ref="A2815:A2818"/>
    <mergeCell ref="A2819:A2823"/>
    <mergeCell ref="A2824:A2825"/>
    <mergeCell ref="A2826:A2832"/>
    <mergeCell ref="A3206:A3211"/>
    <mergeCell ref="A3212:A3213"/>
    <mergeCell ref="A3215:A3220"/>
    <mergeCell ref="A3221:A3242"/>
    <mergeCell ref="A3243:A3274"/>
    <mergeCell ref="A3275:A3295"/>
    <mergeCell ref="A3296:A3314"/>
    <mergeCell ref="A3315:A3318"/>
    <mergeCell ref="A3319:A3323"/>
    <mergeCell ref="A3324:A3326"/>
    <mergeCell ref="A3327:A3332"/>
    <mergeCell ref="A3333:A3337"/>
    <mergeCell ref="A3338:A3341"/>
    <mergeCell ref="A3342:A3367"/>
    <mergeCell ref="A3368:A3372"/>
    <mergeCell ref="A3373:A3377"/>
    <mergeCell ref="A3378:A3382"/>
    <mergeCell ref="A3383:A3386"/>
    <mergeCell ref="A3387:A3394"/>
    <mergeCell ref="A3395:A3430"/>
    <mergeCell ref="A3431:A3437"/>
    <mergeCell ref="A3438:A3471"/>
    <mergeCell ref="A3472:A3507"/>
    <mergeCell ref="A3508:A3514"/>
    <mergeCell ref="A3515:A3522"/>
    <mergeCell ref="A3523:A3542"/>
    <mergeCell ref="A3543:A3547"/>
    <mergeCell ref="A3548:A3552"/>
    <mergeCell ref="A3553:A3586"/>
    <mergeCell ref="A3587:A3588"/>
    <mergeCell ref="A3589:A3591"/>
    <mergeCell ref="A3592:A3593"/>
    <mergeCell ref="A3594:A3595"/>
    <mergeCell ref="A3596:A3598"/>
    <mergeCell ref="A3599:A3602"/>
    <mergeCell ref="A3603:A3610"/>
    <mergeCell ref="A3694:A3697"/>
    <mergeCell ref="A3698:A3702"/>
    <mergeCell ref="A3703:A3712"/>
    <mergeCell ref="A3713:A3715"/>
    <mergeCell ref="A3720:A3742"/>
    <mergeCell ref="A3716:A3719"/>
    <mergeCell ref="A3611:A3613"/>
    <mergeCell ref="A3614:A3636"/>
    <mergeCell ref="A3637:A3642"/>
    <mergeCell ref="A3643:A3647"/>
    <mergeCell ref="A3648:A3652"/>
    <mergeCell ref="A3653:A3672"/>
    <mergeCell ref="A3673:A3678"/>
    <mergeCell ref="A3679:A3683"/>
    <mergeCell ref="A3684:A3693"/>
  </mergeCells>
  <hyperlinks>
    <hyperlink ref="C6432" r:id="rId1" display="http://warehouse.orhideja.net//images/products/686-007_.jpg"/>
    <hyperlink ref="C6431" r:id="rId2" display="http://warehouse.orhideja.net//images/products/686-007_.jpg"/>
    <hyperlink ref="C6430" r:id="rId3" display="http://warehouse.orhideja.net//images/products/686-007_.jpg"/>
    <hyperlink ref="C6429" r:id="rId4" display="http://warehouse.orhideja.net//images/products/686-007_.jpg"/>
    <hyperlink ref="C6428" r:id="rId5" display="http://warehouse.orhideja.net//images/products/686-007_.jpg"/>
    <hyperlink ref="C6427" r:id="rId6" display="http://warehouse.orhideja.net//images/products/686-007_.jpg"/>
    <hyperlink ref="C6426" r:id="rId7" display="http://warehouse.orhideja.net//images/products/531-007, 681-007 black_2.jpg"/>
    <hyperlink ref="C6425" r:id="rId8" display="http://warehouse.orhideja.net//images/products/531-007, 681-007 black_2.jpg"/>
    <hyperlink ref="C6424" r:id="rId9" display="http://warehouse.orhideja.net//images/products/531-007, 681-007 black_2.jpg"/>
    <hyperlink ref="C6423" r:id="rId10" display="http://warehouse.orhideja.net//images/products/531-007, 681-007 black_2.jpg"/>
    <hyperlink ref="C6422" r:id="rId11" display="http://warehouse.orhideja.net//images/products/531-007, 681-007 black_2.jpg"/>
    <hyperlink ref="C6421" r:id="rId12" display="http://warehouse.orhideja.net//images/products/638-007.jpg"/>
    <hyperlink ref="C6420" r:id="rId13" display="http://warehouse.orhideja.net//images/products/638-007.jpg"/>
    <hyperlink ref="C6419" r:id="rId14" display="http://warehouse.orhideja.net//images/products/638-007.jpg"/>
    <hyperlink ref="C6418" r:id="rId15" display="http://warehouse.orhideja.net//images/products/638-007.jpg"/>
    <hyperlink ref="C6417" r:id="rId16" display="http://warehouse.orhideja.net//images/products/638-007.jpg"/>
    <hyperlink ref="C6416" r:id="rId17" display="http://warehouse.orhideja.net//images/products/231-007_3.jpg"/>
    <hyperlink ref="C6415" r:id="rId18" display="http://warehouse.orhideja.net//images/products/231-007_3.jpg"/>
    <hyperlink ref="C6414" r:id="rId19" display="http://warehouse.orhideja.net//images/products/231-007_3.jpg"/>
    <hyperlink ref="C6413" r:id="rId20" display="http://warehouse.orhideja.net//images/products/231-007_3.jpg"/>
    <hyperlink ref="C6412" r:id="rId21" display="http://warehouse.orhideja.net//images/products/231-007_3.jpg"/>
    <hyperlink ref="C6411" r:id="rId22" display="http://warehouse.orhideja.net//images/products/231-007_3.jpg"/>
    <hyperlink ref="C6410" r:id="rId23" display="http://warehouse.orhideja.net//images/products/231-007_3.jpg"/>
    <hyperlink ref="C6409" r:id="rId24" display="http://warehouse.orhideja.net//images/products/553-007-black_2.jpg"/>
    <hyperlink ref="C6408" r:id="rId25" display="http://warehouse.orhideja.net//images/products/553-007-black_2.jpg"/>
    <hyperlink ref="C6407" r:id="rId26" display="http://warehouse.orhideja.net//images/products/553-007-black_2.jpg"/>
    <hyperlink ref="C6406" r:id="rId27" display="http://warehouse.orhideja.net//images/products/553-007-black_2.jpg"/>
    <hyperlink ref="C6405" r:id="rId28" display="http://warehouse.orhideja.net//images/products/553-007-black_2.jpg"/>
    <hyperlink ref="C6404" r:id="rId29" display="http://warehouse.orhideja.net//images/products/553-007-black_2.jpg"/>
    <hyperlink ref="C6403" r:id="rId30" display="http://warehouse.orhideja.net//images/products/553-007-black_2.jpg"/>
    <hyperlink ref="C6402" r:id="rId31" display="http://warehouse.orhideja.net//images/products/553-007-black_2.jpg"/>
    <hyperlink ref="C6401" r:id="rId32" display="http://warehouse.orhideja.net//images/products/553-007-black_2.jpg"/>
    <hyperlink ref="C6400" r:id="rId33" display="http://warehouse.orhideja.net//images/products/553-007-black_2.jpg"/>
    <hyperlink ref="C6399" r:id="rId34" display="http://warehouse.orhideja.net//images/products/543-007_2.jpg"/>
    <hyperlink ref="C6398" r:id="rId35" display="http://warehouse.orhideja.net//images/products/543-007_2.jpg"/>
    <hyperlink ref="C6397" r:id="rId36" display="http://warehouse.orhideja.net//images/products/543-007_2.jpg"/>
    <hyperlink ref="C6396" r:id="rId37" display="http://warehouse.orhideja.net//images/products/543-007_2.jpg"/>
    <hyperlink ref="C6395" r:id="rId38" display="http://warehouse.orhideja.net//images/products/543-007.jpg"/>
    <hyperlink ref="C6394" r:id="rId39" display="http://warehouse.orhideja.net//images/products/543-007.jpg"/>
    <hyperlink ref="C6393" r:id="rId40" display="http://warehouse.orhideja.net//images/products/543-007.jpg"/>
    <hyperlink ref="C6392" r:id="rId41" display="http://warehouse.orhideja.net//images/products/543-007.jpg"/>
    <hyperlink ref="C6391" r:id="rId42" display="http://warehouse.orhideja.net//images/products/543-007.jpg"/>
    <hyperlink ref="C6390" r:id="rId43" display="http://warehouse.orhideja.net//images/products/543-007.jpg"/>
    <hyperlink ref="C6389" r:id="rId44" display="http://warehouse.orhideja.net//images/products/543-007.jpg"/>
    <hyperlink ref="C6388" r:id="rId45" display="http://warehouse.orhideja.net//images/products/543-007.jpg"/>
    <hyperlink ref="C6387" r:id="rId46" display="http://warehouse.orhideja.net//images/products/543-007.jpg"/>
    <hyperlink ref="C6386" r:id="rId47" display="http://warehouse.orhideja.net//images/products/543-007.jpg"/>
    <hyperlink ref="C6385" r:id="rId48" display="http://warehouse.orhideja.net//images/products/531-007_3.jpg"/>
    <hyperlink ref="C6384" r:id="rId49" display="http://warehouse.orhideja.net//images/products/531-007_3.jpg"/>
    <hyperlink ref="C6383" r:id="rId50" display="http://warehouse.orhideja.net//images/products/531-007_3.jpg"/>
    <hyperlink ref="C6382" r:id="rId51" display="http://warehouse.orhideja.net//images/products/531-007_3.jpg"/>
    <hyperlink ref="C6381" r:id="rId52" display="http://warehouse.orhideja.net//images/products/531-007_3.jpg"/>
    <hyperlink ref="C6380" r:id="rId53" display="http://warehouse.orhideja.net//images/products/531-007_3.jpg"/>
    <hyperlink ref="C6379" r:id="rId54" display="http://warehouse.orhideja.net//images/products/531-007_3.jpg"/>
    <hyperlink ref="C6378" r:id="rId55" display="http://warehouse.orhideja.net//images/products/531-007_3.jpg"/>
    <hyperlink ref="C6377" r:id="rId56" display="http://warehouse.orhideja.net//images/products/531-007_3.jpg"/>
    <hyperlink ref="C6376" r:id="rId57" display="http://warehouse.orhideja.net//images/products/531-007_3.jpg"/>
    <hyperlink ref="C6375" r:id="rId58" display="http://warehouse.orhideja.net//images/products/531-007_3.jpg"/>
    <hyperlink ref="C6374" r:id="rId59" display="http://warehouse.orhideja.net//images/products/531-007_3.jpg"/>
    <hyperlink ref="C6373" r:id="rId60" display="http://warehouse.orhideja.net//images/products/531-007_3.jpg"/>
    <hyperlink ref="C6372" r:id="rId61" display="http://warehouse.orhideja.net//images/products/531-007_3.jpg"/>
    <hyperlink ref="C6371" r:id="rId62" display="http://warehouse.orhideja.net//images/products/531-007_3.jpg"/>
    <hyperlink ref="C6370" r:id="rId63" display="http://warehouse.orhideja.net//images/products/531-007_3.jpg"/>
    <hyperlink ref="C6369" r:id="rId64" display="http://warehouse.orhideja.net//images/products/180-000,-686-007-pion_6.jpg"/>
    <hyperlink ref="C6368" r:id="rId65" display="http://warehouse.orhideja.net//images/products/180-000,-686-007-pion_6.jpg"/>
    <hyperlink ref="C6367" r:id="rId66" display="http://warehouse.orhideja.net//images/products/180-000,-686-007-pion_6.jpg"/>
    <hyperlink ref="C6366" r:id="rId67" display="http://warehouse.orhideja.net//images/products/180-000,-686-007-pion_6.jpg"/>
    <hyperlink ref="C6365" r:id="rId68" display="http://warehouse.orhideja.net//images/products/180-000,-686-007-pion_6.jpg"/>
    <hyperlink ref="C6364" r:id="rId69" display="http://warehouse.orhideja.net//images/products/180-000,-686-007-pion_6.jpg"/>
    <hyperlink ref="C6363" r:id="rId70" display="http://warehouse.orhideja.net//images/products/181-000, 681-007 pion _6.jpg"/>
    <hyperlink ref="C6362" r:id="rId71" display="http://warehouse.orhideja.net//images/products/181-000, 681-007 pion _6.jpg"/>
    <hyperlink ref="C6361" r:id="rId72" display="http://warehouse.orhideja.net//images/products/181-000, 681-007 pion _6.jpg"/>
    <hyperlink ref="C6360" r:id="rId73" display="http://warehouse.orhideja.net//images/products/638-007-piony.jpg"/>
    <hyperlink ref="C6359" r:id="rId74" display="http://warehouse.orhideja.net//images/products/638-007-piony.jpg"/>
    <hyperlink ref="C6358" r:id="rId75" display="http://warehouse.orhideja.net//images/products/638-007-piony.jpg"/>
    <hyperlink ref="C6357" r:id="rId76" display="http://warehouse.orhideja.net//images/products/638-007-piony.jpg"/>
    <hyperlink ref="C6356" r:id="rId77" display="http://warehouse.orhideja.net//images/products/638-007-piony.jpg"/>
    <hyperlink ref="C6355" r:id="rId78" display="http://warehouse.orhideja.net//images/products/231-007_4.jpg"/>
    <hyperlink ref="C6354" r:id="rId79" display="http://warehouse.orhideja.net//images/products/231-007_4.jpg"/>
    <hyperlink ref="C6353" r:id="rId80" display="http://warehouse.orhideja.net//images/products/231-007_4.jpg"/>
    <hyperlink ref="C6352" r:id="rId81" display="http://warehouse.orhideja.net//images/products/231-007_4.jpg"/>
    <hyperlink ref="C6351" r:id="rId82" display="http://warehouse.orhideja.net//images/products/681-007-moloko.jpg"/>
    <hyperlink ref="C6350" r:id="rId83" display="http://warehouse.orhideja.net//images/products/681-007-moloko.jpg"/>
    <hyperlink ref="C6349" r:id="rId84" display="http://warehouse.orhideja.net//images/products/681-007-moloko.jpg"/>
    <hyperlink ref="C6348" r:id="rId85" display="http://warehouse.orhideja.net//images/products/681-007-moloko.jpg"/>
    <hyperlink ref="C6347" r:id="rId86" display="http://warehouse.orhideja.net//images/products/681-007-moloko.jpg"/>
    <hyperlink ref="C6346" r:id="rId87" display="http://warehouse.orhideja.net//images/products/681-007-moloko.jpg"/>
    <hyperlink ref="C6345" r:id="rId88" display="http://warehouse.orhideja.net//images/products/180-000,-638-007-moloko_6.jpg"/>
    <hyperlink ref="C6344" r:id="rId89" display="http://warehouse.orhideja.net//images/products/180-000,-638-007-moloko_6.jpg"/>
    <hyperlink ref="C6343" r:id="rId90" display="http://warehouse.orhideja.net//images/products/180-000,-638-007-moloko_6.jpg"/>
    <hyperlink ref="C6342" r:id="rId91" display="http://warehouse.orhideja.net//images/products/180-000,-638-007-moloko_6.jpg"/>
    <hyperlink ref="C6341" r:id="rId92" display="http://warehouse.orhideja.net//images/products/180-000,-638-007-moloko_6.jpg"/>
    <hyperlink ref="C6340" r:id="rId93" display="http://warehouse.orhideja.net//images/products/231-007 moloko.jpg"/>
    <hyperlink ref="C6339" r:id="rId94" display="http://warehouse.orhideja.net//images/products/231-007 moloko.jpg"/>
    <hyperlink ref="C6338" r:id="rId95" display="http://warehouse.orhideja.net//images/products/231-007 moloko.jpg"/>
    <hyperlink ref="C6337" r:id="rId96" display="http://warehouse.orhideja.net//images/products/231-007 moloko.jpg"/>
    <hyperlink ref="C6336" r:id="rId97" display="http://warehouse.orhideja.net//images/products/231-007 moloko.jpg"/>
    <hyperlink ref="C6335" r:id="rId98" display="http://warehouse.orhideja.net//images/products/553-007 moloko.jpg"/>
    <hyperlink ref="C6334" r:id="rId99" display="http://warehouse.orhideja.net//images/products/553-007 moloko.jpg"/>
    <hyperlink ref="C6333" r:id="rId100" display="http://warehouse.orhideja.net//images/products/553-007 moloko.jpg"/>
    <hyperlink ref="C6332" r:id="rId101" display="http://warehouse.orhideja.net//images/products/531-007-milk.jpg"/>
    <hyperlink ref="C6331" r:id="rId102" display="http://warehouse.orhideja.net//images/products/531-007-milk.jpg"/>
    <hyperlink ref="C6330" r:id="rId103" display="http://warehouse.orhideja.net//images/products/531-007-milk.jpg"/>
    <hyperlink ref="C6329" r:id="rId104" display="http://warehouse.orhideja.net//images/products/531-007-milk.jpg"/>
    <hyperlink ref="C6328" r:id="rId105" display="http://warehouse.orhideja.net//images/products/531-007-milk.jpg"/>
    <hyperlink ref="C6327" r:id="rId106" display="http://warehouse.orhideja.net//images/products/531-007-milk.jpg"/>
    <hyperlink ref="C6326" r:id="rId107" display="http://warehouse.orhideja.net//images/products/531-007-milk.jpg"/>
    <hyperlink ref="C6325" r:id="rId108" display="http://warehouse.orhideja.net//images/products/531-007-milk.jpg"/>
    <hyperlink ref="C6324" r:id="rId109" display="http://warehouse.orhideja.net//images/products/531-007-milk.jpg"/>
    <hyperlink ref="C6323" r:id="rId110" display="http://warehouse.orhideja.net//images/products/531-007-milk.jpg"/>
    <hyperlink ref="C6322" r:id="rId111" display="http://warehouse.orhideja.net//images/products/531-007-milk.jpg"/>
    <hyperlink ref="C6321" r:id="rId112" display="http://warehouse.orhideja.net//images/products/531-007-milk.jpg"/>
    <hyperlink ref="C6320" r:id="rId113" display="http://warehouse.orhideja.net//images/products/531-007-milk.jpg"/>
    <hyperlink ref="C6319" r:id="rId114" display="http://warehouse.orhideja.net//images/products/638-007-white.jpg"/>
    <hyperlink ref="C6318" r:id="rId115" display="http://warehouse.orhideja.net//images/products/638-007-white.jpg"/>
    <hyperlink ref="C6317" r:id="rId116" display="http://warehouse.orhideja.net//images/products/638-007-white.jpg"/>
    <hyperlink ref="C6316" r:id="rId117" display="http://warehouse.orhideja.net//images/products/638-007-white.jpg"/>
    <hyperlink ref="C6315" r:id="rId118" display="http://warehouse.orhideja.net//images/products/638-007-white.jpg"/>
    <hyperlink ref="C6314" r:id="rId119" display="http://warehouse.orhideja.net//images/products/531-007-white_2.jpg"/>
    <hyperlink ref="C6313" r:id="rId120" display="http://warehouse.orhideja.net//images/products/531-007-white_2.jpg"/>
    <hyperlink ref="C6312" r:id="rId121" display="http://warehouse.orhideja.net//images/products/531-007-white_2.jpg"/>
    <hyperlink ref="C6311" r:id="rId122" display="http://warehouse.orhideja.net//images/products/531-007-white_2.jpg"/>
    <hyperlink ref="C6310" r:id="rId123" display="http://warehouse.orhideja.net//images/products/969-000_3.jpg"/>
    <hyperlink ref="C6309" r:id="rId124" display="http://warehouse.orhideja.net//images/products/969-000_3.jpg"/>
    <hyperlink ref="C6308" r:id="rId125" display="http://warehouse.orhideja.net//images/products/969-000_3.jpg"/>
    <hyperlink ref="C6307" r:id="rId126" display="http://warehouse.orhideja.net//images/products/969-000_3.jpg"/>
    <hyperlink ref="C6306" r:id="rId127" display="http://warehouse.orhideja.net//images/products/936-000-beige.jpg"/>
    <hyperlink ref="C6305" r:id="rId128" display="http://warehouse.orhideja.net//images/products/936-000-beige.jpg"/>
    <hyperlink ref="C6304" r:id="rId129" display="http://warehouse.orhideja.net//images/products/936-000-beige.jpg"/>
    <hyperlink ref="C6303" r:id="rId130" display="http://warehouse.orhideja.net//images/products/936-000-beige.jpg"/>
    <hyperlink ref="C6302" r:id="rId131" display="http://warehouse.orhideja.net//images/products/924-000 biege.jpg"/>
    <hyperlink ref="C6301" r:id="rId132" display="http://warehouse.orhideja.net//images/products/924-000 biege.jpg"/>
    <hyperlink ref="C6300" r:id="rId133" display="http://warehouse.orhideja.net//images/products/924-000 biege.jpg"/>
    <hyperlink ref="C6299" r:id="rId134" display="http://warehouse.orhideja.net//images/products/924-000 biege.jpg"/>
    <hyperlink ref="C6298" r:id="rId135" display="http://warehouse.orhideja.net//images/products/231-000 coffee rose.jpg"/>
    <hyperlink ref="C6297" r:id="rId136" display="http://warehouse.orhideja.net/images/products/231-000 coffee rose.jpg"/>
    <hyperlink ref="C6296" r:id="rId137" display="http://warehouse.orhideja.net//images/products/231-000 coffee rose.jpg"/>
    <hyperlink ref="C6295" r:id="rId138" display="http://warehouse.orhideja.net//images/products/231-000-pepper.jpg"/>
    <hyperlink ref="C6294" r:id="rId139" display="http://warehouse.orhideja.net/images/products/231-000-pepper.jpg"/>
    <hyperlink ref="C6293" r:id="rId140" display="http://warehouse.orhideja.net//images/products/231-000-pepper.jpg"/>
    <hyperlink ref="C6292" r:id="rId141" display="http://warehouse.orhideja.net//images/products/231-000 ivory.JPG"/>
    <hyperlink ref="C6291" r:id="rId142" display="http://warehouse.orhideja.net//images/products/231-000 ivory.JPG"/>
    <hyperlink ref="C6290" r:id="rId143" display="http://warehouse.orhideja.net/images/products/231-000 ivory.JPG"/>
    <hyperlink ref="C6289" r:id="rId144" display="http://warehouse.orhideja.net//images/products/231-000 ivory.JPG"/>
    <hyperlink ref="C6288" r:id="rId145" display="http://warehouse.orhideja.net//images/products/968-000_4.jpg"/>
    <hyperlink ref="C6287" r:id="rId146" display="http://warehouse.orhideja.net//images/products/968-000_4.jpg"/>
    <hyperlink ref="C6286" r:id="rId147" display="http://warehouse.orhideja.net//images/products/968-000_4.jpg"/>
    <hyperlink ref="C6285" r:id="rId148" display="http://warehouse.orhideja.net//images/products/968-000_4.jpg"/>
    <hyperlink ref="C6284" r:id="rId149" display="http://warehouse.orhideja.net//images/products/968-000_4.jpg"/>
    <hyperlink ref="C6283" r:id="rId150" display="http://warehouse.orhideja.net//images/products/968-000_4.jpg"/>
    <hyperlink ref="C6282" r:id="rId151" display="http://warehouse.orhideja.net//images/products/968-000_4.jpg"/>
    <hyperlink ref="C6281" r:id="rId152" display="http://warehouse.orhideja.net//images/products/941-000 pion.jpg"/>
    <hyperlink ref="C6280" r:id="rId153" display="http://warehouse.orhideja.net//images/products/941-000 pion.jpg"/>
    <hyperlink ref="C6279" r:id="rId154" display="http://warehouse.orhideja.net//images/products/941-000 pion.jpg"/>
    <hyperlink ref="C6278" r:id="rId155" display="http://warehouse.orhideja.net//images/products/231-000.jpg"/>
    <hyperlink ref="C6277" r:id="rId156" display="http://warehouse.orhideja.net//images/products/231-000.jpg"/>
    <hyperlink ref="C6276" r:id="rId157" display="http://warehouse.orhideja.net//images/products/231-000.jpg"/>
    <hyperlink ref="C6275" r:id="rId158" display="http://warehouse.orhideja.net//images/products/231-000.jpg"/>
    <hyperlink ref="C6274" r:id="rId159" display="http://warehouse.orhideja.net//images/products/942-000-black.jpg"/>
    <hyperlink ref="C6273" r:id="rId160" display="http://warehouse.orhideja.net/images/products/942-000-black.jpg"/>
    <hyperlink ref="C6272" r:id="rId161" display="http://warehouse.orhideja.net//images/products/942-000-black.jpg"/>
    <hyperlink ref="C6271" r:id="rId162" display="http://warehouse.orhideja.net//images/products/942-000-black.jpg"/>
    <hyperlink ref="C6270" r:id="rId163" display="http://warehouse.orhideja.net//images/products/942-000-black.jpg"/>
    <hyperlink ref="C6269" r:id="rId164" display="http://warehouse.orhideja.net//images/products/942-000-black.jpg"/>
    <hyperlink ref="C6268" r:id="rId165" display="http://warehouse.orhideja.net//images/products/941-000-black_2.jpg"/>
    <hyperlink ref="C6267" r:id="rId166" display="http://warehouse.orhideja.net//images/products/941-000-black_2.jpg"/>
    <hyperlink ref="C6266" r:id="rId167" display="http://warehouse.orhideja.net//images/products/941-000-black_2.jpg"/>
    <hyperlink ref="C6265" r:id="rId168" display="http://warehouse.orhideja.net//images/products/941-000-black_2.jpg"/>
    <hyperlink ref="C6264" r:id="rId169" display="http://warehouse.orhideja.net//images/products/950-000,-905-000-nude-3 _1.jpg"/>
    <hyperlink ref="C6263" r:id="rId170" display="http://warehouse.orhideja.net//images/products/950-000,-905-000-nude-3 _1.jpg"/>
    <hyperlink ref="C6262" r:id="rId171" display="http://warehouse.orhideja.net//images/products/950-000,-905-000-nude-3 _1.jpg"/>
    <hyperlink ref="C6261" r:id="rId172" display="http://warehouse.orhideja.net//images/products/950-000,-905-000-nude-3 _1.jpg"/>
    <hyperlink ref="C6257" r:id="rId173" display="http://warehouse.orhideja.net//images/products/904-000_nude.jpg"/>
    <hyperlink ref="C6256" r:id="rId174" display="http://warehouse.orhideja.net//images/products/904-000_nude.jpg"/>
    <hyperlink ref="C6255" r:id="rId175" display="http://warehouse.orhideja.net//images/products/904-000_nude.jpg"/>
    <hyperlink ref="C6254" r:id="rId176" display="http://warehouse.orhideja.net//images/products/904-000_nude.jpg"/>
    <hyperlink ref="C6253" r:id="rId177" display="http://warehouse.orhideja.net//images/products/904-000 Ð±ÐµÐ¶ÐµÐ²ÑÐ¸Ì.jpg"/>
    <hyperlink ref="C6252" r:id="rId178" display="http://warehouse.orhideja.net//images/products/180-000,-904-000-black_6.jpg"/>
    <hyperlink ref="C6251" r:id="rId179" display="http://warehouse.orhideja.net//images/products/180-000,-904-000-black_6.jpg"/>
    <hyperlink ref="C6250" r:id="rId180" display="http://warehouse.orhideja.net//images/products/180-000,-904-000-black_6.jpg"/>
    <hyperlink ref="C6249" r:id="rId181" display="http://warehouse.orhideja.net//images/products/180-000,-904-000-black_6.jpg"/>
    <hyperlink ref="C6248" r:id="rId182" display="http://warehouse.orhideja.net//images/products/904-000 white.jpg"/>
    <hyperlink ref="C6247" r:id="rId183" display="http://warehouse.orhideja.net//images/products/904-000 white.jpg"/>
    <hyperlink ref="C6246" r:id="rId184" display="http://warehouse.orhideja.net//images/products/904-000 white.jpg"/>
    <hyperlink ref="C6245" r:id="rId185" display="http://warehouse.orhideja.net//images/products/904-000 white.jpg"/>
    <hyperlink ref="C6244" r:id="rId186" display="http://warehouse.orhideja.net//images/products/231-000-black_3.jpg"/>
    <hyperlink ref="C6243" r:id="rId187" display="http://warehouse.orhideja.net//images/products/231-000-black_3.jpg"/>
    <hyperlink ref="C6242" r:id="rId188" display="http://warehouse.orhideja.net//images/products/231-000-black_3.jpg"/>
    <hyperlink ref="C6241" r:id="rId189" display="http://warehouse.orhideja.net//images/products/231-000-black_3.jpg"/>
    <hyperlink ref="C6240" r:id="rId190" display="http://warehouse.orhideja.net//images/products/231-000-black_3.jpg"/>
    <hyperlink ref="C6239" r:id="rId191" display="http://warehouse.orhideja.net//images/products/901-000-66.JPG"/>
    <hyperlink ref="C6238" r:id="rId192" display="http://warehouse.orhideja.net//images/products/901-000-66.JPG"/>
    <hyperlink ref="C6237" r:id="rId193" display="http://warehouse.orhideja.net//images/products/901-000-66.JPG"/>
    <hyperlink ref="C6236" r:id="rId194" display="http://warehouse.orhideja.net//images/products/137-000 ÑÐµÑÐ½ÑÐ¸Ì.jpg"/>
    <hyperlink ref="C6235" r:id="rId195" display="http://warehouse.orhideja.net//images/products/137-000 ÑÐµÑÐ½ÑÐ¸Ì.jpg"/>
    <hyperlink ref="C6234" r:id="rId196" display="http://warehouse.orhideja.net//images/products/137-000 ÑÐµÑÐ½ÑÐ¸Ì.jpg"/>
    <hyperlink ref="C6233" r:id="rId197" display="http://warehouse.orhideja.net//images/products/137-000 ÑÐµÑÐ½ÑÐ¸Ì.jpg"/>
    <hyperlink ref="C6232" r:id="rId198" display="http://warehouse.orhideja.net//images/products/137-000 ÑÐµÑÐ½ÑÐ¸Ì.jpg"/>
    <hyperlink ref="C6231" r:id="rId199" display="http://warehouse.orhideja.net//images/products/968-000-white.jpg"/>
    <hyperlink ref="C6230" r:id="rId200" display="http://warehouse.orhideja.net//images/products/968-000-white.jpg"/>
    <hyperlink ref="C6229" r:id="rId201" display="http://warehouse.orhideja.net//images/products/968-000-white.jpg"/>
    <hyperlink ref="C6228" r:id="rId202" display="http://warehouse.orhideja.net//images/products/968-000-white.jpg"/>
    <hyperlink ref="C6227" r:id="rId203" display="http://warehouse.orhideja.net//images/products/968-000-white.jpg"/>
    <hyperlink ref="C6226" r:id="rId204" display="http://warehouse.orhideja.net//images/products/968-000-white.jpg"/>
    <hyperlink ref="C6225" r:id="rId205" display="http://warehouse.orhideja.net//images/products/968-000-white.jpg"/>
    <hyperlink ref="C6224" r:id="rId206" display="http://warehouse.orhideja.net//images/products/940-000-white_3.jpg"/>
    <hyperlink ref="C6223" r:id="rId207" display="http://warehouse.orhideja.net//images/products/940-000-white_3.jpg"/>
    <hyperlink ref="C6222" r:id="rId208" display="http://warehouse.orhideja.net//images/products/705-208 kofejno-rozovij.jpg"/>
    <hyperlink ref="C6221" r:id="rId209" display="http://warehouse.orhideja.net//images/products/705-208 kofejno-rozovij.jpg"/>
    <hyperlink ref="C6220" r:id="rId210" display="http://warehouse.orhideja.net//images/products/705-208 kofejno-rozovij.jpg"/>
    <hyperlink ref="C6219" r:id="rId211" display="http://warehouse.orhideja.net//images/products/613-208-coffe rose.jpg"/>
    <hyperlink ref="C6218" r:id="rId212" display="http://warehouse.orhideja.net//images/products/613-208-coffe rose.jpg"/>
    <hyperlink ref="C6217" r:id="rId213" display="http://warehouse.orhideja.net//images/products/613-208-coffe rose.jpg"/>
    <hyperlink ref="C6216" r:id="rId214" display="http://warehouse.orhideja.net//images/products/260-208-coffee-rose.jpg"/>
    <hyperlink ref="C6215" r:id="rId215" display="http://warehouse.orhideja.net//images/products/260-208-coffee-rose.jpg"/>
    <hyperlink ref="C6214" r:id="rId216" display="http://warehouse.orhideja.net//images/products/260-208-coffee-rose.jpg"/>
    <hyperlink ref="C6213" r:id="rId217" display="http://warehouse.orhideja.net//images/products/236-208-cofferose.jpg"/>
    <hyperlink ref="C6212" r:id="rId218" display="http://warehouse.orhideja.net//images/products/236-208-cofferose.jpg"/>
    <hyperlink ref="C6211" r:id="rId219" display="http://warehouse.orhideja.net//images/products/236-208-cofferose.jpg"/>
    <hyperlink ref="C6210" r:id="rId220" display="http://warehouse.orhideja.net//images/products/236-208-cofferose.jpg"/>
    <hyperlink ref="C6209" r:id="rId221" display="http://warehouse.orhideja.net//images/products/236-208-cofferose.jpg"/>
    <hyperlink ref="C6208" r:id="rId222" display="http://warehouse.orhideja.net//images/products/180-208,-210-208-kofejno-roz._6.jpg"/>
    <hyperlink ref="C6207" r:id="rId223" display="http://warehouse.orhideja.net//images/products/180-208,-210-208-kofejno-roz._6.jpg"/>
    <hyperlink ref="C6206" r:id="rId224" display="http://warehouse.orhideja.net//images/products/180-208,-210-208-kofejno-roz._6.jpg"/>
    <hyperlink ref="C6205" r:id="rId225" display="http://warehouse.orhideja.net//images/products/180-208,-210-208-kofejno-roz._6.jpg"/>
    <hyperlink ref="C6204" r:id="rId226" display="http://warehouse.orhideja.net//images/products/180-208,-210-208-kofejno-roz._6.jpg"/>
    <hyperlink ref="C6203" r:id="rId227" display="http://warehouse.orhideja.net//images/products/532-208-coffee--rose-_2.jpg"/>
    <hyperlink ref="C6202" r:id="rId228" display="http://warehouse.orhideja.net//images/products/532-208-coffee--rose-_2.jpg"/>
    <hyperlink ref="C6201" r:id="rId229" display="http://warehouse.orhideja.net//images/products/532-208-coffee--rose-_2.jpg"/>
    <hyperlink ref="C6200" r:id="rId230" display="http://warehouse.orhideja.net/images/products/532-208-coffee--rose-_2.jpg"/>
    <hyperlink ref="C6199" r:id="rId231" display="http://warehouse.orhideja.net//images/products/532-208-coffee--rose-_2.jpg"/>
    <hyperlink ref="C6198" r:id="rId232" display="http://warehouse.orhideja.net//images/products/532-208-coffee--rose-_2.jpg"/>
    <hyperlink ref="C6197" r:id="rId233" display="http://warehouse.orhideja.net//images/products/532-208-coffee--rose-_2.jpg"/>
    <hyperlink ref="C6196" r:id="rId234" display="http://warehouse.orhideja.net//images/products/532-208-coffee--rose-_2.jpg"/>
    <hyperlink ref="C6195" r:id="rId235" display="http://warehouse.orhideja.net//images/products/532-208-coffee--rose-_2.jpg"/>
    <hyperlink ref="C6194" r:id="rId236" display="http://warehouse.orhideja.net//images/products/532-208-coffee--rose-_2.jpg"/>
    <hyperlink ref="C6193" r:id="rId237" display="http://warehouse.orhideja.net//images/products/532-208-coffee--rose-_2.jpg"/>
    <hyperlink ref="C6192" r:id="rId238" display="http://warehouse.orhideja.net//images/products/180-208,-210-208-kofejno-roz._1.jpg"/>
    <hyperlink ref="C6191" r:id="rId239" display="http://warehouse.orhideja.net//images/products/180-208,-210-208-kofejno-roz._1.jpg"/>
    <hyperlink ref="C6190" r:id="rId240" display="http://warehouse.orhideja.net//images/products/180-208,-210-208-kofejno-roz._1.jpg"/>
    <hyperlink ref="C6189" r:id="rId241" display="http://warehouse.orhideja.net//images/products/180-208,-210-208-kofejno-roz._1.jpg"/>
    <hyperlink ref="C6188" r:id="rId242" display="http://warehouse.orhideja.net//images/products/180-208,-210-208-kofejno-roz._1.jpg"/>
    <hyperlink ref="C6187" r:id="rId243" display="http://warehouse.orhideja.net//images/products/180-208,-210-208-kofejno-roz._1.jpg"/>
    <hyperlink ref="C6186" r:id="rId244" display="http://warehouse.orhideja.net//images/products/180-208,-210-208-kofejno-roz._1.jpg"/>
    <hyperlink ref="C6185" r:id="rId245" display="http://warehouse.orhideja.net//images/products/180-208,-210-208-kofejno-roz._1.jpg"/>
    <hyperlink ref="C6184" r:id="rId246" display="http://warehouse.orhideja.net//images/products/180-208,-210-208-kofejno-roz._1.jpg"/>
    <hyperlink ref="C6183" r:id="rId247" display="http://warehouse.orhideja.net//images/products/180-208,-210-208-kofejno-roz._1.jpg"/>
    <hyperlink ref="C6182" r:id="rId248" display="http://warehouse.orhideja.net//images/products/180-208,-210-208-kofejno-roz._1.jpg"/>
    <hyperlink ref="C6181" r:id="rId249" display="http://warehouse.orhideja.net//images/products/180-208,-210-208-kofejno-roz._1.jpg"/>
    <hyperlink ref="C6180" r:id="rId250" display="http://warehouse.orhideja.net//images/products/180-208,-210-208-kofejno-roz._1.jpg"/>
    <hyperlink ref="C6179" r:id="rId251" display="http://warehouse.orhideja.net//images/products/180-208,-210-208-kofejno-roz._1.jpg"/>
    <hyperlink ref="C6178" r:id="rId252" display="http://warehouse.orhideja.net//images/products/180-208,-210-208-kofejno-roz._1.jpg"/>
    <hyperlink ref="C6177" r:id="rId253" display="http://warehouse.orhideja.net//images/products/180-208,-210-208-kofejno-roz._1.jpg"/>
    <hyperlink ref="C6176" r:id="rId254" display="http://warehouse.orhideja.net//images/products/180-208,-210-208-kofejno-roz._1.jpg"/>
    <hyperlink ref="C6175" r:id="rId255" display="http://warehouse.orhideja.net//images/products/180-208,-210-208-kofejno-roz._1.jpg"/>
    <hyperlink ref="C6174" r:id="rId256" display="http://warehouse.orhideja.net//images/products/180-208,-210-208-kofejno-roz._1.jpg"/>
    <hyperlink ref="C6173" r:id="rId257" display="http://warehouse.orhideja.net//images/products/180-208,-210-208-kofejno-roz._1.jpg"/>
    <hyperlink ref="C6172" r:id="rId258" display="http://warehouse.orhideja.net//images/products/180-208,-210-208-kofejno-roz._1.jpg"/>
    <hyperlink ref="C6171" r:id="rId259" display="http://warehouse.orhideja.net//images/products/180-208,-210-208-kofejno-roz._1.jpg"/>
    <hyperlink ref="C6170" r:id="rId260" display="http://warehouse.orhideja.net//images/products/180-208,-210-208-kofejno-roz._1.jpg"/>
    <hyperlink ref="C6169" r:id="rId261" display="http://warehouse.orhideja.net//images/products/180-208,-210-208-kofejno-roz._1.jpg"/>
    <hyperlink ref="C6168" r:id="rId262" display="http://warehouse.orhideja.net//images/products/180-208,-210-208-kofejno-roz._1.jpg"/>
    <hyperlink ref="C6167" r:id="rId263" display="http://warehouse.orhideja.net//images/products/180-208,-210-208-kofejno-roz._1.jpg"/>
    <hyperlink ref="C6166" r:id="rId264" display="http://warehouse.orhideja.net//images/products/180-208,-210-208-kofejno-roz._1.jpg"/>
    <hyperlink ref="C6165" r:id="rId265" display="http://warehouse.orhideja.net//images/products/180-208,-210-208-kofejno-roz._1.jpg"/>
    <hyperlink ref="C6164" r:id="rId266" display="http://warehouse.orhideja.net//images/products/180-208,-210-208-kofejno-roz._1.jpg"/>
    <hyperlink ref="C6163" r:id="rId267" display="http://warehouse.orhideja.net//images/products/180-208,-210-208-kofejno-roz._1.jpg"/>
    <hyperlink ref="C6162" r:id="rId268" display="http://warehouse.orhideja.net//images/products/180-208,-210-208-kofejno-roz._1.jpg"/>
    <hyperlink ref="C6161" r:id="rId269" display="http://warehouse.orhideja.net//images/products/180-208,-210-208-kofejno-roz._1.jpg"/>
    <hyperlink ref="C6160" r:id="rId270" display="http://warehouse.orhideja.net//images/products/180-208,-210-208-kofejno-roz._1.jpg"/>
    <hyperlink ref="C6159" r:id="rId271" display="http://warehouse.orhideja.net//images/products/116-208-coffee-rose.jpg"/>
    <hyperlink ref="C6158" r:id="rId272" display="http://warehouse.orhideja.net//images/products/116-208-coffee-rose.jpg"/>
    <hyperlink ref="C6157" r:id="rId273" display="http://warehouse.orhideja.net//images/products/116-208-coffee-rose.jpg"/>
    <hyperlink ref="C6156" r:id="rId274" display="http://warehouse.orhideja.net//images/products/116-208-coffee-rose.jpg"/>
    <hyperlink ref="C6155" r:id="rId275" display="http://warehouse.orhideja.net//images/products/116-208-coffee-rose.jpg"/>
    <hyperlink ref="C6154" r:id="rId276" display="http://warehouse.orhideja.net//images/products/116-208-coffee-rose.jpg"/>
    <hyperlink ref="C6153" r:id="rId277" display="http://warehouse.orhideja.net//images/products/116-208-coffee-rose.jpg"/>
    <hyperlink ref="C6152" r:id="rId278" display="http://warehouse.orhideja.net//images/products/116-208-coffee-rose.jpg"/>
    <hyperlink ref="C6151" r:id="rId279" display="http://warehouse.orhideja.net//images/products/116-208-coffee-rose.jpg"/>
    <hyperlink ref="C6150" r:id="rId280" display="http://warehouse.orhideja.net//images/products/116-208-coffee-rose.jpg"/>
    <hyperlink ref="C6149" r:id="rId281" display="http://warehouse.orhideja.net//images/products/116-208-coffee-rose.jpg"/>
    <hyperlink ref="C6148" r:id="rId282" display="http://warehouse.orhideja.net//images/products/116-208-coffee-rose.jpg"/>
    <hyperlink ref="C6147" r:id="rId283" display="http://warehouse.orhideja.net//images/products/116-208-coffee-rose.jpg"/>
    <hyperlink ref="C6146" r:id="rId284" display="http://warehouse.orhideja.net//images/products/116-208-coffee-rose.jpg"/>
    <hyperlink ref="C6145" r:id="rId285" display="http://warehouse.orhideja.net//images/products/116-208-coffee-rose.jpg"/>
    <hyperlink ref="C6144" r:id="rId286" display="http://warehouse.orhideja.net//images/products/116-208-coffee-rose.jpg"/>
    <hyperlink ref="C6143" r:id="rId287" display="http://warehouse.orhideja.net//images/products/116-208-coffee-rose.jpg"/>
    <hyperlink ref="C6142" r:id="rId288" display="http://warehouse.orhideja.net//images/products/116-208-coffee-rose.jpg"/>
    <hyperlink ref="C6141" r:id="rId289" display="http://warehouse.orhideja.net//images/products/116-208-coffee-rose.jpg"/>
    <hyperlink ref="C6140" r:id="rId290" display="http://warehouse.orhideja.net//images/products/116-208-coffee-rose.jpg"/>
    <hyperlink ref="C6139" r:id="rId291" display="http://warehouse.orhideja.net//images/products/116-208-coffee-rose.jpg"/>
    <hyperlink ref="C6138" r:id="rId292" display="http://warehouse.orhideja.net//images/products/116-208-coffee-rose.jpg"/>
    <hyperlink ref="C6137" r:id="rId293" display="http://warehouse.orhideja.net//images/products/116-208-coffee-rose.jpg"/>
    <hyperlink ref="C6136" r:id="rId294" display="http://warehouse.orhideja.net//images/products/116-208-coffee-rose.jpg"/>
    <hyperlink ref="C6135" r:id="rId295" display="http://warehouse.orhideja.net//images/products/116-208-coffee-rose.jpg"/>
    <hyperlink ref="C6134" r:id="rId296" display="http://warehouse.orhideja.net//images/products/705-208perec.jpg"/>
    <hyperlink ref="C6133" r:id="rId297" display="http://warehouse.orhideja.net//images/products/705-208perec.jpg"/>
    <hyperlink ref="C6132" r:id="rId298" display="http://warehouse.orhideja.net//images/products/705-208perec.jpg"/>
    <hyperlink ref="C6131" r:id="rId299" display="http://warehouse.orhideja.net//images/products/613-208-pepper.jpg"/>
    <hyperlink ref="C6130" r:id="rId300" display="http://warehouse.orhideja.net//images/products/613-208-pepper.jpg"/>
    <hyperlink ref="C6129" r:id="rId301" display="http://warehouse.orhideja.net//images/products/613-208-pepper.jpg"/>
    <hyperlink ref="C6128" r:id="rId302" display="http://warehouse.orhideja.net//images/products/613-208-pepper.jpg"/>
    <hyperlink ref="C6127" r:id="rId303" display="http://warehouse.orhideja.net//images/products/613-208-pepper.jpg"/>
    <hyperlink ref="C6126" r:id="rId304" display="http://warehouse.orhideja.net//images/products/613-208-pepper.jpg"/>
    <hyperlink ref="C6125" r:id="rId305" display="http://warehouse.orhideja.net//images/products/613-208-pepper.jpg"/>
    <hyperlink ref="C6124" r:id="rId306" display="http://warehouse.orhideja.net//images/products/236-208-Ð¿ÐµÑÐµÑ.jpg"/>
    <hyperlink ref="C6123" r:id="rId307" display="http://warehouse.orhideja.net//images/products/236-208-Ð¿ÐµÑÐµÑ.jpg"/>
    <hyperlink ref="C6122" r:id="rId308" display="http://warehouse.orhideja.net//images/products/236-208-Ð¿ÐµÑÐµÑ.jpg"/>
    <hyperlink ref="C6121" r:id="rId309" display="http://warehouse.orhideja.net//images/products/210-208-pepper.jpg"/>
    <hyperlink ref="C6120" r:id="rId310" display="http://warehouse.orhideja.net//images/products/210-208-pepper.jpg"/>
    <hyperlink ref="C6119" r:id="rId311" display="http://warehouse.orhideja.net//images/products/210-208-pepper.jpg"/>
    <hyperlink ref="C6118" r:id="rId312" display="http://warehouse.orhideja.net//images/products/210-208-pepper.jpg"/>
    <hyperlink ref="C6117" r:id="rId313" display="http://warehouse.orhideja.net//images/products/210-208-pepper.jpg"/>
    <hyperlink ref="C6116" r:id="rId314" display="http://warehouse.orhideja.net//images/products/180-208perec.jpg"/>
    <hyperlink ref="C6115" r:id="rId315" display="http://warehouse.orhideja.net//images/products/180-208perec.jpg"/>
    <hyperlink ref="C6114" r:id="rId316" display="http://warehouse.orhideja.net//images/products/180-208perec.jpg"/>
    <hyperlink ref="C6113" r:id="rId317" display="http://warehouse.orhideja.net//images/products/180-208perec.jpg"/>
    <hyperlink ref="C6112" r:id="rId318" display="http://warehouse.orhideja.net//images/products/180-208perec.jpg"/>
    <hyperlink ref="C6111" r:id="rId319" display="http://warehouse.orhideja.net//images/products/180-208perec.jpg"/>
    <hyperlink ref="C6110" r:id="rId320" display="http://warehouse.orhideja.net//images/products/180-208perec.jpg"/>
    <hyperlink ref="C6109" r:id="rId321" display="http://warehouse.orhideja.net//images/products/180-208perec.jpg"/>
    <hyperlink ref="C6108" r:id="rId322" display="http://warehouse.orhideja.net//images/products/180-208perec.jpg"/>
    <hyperlink ref="C6107" r:id="rId323" display="http://warehouse.orhideja.net//images/products/180-208perec.jpg"/>
    <hyperlink ref="C6106" r:id="rId324" display="http://warehouse.orhideja.net//images/products/180-208perec.jpg"/>
    <hyperlink ref="C6105" r:id="rId325" display="http://warehouse.orhideja.net//images/products/180-208perec.jpg"/>
    <hyperlink ref="C6104" r:id="rId326" display="http://warehouse.orhideja.net//images/products/180-208perec.jpg"/>
    <hyperlink ref="C6103" r:id="rId327" display="http://warehouse.orhideja.net//images/products/180-208perec.jpg"/>
    <hyperlink ref="C6102" r:id="rId328" display="http://warehouse.orhideja.net//images/products/180-208perec.jpg"/>
    <hyperlink ref="C6101" r:id="rId329" display="http://warehouse.orhideja.net//images/products/180-208perec.jpg"/>
    <hyperlink ref="C6100" r:id="rId330" display="http://warehouse.orhideja.net//images/products/180-208perec.jpg"/>
    <hyperlink ref="C6099" r:id="rId331" display="http://warehouse.orhideja.net//images/products/180-208perec.jpg"/>
    <hyperlink ref="C6098" r:id="rId332" display="http://warehouse.orhideja.net//images/products/180-208perec.jpg"/>
    <hyperlink ref="C6097" r:id="rId333" display="http://warehouse.orhideja.net//images/products/180-208perec.jpg"/>
    <hyperlink ref="C6096" r:id="rId334" display="http://warehouse.orhideja.net//images/products/180-208perec.jpg"/>
    <hyperlink ref="C6095" r:id="rId335" display="http://warehouse.orhideja.net//images/products/180-208perec.jpg"/>
    <hyperlink ref="C6094" r:id="rId336" display="http://warehouse.orhideja.net//images/products/180-208perec.jpg"/>
    <hyperlink ref="C6093" r:id="rId337" display="http://warehouse.orhideja.net//images/products/180-208perec.jpg"/>
    <hyperlink ref="C6092" r:id="rId338" display="http://warehouse.orhideja.net//images/products/652-208_ivory.jpg"/>
    <hyperlink ref="C6091" r:id="rId339" display="http://warehouse.orhideja.net//images/products/652-208_ivory.jpg"/>
    <hyperlink ref="C6090" r:id="rId340" display="http://warehouse.orhideja.net//images/products/652-208_ivory.jpg"/>
    <hyperlink ref="C6089" r:id="rId341" display="http://warehouse.orhideja.net//images/products/652-208_ivory.jpg"/>
    <hyperlink ref="C6088" r:id="rId342" display="http://warehouse.orhideja.net//images/products/652-208_ivory.jpg"/>
    <hyperlink ref="C6087" r:id="rId343" display="http://warehouse.orhideja.net//images/products/652-208_ivory.jpg"/>
    <hyperlink ref="C6086" r:id="rId344" display="http://warehouse.orhideja.net//images/products/652-208_ivory.jpg"/>
    <hyperlink ref="C6085" r:id="rId345" display="http://warehouse.orhideja.net//images/products/652-208_ivory.jpg"/>
    <hyperlink ref="C6084" r:id="rId346" display="http://warehouse.orhideja.net//images/products/613-208 ÐÐ¾Ð»Ð¾ÐºÐ¾.jpg"/>
    <hyperlink ref="C6083" r:id="rId347" display="http://warehouse.orhideja.net/images/products/613-208 ÐÐ¾Ð»Ð¾ÐºÐ¾.jpg"/>
    <hyperlink ref="C6082" r:id="rId348" display="http://warehouse.orhideja.net//images/products/613-208 ÐÐ¾Ð»Ð¾ÐºÐ¾.jpg"/>
    <hyperlink ref="C6081" r:id="rId349" display="http://warehouse.orhideja.net//images/products/613-208 ÐÐ¾Ð»Ð¾ÐºÐ¾.jpg"/>
    <hyperlink ref="C6080" r:id="rId350" display="http://warehouse.orhideja.net//images/products/613-208 ÐÐ¾Ð»Ð¾ÐºÐ¾.jpg"/>
    <hyperlink ref="C6079" r:id="rId351" display="http://warehouse.orhideja.net//images/products/613-208 ÐÐ¾Ð»Ð¾ÐºÐ¾.jpg"/>
    <hyperlink ref="C6078" r:id="rId352" display="http://warehouse.orhideja.net//images/products/613-208 ÐÐ¾Ð»Ð¾ÐºÐ¾.jpg"/>
    <hyperlink ref="C6077" r:id="rId353" display="http://warehouse.orhideja.net//images/products/299-208 moloko.jpg"/>
    <hyperlink ref="C6076" r:id="rId354" display="http://warehouse.orhideja.net//images/products/299-208 moloko.jpg"/>
    <hyperlink ref="C6075" r:id="rId355" display="http://warehouse.orhideja.net//images/products/299-208 moloko.jpg"/>
    <hyperlink ref="C6074" r:id="rId356" display="http://warehouse.orhideja.net//images/products/299-208 moloko.jpg"/>
    <hyperlink ref="C6073" r:id="rId357" display="http://warehouse.orhideja.net//images/products/260-208-milk.jpg"/>
    <hyperlink ref="C6072" r:id="rId358" display="http://warehouse.orhideja.net//images/products/260-208-milk.jpg"/>
    <hyperlink ref="C6071" r:id="rId359" display="http://warehouse.orhideja.net//images/products/260-208-milk.jpg"/>
    <hyperlink ref="C6070" r:id="rId360" display="http://warehouse.orhideja.net//images/products/236-208-milk.jpg"/>
    <hyperlink ref="C6069" r:id="rId361" display="http://warehouse.orhideja.net//images/products/236-208-milk.jpg"/>
    <hyperlink ref="C6068" r:id="rId362" display="http://warehouse.orhideja.net//images/products/236-208-milk.jpg"/>
    <hyperlink ref="C6067" r:id="rId363" display="http://warehouse.orhideja.net//images/products/236-208-milk.jpg"/>
    <hyperlink ref="C6066" r:id="rId364" display="http://warehouse.orhideja.net//images/products/0S4A8464-37.jpg"/>
    <hyperlink ref="C6065" r:id="rId365" display="http://warehouse.orhideja.net//images/products/0S4A8464-37.jpg"/>
    <hyperlink ref="C6064" r:id="rId366" display="http://warehouse.orhideja.net//images/products/0S4A8464-37.jpg"/>
    <hyperlink ref="C6063" r:id="rId367" display="http://warehouse.orhideja.net//images/products/0S4A8464-37.jpg"/>
    <hyperlink ref="C6062" r:id="rId368" display="http://warehouse.orhideja.net//images/products/0S4A8464-37.jpg"/>
    <hyperlink ref="C6061" r:id="rId369" display="http://warehouse.orhideja.net//images/products/535-208_ivory.jpg"/>
    <hyperlink ref="C6060" r:id="rId370" display="http://warehouse.orhideja.net//images/products/535-208_ivory.jpg"/>
    <hyperlink ref="C6059" r:id="rId371" display="http://warehouse.orhideja.net//images/products/535-208_ivory.jpg"/>
    <hyperlink ref="C6058" r:id="rId372" display="http://warehouse.orhideja.net//images/products/535-208_ivory.jpg"/>
    <hyperlink ref="C6057" r:id="rId373" display="http://warehouse.orhideja.net//images/products/532-208 inory_3.jpg"/>
    <hyperlink ref="C6056" r:id="rId374" display="http://warehouse.orhideja.net//images/products/532-208 inory_3.jpg"/>
    <hyperlink ref="C6055" r:id="rId375" display="http://warehouse.orhideja.net//images/products/532-208 inory_3.jpg"/>
    <hyperlink ref="C6054" r:id="rId376" display="http://warehouse.orhideja.net//images/products/532-208 inory_3.jpg"/>
    <hyperlink ref="C6053" r:id="rId377" display="http://warehouse.orhideja.net//images/products/532-208 inory_3.jpg"/>
    <hyperlink ref="C6052" r:id="rId378" display="http://warehouse.orhideja.net//images/products/532-208 inory_3.jpg"/>
    <hyperlink ref="C6051" r:id="rId379" display="http://warehouse.orhideja.net//images/products/532-208 inory_3.jpg"/>
    <hyperlink ref="C6050" r:id="rId380" display="http://warehouse.orhideja.net//images/products/532-208 inory_3.jpg"/>
    <hyperlink ref="C6049" r:id="rId381" display="http://warehouse.orhideja.net//images/products/532-208 inory_3.jpg"/>
    <hyperlink ref="C6048" r:id="rId382" display="http://warehouse.orhideja.net//images/products/532-208 inory_3.jpg"/>
    <hyperlink ref="C6047" r:id="rId383" display="http://warehouse.orhideja.net//images/products/532-208 inory_3.jpg"/>
    <hyperlink ref="C6046" r:id="rId384" display="http://warehouse.orhideja.net//images/products/532-208 inory_3.jpg"/>
    <hyperlink ref="C6045" r:id="rId385" display="http://warehouse.orhideja.net//images/products/180-208-IVORY.jpg"/>
    <hyperlink ref="C6044" r:id="rId386" display="http://warehouse.orhideja.net//images/products/180-208-IVORY.jpg"/>
    <hyperlink ref="C6043" r:id="rId387" display="http://warehouse.orhideja.net//images/products/180-208-IVORY.jpg"/>
    <hyperlink ref="C6042" r:id="rId388" display="http://warehouse.orhideja.net//images/products/180-208-IVORY.jpg"/>
    <hyperlink ref="C6041" r:id="rId389" display="http://warehouse.orhideja.net//images/products/180-208-IVORY.jpg"/>
    <hyperlink ref="C6040" r:id="rId390" display="http://warehouse.orhideja.net//images/products/180-208-IVORY.jpg"/>
    <hyperlink ref="C6039" r:id="rId391" display="http://warehouse.orhideja.net//images/products/180-208-IVORY.jpg"/>
    <hyperlink ref="C6038" r:id="rId392" display="http://warehouse.orhideja.net//images/products/180-208-IVORY.jpg"/>
    <hyperlink ref="C6037" r:id="rId393" display="http://warehouse.orhideja.net//images/products/180-208-IVORY.jpg"/>
    <hyperlink ref="C6036" r:id="rId394" display="http://warehouse.orhideja.net//images/products/180-208-IVORY.jpg"/>
    <hyperlink ref="C6035" r:id="rId395" display="http://warehouse.orhideja.net//images/products/180-208-IVORY.jpg"/>
    <hyperlink ref="C6034" r:id="rId396" display="http://warehouse.orhideja.net//images/products/180-208-IVORY.jpg"/>
    <hyperlink ref="C6033" r:id="rId397" display="http://warehouse.orhideja.net//images/products/180-208-IVORY.jpg"/>
    <hyperlink ref="C6032" r:id="rId398" display="http://warehouse.orhideja.net//images/products/180-208-IVORY.jpg"/>
    <hyperlink ref="C6031" r:id="rId399" display="http://warehouse.orhideja.net//images/products/180-208-IVORY.jpg"/>
    <hyperlink ref="C6030" r:id="rId400" display="http://warehouse.orhideja.net//images/products/180-208-IVORY.jpg"/>
    <hyperlink ref="C6029" r:id="rId401" display="http://warehouse.orhideja.net//images/products/180-208-IVORY.jpg"/>
    <hyperlink ref="C6028" r:id="rId402" display="http://warehouse.orhideja.net//images/products/180-208-IVORY.jpg"/>
    <hyperlink ref="C6027" r:id="rId403" display="http://warehouse.orhideja.net//images/products/180-208-IVORY.jpg"/>
    <hyperlink ref="C6026" r:id="rId404" display="http://warehouse.orhideja.net//images/products/180-208-IVORY.jpg"/>
    <hyperlink ref="C6025" r:id="rId405" display="http://warehouse.orhideja.net//images/products/180-208-IVORY.jpg"/>
    <hyperlink ref="C6024" r:id="rId406" display="http://warehouse.orhideja.net//images/products/180-208-IVORY.jpg"/>
    <hyperlink ref="C6023" r:id="rId407" display="http://warehouse.orhideja.net//images/products/180-208-IVORY.jpg"/>
    <hyperlink ref="C6022" r:id="rId408" display="http://warehouse.orhideja.net//images/products/180-208-IVORY.jpg"/>
    <hyperlink ref="C6021" r:id="rId409" display="http://warehouse.orhideja.net//images/products/180-208-IVORY.jpg"/>
    <hyperlink ref="C6020" r:id="rId410" display="http://warehouse.orhideja.net//images/products/180-208-IVORY.jpg"/>
    <hyperlink ref="C6019" r:id="rId411" display="http://warehouse.orhideja.net//images/products/180-208-IVORY.jpg"/>
    <hyperlink ref="C6018" r:id="rId412" display="http://warehouse.orhideja.net//images/products/180-208-IVORY.jpg"/>
    <hyperlink ref="C6017" r:id="rId413" display="http://warehouse.orhideja.net//images/products/180-208-IVORY.jpg"/>
    <hyperlink ref="C6016" r:id="rId414" display="http://warehouse.orhideja.net//images/products/180-208-IVORY.jpg"/>
    <hyperlink ref="C6015" r:id="rId415" display="http://warehouse.orhideja.net//images/products/180-208-IVORY.jpg"/>
    <hyperlink ref="C6014" r:id="rId416" display="http://warehouse.orhideja.net//images/products/180-208-IVORY.jpg"/>
    <hyperlink ref="C6013" r:id="rId417" display="http://warehouse.orhideja.net//images/products/180-208-IVORY.jpg"/>
    <hyperlink ref="C6012" r:id="rId418" display="http://warehouse.orhideja.net//images/products/180-208-IVORY.jpg"/>
    <hyperlink ref="C6011" r:id="rId419" display="http://warehouse.orhideja.net//images/products/180-208-IVORY.jpg"/>
    <hyperlink ref="C6010" r:id="rId420" display="http://warehouse.orhideja.net//images/products/116-208 213-208 ivory_3.jpg"/>
    <hyperlink ref="C6009" r:id="rId421" display="http://warehouse.orhideja.net//images/products/116-208 213-208 ivory_3.jpg"/>
    <hyperlink ref="C6008" r:id="rId422" display="http://warehouse.orhideja.net//images/products/116-208 213-208 ivory_3.jpg"/>
    <hyperlink ref="C6007" r:id="rId423" display="http://warehouse.orhideja.net//images/products/116-208 213-208 ivory_3.jpg"/>
    <hyperlink ref="C6006" r:id="rId424" display="http://warehouse.orhideja.net//images/products/116-208 213-208 ivory_3.jpg"/>
    <hyperlink ref="C6005" r:id="rId425" display="http://warehouse.orhideja.net//images/products/116-208 213-208 ivory_3.jpg"/>
    <hyperlink ref="C6004" r:id="rId426" display="http://warehouse.orhideja.net//images/products/116-208 213-208 ivory_3.jpg"/>
    <hyperlink ref="C6003" r:id="rId427" display="http://warehouse.orhideja.net//images/products/116-208 213-208 ivory_3.jpg"/>
    <hyperlink ref="C6002" r:id="rId428" display="http://warehouse.orhideja.net//images/products/116-208 213-208 ivory_3.jpg"/>
    <hyperlink ref="C6001" r:id="rId429" display="http://warehouse.orhideja.net//images/products/116-208 213-208 ivory_3.jpg"/>
    <hyperlink ref="C6000" r:id="rId430" display="http://warehouse.orhideja.net//images/products/116-208 213-208 ivory_3.jpg"/>
    <hyperlink ref="C5999" r:id="rId431" display="http://warehouse.orhideja.net//images/products/116-208 213-208 ivory_3.jpg"/>
    <hyperlink ref="C5998" r:id="rId432" display="http://warehouse.orhideja.net//images/products/116-208 213-208 ivory_3.jpg"/>
    <hyperlink ref="C5997" r:id="rId433" display="http://warehouse.orhideja.net//images/products/116-208 213-208 ivory_3.jpg"/>
    <hyperlink ref="C5996" r:id="rId434" display="http://warehouse.orhideja.net//images/products/116-208 213-208 ivory_3.jpg"/>
    <hyperlink ref="C5995" r:id="rId435" display="http://warehouse.orhideja.net//images/products/116-208 213-208 ivory_3.jpg"/>
    <hyperlink ref="C5994" r:id="rId436" display="http://warehouse.orhideja.net//images/products/116-208 213-208 ivory_3.jpg"/>
    <hyperlink ref="C5993" r:id="rId437" display="http://warehouse.orhideja.net//images/products/116-208 213-208 ivory_3.jpg"/>
    <hyperlink ref="C5992" r:id="rId438" display="http://warehouse.orhideja.net//images/products/116-208 213-208 ivory_3.jpg"/>
    <hyperlink ref="C5991" r:id="rId439" display="http://warehouse.orhideja.net//images/products/116-208 213-208 ivory_3.jpg"/>
    <hyperlink ref="C5990" r:id="rId440" display="http://warehouse.orhideja.net//images/products/116-208 213-208 ivory_3.jpg"/>
    <hyperlink ref="C5989" r:id="rId441" display="http://warehouse.orhideja.net//images/products/116-208 213-208 ivory_3.jpg"/>
    <hyperlink ref="C5988" r:id="rId442" display="http://warehouse.orhideja.net//images/products/116-208 213-208 ivory_3.jpg"/>
    <hyperlink ref="C5987" r:id="rId443" display="http://warehouse.orhideja.net//images/products/116-208 213-208 ivory_3.jpg"/>
    <hyperlink ref="C5986" r:id="rId444" display="http://warehouse.orhideja.net//images/products/116-208 213-208 ivory_3.jpg"/>
    <hyperlink ref="C5985" r:id="rId445" display="http://warehouse.orhideja.net//images/products/116-208 213-208 ivory_3.jpg"/>
    <hyperlink ref="C5984" r:id="rId446" display="http://warehouse.orhideja.net//images/products/116-208 213-208 ivory_3.jpg"/>
    <hyperlink ref="C5983" r:id="rId447" display="http://warehouse.orhideja.net//images/products/652-208 white.jpg"/>
    <hyperlink ref="C5982" r:id="rId448" display="http://warehouse.orhideja.net//images/products/652-208 white.jpg"/>
    <hyperlink ref="C5981" r:id="rId449" display="http://warehouse.orhideja.net/images/products/652-208 white.jpg"/>
    <hyperlink ref="C5980" r:id="rId450" display="http://warehouse.orhideja.net//images/products/652-208 white.jpg"/>
    <hyperlink ref="C5979" r:id="rId451" display="http://warehouse.orhideja.net//images/products/652-208 white.jpg"/>
    <hyperlink ref="C5978" r:id="rId452" display="http://warehouse.orhideja.net//images/products/652-208 white.jpg"/>
    <hyperlink ref="C5977" r:id="rId453" display="http://warehouse.orhideja.net//images/products/652-208 white.jpg"/>
    <hyperlink ref="C5976" r:id="rId454" display="http://warehouse.orhideja.net//images/products/652-208 white.jpg"/>
    <hyperlink ref="C5975" r:id="rId455" display="http://warehouse.orhideja.net//images/products/613-208-white.jpg"/>
    <hyperlink ref="C5974" r:id="rId456" display="http://warehouse.orhideja.net//images/products/613-208-white.jpg"/>
    <hyperlink ref="C5973" r:id="rId457" display="http://warehouse.orhideja.net//images/products/613-208-white.jpg"/>
    <hyperlink ref="C5972" r:id="rId458" display="http://warehouse.orhideja.net//images/products/613-208-white.jpg"/>
    <hyperlink ref="C5971" r:id="rId459" display="http://warehouse.orhideja.net//images/products/613-208-white.jpg"/>
    <hyperlink ref="C5970" r:id="rId460" display="http://warehouse.orhideja.net//images/products/613-208-white.jpg"/>
    <hyperlink ref="C5969" r:id="rId461" display="http://warehouse.orhideja.net//images/products/613-208-white.jpg"/>
    <hyperlink ref="C5968" r:id="rId462" display="http://warehouse.orhideja.net//images/products/613-208-white.jpg"/>
    <hyperlink ref="C5967" r:id="rId463" display="http://warehouse.orhideja.net//images/products/299-208 white1.jpg"/>
    <hyperlink ref="C5966" r:id="rId464" display="http://warehouse.orhideja.net//images/products/299-208 white1.jpg"/>
    <hyperlink ref="C5965" r:id="rId465" display="http://warehouse.orhideja.net//images/products/299-208 white1.jpg"/>
    <hyperlink ref="C5964" r:id="rId466" display="http://warehouse.orhideja.net//images/products/180-208,-260-208-white_6.jpg"/>
    <hyperlink ref="C5963" r:id="rId467" display="http://warehouse.orhideja.net//images/products/180-208,-260-208-white_6.jpg"/>
    <hyperlink ref="C5962" r:id="rId468" display="http://warehouse.orhideja.net//images/products/180-208,-260-208-white_6.jpg"/>
    <hyperlink ref="C5961" r:id="rId469" display="http://warehouse.orhideja.net//images/products/180-208,-260-208-white_6.jpg"/>
    <hyperlink ref="C5960" r:id="rId470" display="http://warehouse.orhideja.net//images/products/116-208-213-208-ivory_6.jpg"/>
    <hyperlink ref="C5959" r:id="rId471" display="http://warehouse.orhideja.net//images/products/116-208-213-208-ivory_6.jpg"/>
    <hyperlink ref="C5958" r:id="rId472" display="http://warehouse.orhideja.net//images/products/116-208-213-208-ivory_6.jpg"/>
    <hyperlink ref="C5957" r:id="rId473" display="http://warehouse.orhideja.net//images/products/116-208-213-208-ivory_6.jpg"/>
    <hyperlink ref="C5956" r:id="rId474" display="http://warehouse.orhideja.net//images/products/116-208-213-208-ivory_6.jpg"/>
    <hyperlink ref="C5955" r:id="rId475" display="http://warehouse.orhideja.net//images/products/116-208-213-208-ivory_6.jpg"/>
    <hyperlink ref="C5954" r:id="rId476" display="http://warehouse.orhideja.net//images/products/116-208-213-208-ivory_6.jpg"/>
    <hyperlink ref="C5953" r:id="rId477" display="http://warehouse.orhideja.net//images/products/210-208-white.jpg"/>
    <hyperlink ref="C5952" r:id="rId478" display="http://warehouse.orhideja.net//images/products/210-208-white.jpg"/>
    <hyperlink ref="C5951" r:id="rId479" display="http://warehouse.orhideja.net//images/products/210-208-white.jpg"/>
    <hyperlink ref="C5950" r:id="rId480" display="http://warehouse.orhideja.net//images/products/210-208-white.jpg"/>
    <hyperlink ref="C5949" r:id="rId481" display="http://warehouse.orhideja.net//images/products/210-208-white.jpg"/>
    <hyperlink ref="C5948" r:id="rId482" display="http://warehouse.orhideja.net//images/products/210-208-white.jpg"/>
    <hyperlink ref="C5947" r:id="rId483" display="http://warehouse.orhideja.net//images/products/180-208,-260-208-white_1.jpg"/>
    <hyperlink ref="C5946" r:id="rId484" display="http://warehouse.orhideja.net//images/products/180-208,-260-208-white_1.jpg"/>
    <hyperlink ref="C5945" r:id="rId485" display="http://warehouse.orhideja.net//images/products/180-208,-260-208-white_1.jpg"/>
    <hyperlink ref="C5944" r:id="rId486" display="http://warehouse.orhideja.net//images/products/180-208,-260-208-white_1.jpg"/>
    <hyperlink ref="C5943" r:id="rId487" display="http://warehouse.orhideja.net//images/products/180-208,-260-208-white_1.jpg"/>
    <hyperlink ref="C5942" r:id="rId488" display="http://warehouse.orhideja.net//images/products/180-208,-260-208-white_1.jpg"/>
    <hyperlink ref="C5941" r:id="rId489" display="http://warehouse.orhideja.net//images/products/180-208,-260-208-white_1.jpg"/>
    <hyperlink ref="C5940" r:id="rId490" display="http://warehouse.orhideja.net//images/products/180-208,-260-208-white_1.jpg"/>
    <hyperlink ref="C5939" r:id="rId491" display="http://warehouse.orhideja.net//images/products/180-208,-260-208-white_1.jpg"/>
    <hyperlink ref="C5938" r:id="rId492" display="http://warehouse.orhideja.net//images/products/180-208,-260-208-white_1.jpg"/>
    <hyperlink ref="C5937" r:id="rId493" display="http://warehouse.orhideja.net//images/products/180-208,-260-208-white_1.jpg"/>
    <hyperlink ref="C5936" r:id="rId494" display="http://warehouse.orhideja.net//images/products/180-208,-260-208-white_1.jpg"/>
    <hyperlink ref="C5935" r:id="rId495" display="http://warehouse.orhideja.net//images/products/180-208,-260-208-white_1.jpg"/>
    <hyperlink ref="C5934" r:id="rId496" display="http://warehouse.orhideja.net//images/products/180-208,-260-208-white_1.jpg"/>
    <hyperlink ref="C5933" r:id="rId497" display="http://warehouse.orhideja.net//images/products/180-208,-260-208-white_1.jpg"/>
    <hyperlink ref="C5932" r:id="rId498" display="http://warehouse.orhideja.net//images/products/180-208,-260-208-white_1.jpg"/>
    <hyperlink ref="C5931" r:id="rId499" display="http://warehouse.orhideja.net//images/products/180-208,-260-208-white_1.jpg"/>
    <hyperlink ref="C5930" r:id="rId500" display="http://warehouse.orhideja.net//images/products/180-208,-260-208-white_1.jpg"/>
    <hyperlink ref="C5929" r:id="rId501" display="http://warehouse.orhideja.net//images/products/180-208,-260-208-white_1.jpg"/>
    <hyperlink ref="C5928" r:id="rId502" display="http://warehouse.orhideja.net//images/products/180-208,-260-208-white_1.jpg"/>
    <hyperlink ref="C5927" r:id="rId503" display="http://warehouse.orhideja.net//images/products/180-208,-260-208-white_1.jpg"/>
    <hyperlink ref="C5926" r:id="rId504" display="http://warehouse.orhideja.net//images/products/180-208,-260-208-white_1.jpg"/>
    <hyperlink ref="C5925" r:id="rId505" display="http://warehouse.orhideja.net//images/products/180-208,-260-208-white_1.jpg"/>
    <hyperlink ref="C5924" r:id="rId506" display="http://warehouse.orhideja.net//images/products/180-208,-260-208-white_1.jpg"/>
    <hyperlink ref="C5923" r:id="rId507" display="http://warehouse.orhideja.net//images/products/180-208,-260-208-white_1.jpg"/>
    <hyperlink ref="C5922" r:id="rId508" display="http://warehouse.orhideja.net//images/products/180-208,-260-208-white_1.jpg"/>
    <hyperlink ref="C5921" r:id="rId509" display="http://warehouse.orhideja.net//images/products/180-208,-260-208-white_1.jpg"/>
    <hyperlink ref="C5920" r:id="rId510" display="http://warehouse.orhideja.net//images/products/180-208,-260-208-white_1.jpg"/>
    <hyperlink ref="C5919" r:id="rId511" display="http://warehouse.orhideja.net//images/products/180-208,-260-208-white_1.jpg"/>
    <hyperlink ref="C5918" r:id="rId512" display="http://warehouse.orhideja.net//images/products/180-208,-260-208-white_1.jpg"/>
    <hyperlink ref="C5917" r:id="rId513" display="http://warehouse.orhideja.net//images/products/180-208,-260-208-white_1.jpg"/>
    <hyperlink ref="C5916" r:id="rId514" display="http://warehouse.orhideja.net//images/products/180-208,-260-208-white_1.jpg"/>
    <hyperlink ref="C5915" r:id="rId515" display="http://warehouse.orhideja.net//images/products/180-208,-260-208-white_1.jpg"/>
    <hyperlink ref="C5914" r:id="rId516" display="http://warehouse.orhideja.net//images/products/180-208,-260-208-white_1.jpg"/>
    <hyperlink ref="C5913" r:id="rId517" display="http://warehouse.orhideja.net//images/products/116-208white.jpg"/>
    <hyperlink ref="C5912" r:id="rId518" display="http://warehouse.orhideja.net//images/products/116-208white.jpg"/>
    <hyperlink ref="C5911" r:id="rId519" display="http://warehouse.orhideja.net//images/products/116-208white.jpg"/>
    <hyperlink ref="C5910" r:id="rId520" display="http://warehouse.orhideja.net//images/products/116-208white.jpg"/>
    <hyperlink ref="C5909" r:id="rId521" display="http://warehouse.orhideja.net//images/products/116-208white.jpg"/>
    <hyperlink ref="C5908" r:id="rId522" display="http://warehouse.orhideja.net//images/products/116-208white.jpg"/>
    <hyperlink ref="C5907" r:id="rId523" display="http://warehouse.orhideja.net//images/products/116-208white.jpg"/>
    <hyperlink ref="C5906" r:id="rId524" display="http://warehouse.orhideja.net//images/products/116-208white.jpg"/>
    <hyperlink ref="C5905" r:id="rId525" display="http://warehouse.orhideja.net//images/products/116-208white.jpg"/>
    <hyperlink ref="C5904" r:id="rId526" display="http://warehouse.orhideja.net//images/products/116-208white.jpg"/>
    <hyperlink ref="C5903" r:id="rId527" display="http://warehouse.orhideja.net//images/products/116-208white.jpg"/>
    <hyperlink ref="C5902" r:id="rId528" display="http://warehouse.orhideja.net//images/products/116-208white.jpg"/>
    <hyperlink ref="C5901" r:id="rId529" display="http://warehouse.orhideja.net//images/products/116-208white.jpg"/>
    <hyperlink ref="C5900" r:id="rId530" display="http://warehouse.orhideja.net//images/products/116-208white.jpg"/>
    <hyperlink ref="C5899" r:id="rId531" display="http://warehouse.orhideja.net//images/products/116-208white.jpg"/>
    <hyperlink ref="C5898" r:id="rId532" display="http://warehouse.orhideja.net//images/products/116-208white.jpg"/>
    <hyperlink ref="C5897" r:id="rId533" display="http://warehouse.orhideja.net//images/products/116-208white.jpg"/>
    <hyperlink ref="C5896" r:id="rId534" display="http://warehouse.orhideja.net//images/products/116-208white.jpg"/>
    <hyperlink ref="C5895" r:id="rId535" display="http://warehouse.orhideja.net//images/products/116-208white.jpg"/>
    <hyperlink ref="C5894" r:id="rId536" display="http://warehouse.orhideja.net//images/products/116-208white.jpg"/>
    <hyperlink ref="C5893" r:id="rId537" display="http://warehouse.orhideja.net//images/products/116-208white.jpg"/>
    <hyperlink ref="C5892" r:id="rId538" display="http://warehouse.orhideja.net//images/products/116-208white.jpg"/>
    <hyperlink ref="C5891" r:id="rId539" display="http://warehouse.orhideja.net//images/products/116-208white.jpg"/>
    <hyperlink ref="C5890" r:id="rId540" display="http://warehouse.orhideja.net//images/products/116-208white.jpg"/>
    <hyperlink ref="C5889" r:id="rId541" display="http://warehouse.orhideja.net//images/products/116-208white.jpg"/>
    <hyperlink ref="C5888" r:id="rId542" display="http://warehouse.orhideja.net//images/products/652-208 pion.jpg"/>
    <hyperlink ref="C5887" r:id="rId543" display="http://warehouse.orhideja.net//images/products/652-208 pion.jpg"/>
    <hyperlink ref="C5886" r:id="rId544" display="http://warehouse.orhideja.net//images/products/652-208 pion.jpg"/>
    <hyperlink ref="C5885" r:id="rId545" display="http://warehouse.orhideja.net//images/products/652-208 pion.jpg"/>
    <hyperlink ref="C5884" r:id="rId546" display="http://warehouse.orhideja.net//images/products/652-208 pion.jpg"/>
    <hyperlink ref="C5883" r:id="rId547" display="http://warehouse.orhideja.net//images/products/652-208 pion.jpg"/>
    <hyperlink ref="C5882" r:id="rId548" display="http://warehouse.orhideja.net//images/products/652-208 pion.jpg"/>
    <hyperlink ref="C5881" r:id="rId549" display="http://warehouse.orhideja.net//images/products/652-208 pion.jpg"/>
    <hyperlink ref="C5880" r:id="rId550" display="http://warehouse.orhideja.net//images/products/299-208-piony.jpg"/>
    <hyperlink ref="C5879" r:id="rId551" display="http://warehouse.orhideja.net//images/products/299-208-piony.jpg"/>
    <hyperlink ref="C5878" r:id="rId552" display="http://warehouse.orhideja.net//images/products/236-208-piony.jpg"/>
    <hyperlink ref="C5877" r:id="rId553" display="http://warehouse.orhideja.net//images/products/236-208-piony.jpg"/>
    <hyperlink ref="C5876" r:id="rId554" display="http://warehouse.orhideja.net//images/products/236-208-piony.jpg"/>
    <hyperlink ref="C5875" r:id="rId555" display="http://warehouse.orhideja.net//images/products/180-208,-210-208-pion_6.jpg"/>
    <hyperlink ref="C5874" r:id="rId556" display="http://warehouse.orhideja.net//images/products/180-208,-210-208-pion_6.jpg"/>
    <hyperlink ref="C5873" r:id="rId557" display="http://warehouse.orhideja.net//images/products/180-208,-210-208-pion_6.jpg"/>
    <hyperlink ref="C5872" r:id="rId558" display="http://warehouse.orhideja.net//images/products/180-208,-210-208-pion_6.jpg"/>
    <hyperlink ref="C5871" r:id="rId559" display="http://warehouse.orhideja.net//images/products/180-208,-210-208-pion_6.jpg"/>
    <hyperlink ref="C5870" r:id="rId560" display="http://warehouse.orhideja.net//images/products/537-208.jpg"/>
    <hyperlink ref="C5869" r:id="rId561" display="http://warehouse.orhideja.net//images/products/537-208.jpg"/>
    <hyperlink ref="C5868" r:id="rId562" display="http://warehouse.orhideja.net//images/products/537-208.jpg"/>
    <hyperlink ref="C5867" r:id="rId563" display="http://warehouse.orhideja.net//images/products/532-208-piony_2.jpg"/>
    <hyperlink ref="C5866" r:id="rId564" display="http://warehouse.orhideja.net//images/products/532-208-piony_2.jpg"/>
    <hyperlink ref="C5865" r:id="rId565" display="http://warehouse.orhideja.net//images/products/532-208-piony_2.jpg"/>
    <hyperlink ref="C5864" r:id="rId566" display="http://warehouse.orhideja.net//images/products/532-208-piony_2.jpg"/>
    <hyperlink ref="C5863" r:id="rId567" display="http://warehouse.orhideja.net//images/products/532-208-piony_2.jpg"/>
    <hyperlink ref="C5862" r:id="rId568" display="http://warehouse.orhideja.net//images/products/532-208-piony_2.jpg"/>
    <hyperlink ref="C5861" r:id="rId569" display="http://warehouse.orhideja.net//images/products/532-208-piony_2.jpg"/>
    <hyperlink ref="C5860" r:id="rId570" display="http://warehouse.orhideja.net//images/products/532-208-piony_2.jpg"/>
    <hyperlink ref="C5859" r:id="rId571" display="http://warehouse.orhideja.net//images/products/532-208-piony_2.jpg"/>
    <hyperlink ref="C5858" r:id="rId572" display="http://warehouse.orhideja.net//images/products/532-208-piony.jpg"/>
    <hyperlink ref="C5857" r:id="rId573" display="http://warehouse.orhideja.net//images/products/652-208 black.jpg"/>
    <hyperlink ref="C5856" r:id="rId574" display="http://warehouse.orhideja.net//images/products/652-208 black.jpg"/>
    <hyperlink ref="C5855" r:id="rId575" display="http://warehouse.orhideja.net//images/products/652-208 black.jpg"/>
    <hyperlink ref="C5854" r:id="rId576" display="http://warehouse.orhideja.net//images/products/652-208 black.jpg"/>
    <hyperlink ref="C5853" r:id="rId577" display="http://warehouse.orhideja.net//images/products/652-208 black.jpg"/>
    <hyperlink ref="C5852" r:id="rId578" display="http://warehouse.orhideja.net//images/products/613-208-black.jpg"/>
    <hyperlink ref="C5851" r:id="rId579" display="http://warehouse.orhideja.net//images/products/613-208-black.jpg"/>
    <hyperlink ref="C5850" r:id="rId580" display="http://warehouse.orhideja.net//images/products/613-208-black.jpg"/>
    <hyperlink ref="C5849" r:id="rId581" display="http://warehouse.orhideja.net//images/products/613-208-black.jpg"/>
    <hyperlink ref="C5848" r:id="rId582" display="http://warehouse.orhideja.net//images/products/613-208-black.jpg"/>
    <hyperlink ref="C5847" r:id="rId583" display="http://warehouse.orhideja.net//images/products/613-208-black.jpg"/>
    <hyperlink ref="C5846" r:id="rId584" display="http://warehouse.orhideja.net//images/products/613-208-black.jpg"/>
    <hyperlink ref="C5845" r:id="rId585" display="http://warehouse.orhideja.net//images/products/613-208-black.jpg"/>
    <hyperlink ref="C5844" r:id="rId586" display="http://warehouse.orhideja.net//images/products/236-000-black_2.jpg"/>
    <hyperlink ref="C5843" r:id="rId587" display="http://warehouse.orhideja.net//images/products/236-000-black_2.jpg"/>
    <hyperlink ref="C5842" r:id="rId588" display="http://warehouse.orhideja.net//images/products/236-000-black_2.jpg"/>
    <hyperlink ref="C5841" r:id="rId589" display="http://warehouse.orhideja.net//images/products/236-000-black_2.jpg"/>
    <hyperlink ref="C5840" r:id="rId590" display="http://warehouse.orhideja.net//images/products/210-208 Ð§ÐµÌÑÐ½ÑÐ¸Ì.jpg"/>
    <hyperlink ref="C5839" r:id="rId591" display="http://warehouse.orhideja.net//images/products/210-208 Ð§ÐµÌÑÐ½ÑÐ¸Ì.jpg"/>
    <hyperlink ref="C5838" r:id="rId592" display="http://warehouse.orhideja.net//images/products/210-208 Ð§ÐµÌÑÐ½ÑÐ¸Ì.jpg"/>
    <hyperlink ref="C5837" r:id="rId593" display="http://warehouse.orhideja.net//images/products/210-208 Ð§ÐµÌÑÐ½ÑÐ¸Ì.jpg"/>
    <hyperlink ref="C5836" r:id="rId594" display="http://warehouse.orhideja.net//images/products/535-208 black1.jpg"/>
    <hyperlink ref="C5835" r:id="rId595" display="http://warehouse.orhideja.net//images/products/535-208 black1.jpg"/>
    <hyperlink ref="C5834" r:id="rId596" display="http://warehouse.orhideja.net//images/products/535-208 black1.jpg"/>
    <hyperlink ref="C5833" r:id="rId597" display="http://warehouse.orhideja.net//images/products/535-208 black1.jpg"/>
    <hyperlink ref="C5832" r:id="rId598" display="http://warehouse.orhideja.net//images/products/535-208 black1.jpg"/>
    <hyperlink ref="C5831" r:id="rId599" display="http://warehouse.orhideja.net//images/products/535-208 black1.jpg"/>
    <hyperlink ref="C5830" r:id="rId600" display="http://warehouse.orhideja.net//images/products/532-208-black_2.jpg"/>
    <hyperlink ref="C5829" r:id="rId601" display="http://warehouse.orhideja.net//images/products/532-208-black_2.jpg"/>
    <hyperlink ref="C5828" r:id="rId602" display="http://warehouse.orhideja.net//images/products/532-208-black_2.jpg"/>
    <hyperlink ref="C5827" r:id="rId603" display="http://warehouse.orhideja.net//images/products/532-208-black_2.jpg"/>
    <hyperlink ref="C5826" r:id="rId604" display="http://warehouse.orhideja.net//images/products/532-208-black_2.jpg"/>
    <hyperlink ref="C5825" r:id="rId605" display="http://warehouse.orhideja.net//images/products/532-208-black_2.jpg"/>
    <hyperlink ref="C5824" r:id="rId606" display="http://warehouse.orhideja.net//images/products/532-208-black_2.jpg"/>
    <hyperlink ref="C5823" r:id="rId607" display="http://warehouse.orhideja.net//images/products/532-208-black_2.jpg"/>
    <hyperlink ref="C5822" r:id="rId608" display="http://warehouse.orhideja.net//images/products/532-208-black_2.jpg"/>
    <hyperlink ref="C5821" r:id="rId609" display="http://warehouse.orhideja.net//images/products/532-208-black_2.jpg"/>
    <hyperlink ref="C5820" r:id="rId610" display="http://warehouse.orhideja.net//images/products/532-208-black_2.jpg"/>
    <hyperlink ref="C5819" r:id="rId611" display="http://warehouse.orhideja.net//images/products/532-208-black_2.jpg"/>
    <hyperlink ref="C5818" r:id="rId612" display="http://warehouse.orhideja.net//images/products/532-208-black.jpg"/>
    <hyperlink ref="C5817" r:id="rId613" display="http://warehouse.orhideja.net//images/products/532-208-black.jpg"/>
    <hyperlink ref="C5816" r:id="rId614" display="http://warehouse.orhideja.net//images/products/532-208-black.jpg"/>
    <hyperlink ref="C5815" r:id="rId615" display="http://warehouse.orhideja.net//images/products/532-208-black.jpg"/>
    <hyperlink ref="C5814" r:id="rId616" display="http://warehouse.orhideja.net//images/products/532-208-black.jpg"/>
    <hyperlink ref="C5813" r:id="rId617" display="http://warehouse.orhideja.net//images/products/532-208-black.jpg"/>
    <hyperlink ref="C5812" r:id="rId618" display="http://warehouse.orhideja.net//images/products/187-208 Ð§ÐµÌÑÐ½ÑÐ¸Ì_4.jpg"/>
    <hyperlink ref="C5811" r:id="rId619" display="http://warehouse.orhideja.net//images/products/187-208 Ð§ÐµÌÑÐ½ÑÐ¸Ì_4.jpg"/>
    <hyperlink ref="C5810" r:id="rId620" display="http://warehouse.orhideja.net//images/products/187-208 Ð§ÐµÌÑÐ½ÑÐ¸Ì_4.jpg"/>
    <hyperlink ref="C5809" r:id="rId621" display="http://warehouse.orhideja.net//images/products/187-208 Ð§ÐµÌÑÐ½ÑÐ¸Ì_4.jpg"/>
    <hyperlink ref="C5808" r:id="rId622" display="http://warehouse.orhideja.net//images/products/187-208 Ð§ÐµÌÑÐ½ÑÐ¸Ì_4.jpg"/>
    <hyperlink ref="C5807" r:id="rId623" display="http://warehouse.orhideja.net//images/products/187-208 Ð§ÐµÌÑÐ½ÑÐ¸Ì_4.jpg"/>
    <hyperlink ref="C5806" r:id="rId624" display="http://warehouse.orhideja.net//images/products/187-208 Ð§ÐµÌÑÐ½ÑÐ¸Ì_4.jpg"/>
    <hyperlink ref="C5805" r:id="rId625" display="http://warehouse.orhideja.net//images/products/187-208 Ð§ÐµÌÑÐ½ÑÐ¸Ì_4.jpg"/>
    <hyperlink ref="C5804" r:id="rId626" display="http://warehouse.orhideja.net//images/products/187-208 Ð§ÐµÌÑÐ½ÑÐ¸Ì_4.jpg"/>
    <hyperlink ref="C5803" r:id="rId627" display="http://warehouse.orhideja.net//images/products/187-208 Ð§ÐµÌÑÐ½ÑÐ¸Ì_4.jpg"/>
    <hyperlink ref="C5802" r:id="rId628" display="http://warehouse.orhideja.net//images/products/187-208 Ð§ÐµÌÑÐ½ÑÐ¸Ì_4.jpg"/>
    <hyperlink ref="C5801" r:id="rId629" display="http://warehouse.orhideja.net//images/products/187-208 Ð§ÐµÌÑÐ½ÑÐ¸Ì_4.jpg"/>
    <hyperlink ref="C5800" r:id="rId630" display="http://warehouse.orhideja.net//images/products/187-208 Ð§ÐµÌÑÐ½ÑÐ¸Ì_4.jpg"/>
    <hyperlink ref="C5799" r:id="rId631" display="http://warehouse.orhideja.net//images/products/187-208 Ð§ÐµÌÑÐ½ÑÐ¸Ì_4.jpg"/>
    <hyperlink ref="C5798" r:id="rId632" display="http://warehouse.orhideja.net//images/products/187-208 Ð§ÐµÌÑÐ½ÑÐ¸Ì_4.jpg"/>
    <hyperlink ref="C5797" r:id="rId633" display="http://warehouse.orhideja.net//images/products/187-208 Ð§ÐµÌÑÐ½ÑÐ¸Ì_4.jpg"/>
    <hyperlink ref="C5796" r:id="rId634" display="http://warehouse.orhideja.net//images/products/187-208 Ð§ÐµÌÑÐ½ÑÐ¸Ì_4.jpg"/>
    <hyperlink ref="C5795" r:id="rId635" display="http://warehouse.orhideja.net//images/products/132-208 ÑÐµÑÐ½ÑÐ¸Ì_2.jpg"/>
    <hyperlink ref="C5794" r:id="rId636" display="http://warehouse.orhideja.net//images/products/132-208 ÑÐµÑÐ½ÑÐ¸Ì_2.jpg"/>
    <hyperlink ref="C5793" r:id="rId637" display="http://warehouse.orhideja.net//images/products/132-208 ÑÐµÑÐ½ÑÐ¸Ì_2.jpg"/>
    <hyperlink ref="C5792" r:id="rId638" display="http://warehouse.orhideja.net//images/products/132-208 ÑÐµÑÐ½ÑÐ¸Ì_2.jpg"/>
    <hyperlink ref="C5791" r:id="rId639" display="http://warehouse.orhideja.net//images/products/132-208 ÑÐµÑÐ½ÑÐ¸Ì_2.jpg"/>
    <hyperlink ref="C5790" r:id="rId640" display="http://warehouse.orhideja.net//images/products/132-208 ÑÐµÑÐ½ÑÐ¸Ì_2.jpg"/>
    <hyperlink ref="C5789" r:id="rId641" display="http://warehouse.orhideja.net//images/products/116-208, 613-208.jpg"/>
    <hyperlink ref="C5788" r:id="rId642" display="http://warehouse.orhideja.net//images/products/116-208, 613-208.jpg"/>
    <hyperlink ref="C5787" r:id="rId643" display="http://warehouse.orhideja.net//images/products/116-208, 613-208.jpg"/>
    <hyperlink ref="C5786" r:id="rId644" display="http://warehouse.orhideja.net//images/products/116-208, 613-208.jpg"/>
    <hyperlink ref="C5785" r:id="rId645" display="http://warehouse.orhideja.net//images/products/116-208, 613-208.jpg"/>
    <hyperlink ref="C5784" r:id="rId646" display="http://warehouse.orhideja.net//images/products/116-208, 613-208.jpg"/>
    <hyperlink ref="C5783" r:id="rId647" display="http://warehouse.orhideja.net//images/products/116-208, 613-208.jpg"/>
    <hyperlink ref="C5782" r:id="rId648" display="http://warehouse.orhideja.net//images/products/116-208, 613-208.jpg"/>
    <hyperlink ref="C5781" r:id="rId649" display="http://warehouse.orhideja.net//images/products/116-208, 613-208.jpg"/>
    <hyperlink ref="C5780" r:id="rId650" display="http://warehouse.orhideja.net//images/products/116-208, 613-208.jpg"/>
    <hyperlink ref="C5779" r:id="rId651" display="http://warehouse.orhideja.net//images/products/116-208, 613-208.jpg"/>
    <hyperlink ref="C5778" r:id="rId652" display="http://warehouse.orhideja.net//images/products/116-208, 613-208.jpg"/>
    <hyperlink ref="C5777" r:id="rId653" display="http://warehouse.orhideja.net//images/products/116-208, 613-208.jpg"/>
    <hyperlink ref="C5776" r:id="rId654" display="http://warehouse.orhideja.net//images/products/116-208, 613-208.jpg"/>
    <hyperlink ref="C5775" r:id="rId655" display="http://warehouse.orhideja.net//images/products/116-208, 613-208.jpg"/>
    <hyperlink ref="C5774" r:id="rId656" display="http://warehouse.orhideja.net//images/products/116-208, 613-208.jpg"/>
    <hyperlink ref="C5773" r:id="rId657" display="http://warehouse.orhideja.net//images/products/116-208, 613-208.jpg"/>
    <hyperlink ref="C5772" r:id="rId658" display="http://warehouse.orhideja.net//images/products/116-208, 613-208.jpg"/>
    <hyperlink ref="C5771" r:id="rId659" display="http://warehouse.orhideja.net//images/products/116-208, 613-208.jpg"/>
    <hyperlink ref="C5770" r:id="rId660" display="http://warehouse.orhideja.net//images/products/116-208, 613-208.jpg"/>
    <hyperlink ref="C5769" r:id="rId661" display="http://warehouse.orhideja.net//images/products/116-208, 613-208.jpg"/>
    <hyperlink ref="C5768" r:id="rId662" display="http://warehouse.orhideja.net//images/products/116-208, 613-208.jpg"/>
    <hyperlink ref="C5767" r:id="rId663" display="http://warehouse.orhideja.net//images/products/116-208, 613-208.jpg"/>
    <hyperlink ref="C5766" r:id="rId664" display="http://warehouse.orhideja.net//images/products/116-208, 613-208.jpg"/>
    <hyperlink ref="C5765" r:id="rId665" display="http://warehouse.orhideja.net//images/products/110-208-black.jpg"/>
    <hyperlink ref="C5764" r:id="rId666" display="http://warehouse.orhideja.net//images/products/110-208-black.jpg"/>
    <hyperlink ref="C5763" r:id="rId667" display="http://warehouse.orhideja.net//images/products/110-208-black.jpg"/>
    <hyperlink ref="C5762" r:id="rId668" display="http://warehouse.orhideja.net//images/products/110-208-black.jpg"/>
    <hyperlink ref="C5761" r:id="rId669" display="http://warehouse.orhideja.net//images/products/110-208-black.jpg"/>
    <hyperlink ref="C5760" r:id="rId670" display="http://warehouse.orhideja.net//images/products/110-208-black.jpg"/>
    <hyperlink ref="C5759" r:id="rId671" display="http://warehouse.orhideja.net//images/products/110-208-black.jpg"/>
    <hyperlink ref="C5758" r:id="rId672" display="http://warehouse.orhideja.net//images/products/110-208-black.jpg"/>
    <hyperlink ref="C5757" r:id="rId673" display="http://warehouse.orhideja.net//images/products/110-208-black.jpg"/>
    <hyperlink ref="C5756" r:id="rId674" display="http://warehouse.orhideja.net//images/products/110-208-black.jpg"/>
    <hyperlink ref="C5755" r:id="rId675" display="http://warehouse.orhideja.net//images/products/110-208-black.jpg"/>
    <hyperlink ref="C5754" r:id="rId676" display="http://warehouse.orhideja.net//images/products/110-208-black.jpg"/>
    <hyperlink ref="C5753" r:id="rId677" display="http://warehouse.orhideja.net//images/products/110-208-black.jpg"/>
    <hyperlink ref="C5752" r:id="rId678" display="http://warehouse.orhideja.net//images/products/110-208-black.jpg"/>
    <hyperlink ref="C5751" r:id="rId679" display="http://warehouse.orhideja.net//images/products/110-208-black.jpg"/>
    <hyperlink ref="C5750" r:id="rId680" display="http://warehouse.orhideja.net//images/products/110-208-black.jpg"/>
    <hyperlink ref="C5749" r:id="rId681" display="http://warehouse.orhideja.net//images/products/110-208-black.jpg"/>
    <hyperlink ref="C5748" r:id="rId682" display="http://warehouse.orhideja.net//images/products/110-208-black.jpg"/>
    <hyperlink ref="C5747" r:id="rId683" display="http://warehouse.orhideja.net//images/products/613-208_3.jpg"/>
    <hyperlink ref="C5746" r:id="rId684" display="http://warehouse.orhideja.net//images/products/613-208_3.jpg"/>
    <hyperlink ref="C5745" r:id="rId685" display="http://warehouse.orhideja.net//images/products/613-208_3.jpg"/>
    <hyperlink ref="C5744" r:id="rId686" display="http://warehouse.orhideja.net//images/products/180-208,-210-208-red_6.jpg"/>
    <hyperlink ref="C5743" r:id="rId687" display="http://warehouse.orhideja.net//images/products/180-208,-210-208-red_6.jpg"/>
    <hyperlink ref="C5742" r:id="rId688" display="http://warehouse.orhideja.net//images/products/180-208,-210-208-red_6.jpg"/>
    <hyperlink ref="C5741" r:id="rId689" display="http://warehouse.orhideja.net//images/products/180-208,-210-208-red_6.jpg"/>
    <hyperlink ref="C5740" r:id="rId690" display="http://warehouse.orhideja.net//images/products/180-208,-210-208-red_6.jpg"/>
    <hyperlink ref="C5739" r:id="rId691" display="http://warehouse.orhideja.net//images/products/532-208_2.jpg"/>
    <hyperlink ref="C5738" r:id="rId692" display="http://warehouse.orhideja.net//images/products/532-208_2.jpg"/>
    <hyperlink ref="C5737" r:id="rId693" display="http://warehouse.orhideja.net//images/products/532-208_2.jpg"/>
    <hyperlink ref="C5736" r:id="rId694" display="http://warehouse.orhideja.net//images/products/532-208_2.jpg"/>
    <hyperlink ref="C5735" r:id="rId695" display="http://warehouse.orhideja.net//images/products/532-208_2.jpg"/>
    <hyperlink ref="C5734" r:id="rId696" display="http://warehouse.orhideja.net//images/products/532-208.jpg"/>
    <hyperlink ref="C5733" r:id="rId697" display="http://warehouse.orhideja.net//images/products/532-208.jpg"/>
    <hyperlink ref="C5732" r:id="rId698" display="http://warehouse.orhideja.net//images/products/532-208.jpg"/>
    <hyperlink ref="C5731" r:id="rId699" display="http://warehouse.orhideja.net//images/products/181-000,-231-000-red_1.jpg"/>
    <hyperlink ref="C5730" r:id="rId700" display="http://warehouse.orhideja.net//images/products/181-000,-231-000-red_1.jpg"/>
    <hyperlink ref="C5729" r:id="rId701" display="http://warehouse.orhideja.net//images/products/181-000,-231-000-red_1.jpg"/>
    <hyperlink ref="C5728" r:id="rId702" display="http://warehouse.orhideja.net//images/products/181-000,-231-000-red_1.jpg"/>
    <hyperlink ref="C5727" r:id="rId703" display="http://warehouse.orhideja.net//images/products/132-208-red.jpg"/>
    <hyperlink ref="C5726" r:id="rId704" display="http://warehouse.orhideja.net//images/products/132-208-red.jpg"/>
    <hyperlink ref="C5725" r:id="rId705" display="http://warehouse.orhideja.net//images/products/132-208-red.jpg"/>
    <hyperlink ref="C5724" r:id="rId706" display="http://warehouse.orhideja.net//images/products/124-208 ÐºÑÐ°ÑÐ½ÑÐ¸Ì_2.jpg"/>
    <hyperlink ref="C5723" r:id="rId707" display="http://warehouse.orhideja.net//images/products/124-208 ÐºÑÐ°ÑÐ½ÑÐ¸Ì_2.jpg"/>
    <hyperlink ref="C5722" r:id="rId708" display="http://warehouse.orhideja.net//images/products/124-208 ÐºÑÐ°ÑÐ½ÑÐ¸Ì_2.jpg"/>
    <hyperlink ref="C5721" r:id="rId709" display="http://warehouse.orhideja.net//images/products/124-208 ÐºÑÐ°ÑÐ½ÑÐ¸Ì_2.jpg"/>
    <hyperlink ref="C5720" r:id="rId710" display="http://warehouse.orhideja.net//images/products/124-208 ÐºÑÐ°ÑÐ½ÑÐ¸Ì_2.jpg"/>
    <hyperlink ref="C5719" r:id="rId711" display="http://warehouse.orhideja.net//images/products/124-208 ÐºÑÐ°ÑÐ½ÑÐ¸Ì.jpg"/>
    <hyperlink ref="C5718" r:id="rId712" display="http://warehouse.orhideja.net//images/products/110-208-red.jpg"/>
    <hyperlink ref="C5717" r:id="rId713" display="http://warehouse.orhideja.net//images/products/110-208-red.jpg"/>
    <hyperlink ref="C5716" r:id="rId714" display="http://warehouse.orhideja.net//images/products/110-208-red.jpg"/>
    <hyperlink ref="C5715" r:id="rId715" display="http://warehouse.orhideja.net//images/products/705-208-koral_2.jpg"/>
    <hyperlink ref="C5714" r:id="rId716" display="http://warehouse.orhideja.net//images/products/705-208-koral_2.jpg"/>
    <hyperlink ref="C5713" r:id="rId717" display="http://warehouse.orhideja.net//images/products/705-208-koral_2.jpg"/>
    <hyperlink ref="C5712" r:id="rId718" display="http://warehouse.orhideja.net//images/products/705-208-koral_2.jpg"/>
    <hyperlink ref="C5711" r:id="rId719" display="http://warehouse.orhideja.net//images/products/705-208-koral_2.jpg"/>
    <hyperlink ref="C5710" r:id="rId720" display="http://warehouse.orhideja.net//images/products/634-208-corall.jpg"/>
    <hyperlink ref="C5709" r:id="rId721" display="http://warehouse.orhideja.net//images/products/634-208-corall.jpg"/>
    <hyperlink ref="C5708" r:id="rId722" display="http://warehouse.orhideja.net//images/products/soft-cup-bra-isabel-coral-1_3.jpg"/>
    <hyperlink ref="C5707" r:id="rId723" display="http://warehouse.orhideja.net//images/products/soft-cup-bra-isabel-coral-1_3.jpg"/>
    <hyperlink ref="C5706" r:id="rId724" display="http://warehouse.orhideja.net//images/products/soft-cup-bra-isabel-coral-1_3.jpg"/>
    <hyperlink ref="C5705" r:id="rId725" display="http://warehouse.orhideja.net//images/products/soft-cup-bra-isabel-coral-1_3.jpg"/>
    <hyperlink ref="C5704" r:id="rId726" display="http://warehouse.orhideja.net//images/products/110-208 corall.jpg"/>
    <hyperlink ref="C5703" r:id="rId727" display="http://warehouse.orhideja.net//images/products/110-208 corall.jpg"/>
    <hyperlink ref="C5702" r:id="rId728" display="http://warehouse.orhideja.net//images/products/110-208 corall.jpg"/>
    <hyperlink ref="C5701" r:id="rId729" display="http://warehouse.orhideja.net//images/products/110-208 corall.jpg"/>
    <hyperlink ref="C5700" r:id="rId730" display="http://warehouse.orhideja.net//images/products/110-208 corall.jpg"/>
    <hyperlink ref="C5699" r:id="rId731" display="http://warehouse.orhideja.net//images/products/110-208 corall.jpg"/>
    <hyperlink ref="C5698" r:id="rId732" display="http://warehouse.orhideja.net//images/products/110-208 corall.jpg"/>
    <hyperlink ref="C5697" r:id="rId733" display="http://warehouse.orhideja.net//images/products/613-208-dark-blue.jpg"/>
    <hyperlink ref="C5696" r:id="rId734" display="http://warehouse.orhideja.net//images/products/613-208-dark-blue.jpg"/>
    <hyperlink ref="C5695" r:id="rId735" display="http://warehouse.orhideja.net/images/products/613-208-dark-blue.jpg"/>
    <hyperlink ref="C5694" r:id="rId736" display="http://warehouse.orhideja.net//images/products/613-208-dark-blue.jpg"/>
    <hyperlink ref="C5693" r:id="rId737" display="http://warehouse.orhideja.net//images/products/613-208-dark-blue.jpg"/>
    <hyperlink ref="C5692" r:id="rId738" display="http://warehouse.orhideja.net//images/products/180-208,-604-208.jpg"/>
    <hyperlink ref="C5691" r:id="rId739" display="http://warehouse.orhideja.net//images/products/260-208-ÑÐµÐ¼Ð½Ð¾-ÑÐ¸Ð½Ð¸Ð¸Ì-.jpg"/>
    <hyperlink ref="C5690" r:id="rId740" display="http://warehouse.orhideja.net//images/products/236-208-dark-blue.jpg"/>
    <hyperlink ref="C5689" r:id="rId741" display="http://warehouse.orhideja.net//images/products/236-208-dark-blue.jpg"/>
    <hyperlink ref="C5688" r:id="rId742" display="http://warehouse.orhideja.net/images/products/236-208-dark-blue.jpg"/>
    <hyperlink ref="C5687" r:id="rId743" display="http://warehouse.orhideja.net//images/products/236-208-dark-blue.jpg"/>
    <hyperlink ref="C5686" r:id="rId744" display="http://warehouse.orhideja.net/images/products/116-208-213-208-dark-blue_6.jpg"/>
    <hyperlink ref="C5685" r:id="rId745" display="http://warehouse.orhideja.net//images/products/116-208-213-208-dark-blue_6.jpg"/>
    <hyperlink ref="C5684" r:id="rId746" display="http://warehouse.orhideja.net//images/products/116-208-213-208-dark-blue_6.jpg"/>
    <hyperlink ref="C5683" r:id="rId747" display="http://warehouse.orhideja.net//images/products/110-208-blue_2.jpg"/>
    <hyperlink ref="C5682" r:id="rId748" display="http://warehouse.orhideja.net//images/products/110-208-blue_2.jpg"/>
    <hyperlink ref="C5681" r:id="rId749" display="http://warehouse.orhideja.net//images/products/110-208-blue_2.jpg"/>
    <hyperlink ref="C5680" r:id="rId750" display="http://warehouse.orhideja.net//images/products/110-208-blue_2.jpg"/>
    <hyperlink ref="C5679" r:id="rId751" display="http://warehouse.orhideja.net//images/products/110-208-blue_2.jpg"/>
    <hyperlink ref="C5678" r:id="rId752" display="http://warehouse.orhideja.net//images/products/110-208-blue_2.jpg"/>
    <hyperlink ref="C5677" r:id="rId753" display="http://warehouse.orhideja.net//images/products/110-208-blue_2.jpg"/>
    <hyperlink ref="C5676" r:id="rId754" display="http://warehouse.orhideja.net//images/products/180-208,-210-208-t.-sinij_1.jpg"/>
    <hyperlink ref="C5675" r:id="rId755" display="http://warehouse.orhideja.net//images/products/180-208,-210-208-t.-sinij_1.jpg"/>
    <hyperlink ref="C5674" r:id="rId756" display="http://warehouse.orhideja.net//images/products/180-208,-210-208-t.-sinij_1.jpg"/>
    <hyperlink ref="C5673" r:id="rId757" display="http://warehouse.orhideja.net//images/products/180-208,-210-208-t.-sinij_1.jpg"/>
    <hyperlink ref="C5672" r:id="rId758" display="http://warehouse.orhideja.net//images/products/180-208,-210-208-t.-sinij_1.jpg"/>
    <hyperlink ref="C5671" r:id="rId759" display="http://warehouse.orhideja.net//images/products/180-208,-210-208-t.-sinij_1.jpg"/>
    <hyperlink ref="C5670" r:id="rId760" display="http://warehouse.orhideja.net//images/products/180-208,-210-208-t.-sinij_1.jpg"/>
    <hyperlink ref="C5669" r:id="rId761" display="http://warehouse.orhideja.net//images/products/180-208,-210-208-t.-sinij_1.jpg"/>
    <hyperlink ref="C5668" r:id="rId762" display="http://warehouse.orhideja.net//images/products/180-208,-210-208-t.-sinij_1.jpg"/>
    <hyperlink ref="C5667" r:id="rId763" display="http://warehouse.orhideja.net//images/products/180-208,-210-208-t.-sinij_1.jpg"/>
    <hyperlink ref="C5666" r:id="rId764" display="http://warehouse.orhideja.net//images/products/180-208,-210-208-t.-sinij_1.jpg"/>
    <hyperlink ref="C5665" r:id="rId765" display="http://warehouse.orhideja.net//images/products/180-208,-210-208-t.-sinij_1.jpg"/>
    <hyperlink ref="C5664" r:id="rId766" display="http://warehouse.orhideja.net//images/products/180-208,-210-208-t.-sinij_1.jpg"/>
    <hyperlink ref="C5663" r:id="rId767" display="http://warehouse.orhideja.net//images/products/180-208,-210-208-t.-sinij_1.jpg"/>
    <hyperlink ref="C5662" r:id="rId768" display="http://warehouse.orhideja.net//images/products/180-208,-210-208-t.-sinij_1.jpg"/>
    <hyperlink ref="C5661" r:id="rId769" display="http://warehouse.orhideja.net//images/products/180-208,-210-208-t.-sinij_1.jpg"/>
    <hyperlink ref="C5660" r:id="rId770" display="http://warehouse.orhideja.net//images/products/180-208,-210-208-t.-sinij_1.jpg"/>
    <hyperlink ref="C5659" r:id="rId771" display="http://warehouse.orhideja.net//images/products/180-208,-210-208-t.-sinij_1.jpg"/>
    <hyperlink ref="C5658" r:id="rId772" display="http://warehouse.orhideja.net//images/products/180-208,-210-208-t.-sinij_1.jpg"/>
    <hyperlink ref="C5657" r:id="rId773" display="http://warehouse.orhideja.net//images/products/180-208,-210-208-t.-sinij_1.jpg"/>
    <hyperlink ref="C5656" r:id="rId774" display="http://warehouse.orhideja.net//images/products/180-208,-210-208-t.-sinij_1.jpg"/>
    <hyperlink ref="C5655" r:id="rId775" display="http://warehouse.orhideja.net//images/products/180-208,-210-208-t.-sinij_1.jpg"/>
    <hyperlink ref="C5654" r:id="rId776" display="http://warehouse.orhideja.net//images/products/613-208-quartz.jpg"/>
    <hyperlink ref="C5653" r:id="rId777" display="http://warehouse.orhideja.net//images/products/613-208-quartz.jpg"/>
    <hyperlink ref="C5652" r:id="rId778" display="http://warehouse.orhideja.net/images/products/613-208-quartz.jpg"/>
    <hyperlink ref="C5651" r:id="rId779" display="http://warehouse.orhideja.net//images/products/613-208-quartz.jpg"/>
    <hyperlink ref="C5650" r:id="rId780" display="http://warehouse.orhideja.net//images/products/613-208-quartz.jpg"/>
    <hyperlink ref="C5649" r:id="rId781" display="http://warehouse.orhideja.net//images/products/613-208-quartz.jpg"/>
    <hyperlink ref="C5648" r:id="rId782" display="http://warehouse.orhideja.net//images/products/236-208 kvarc_2.jpg"/>
    <hyperlink ref="C5647" r:id="rId783" display="http://warehouse.orhideja.net//images/products/236-208 kvarc_2.jpg"/>
    <hyperlink ref="C5646" r:id="rId784" display="http://warehouse.orhideja.net//images/products/236-208 kvarc_2.jpg"/>
    <hyperlink ref="C5645" r:id="rId785" display="http://warehouse.orhideja.net//images/products/236-208 kvarc_2.jpg"/>
    <hyperlink ref="C5644" r:id="rId786" display="http://warehouse.orhideja.net//images/products/210-208-quartz.jpg"/>
    <hyperlink ref="C5643" r:id="rId787" display="http://warehouse.orhideja.net//images/products/210-208-quartz.jpg"/>
    <hyperlink ref="C5642" r:id="rId788" display="http://warehouse.orhideja.net//images/products/210-208-quartz.jpg"/>
    <hyperlink ref="C5641" r:id="rId789" display="http://warehouse.orhideja.net//images/products/210-208-quartz.jpg"/>
    <hyperlink ref="C5640" r:id="rId790" display="http://warehouse.orhideja.net//images/products/180-208,-210-208-kvarc_1.jpg"/>
    <hyperlink ref="C5639" r:id="rId791" display="http://warehouse.orhideja.net//images/products/180-208,-210-208-kvarc_1.jpg"/>
    <hyperlink ref="C5638" r:id="rId792" display="http://warehouse.orhideja.net//images/products/180-208,-210-208-kvarc_1.jpg"/>
    <hyperlink ref="C5637" r:id="rId793" display="http://warehouse.orhideja.net//images/products/180-208,-210-208-kvarc_1.jpg"/>
    <hyperlink ref="C5636" r:id="rId794" display="http://warehouse.orhideja.net//images/products/180-208,-210-208-kvarc_1.jpg"/>
    <hyperlink ref="C5635" r:id="rId795" display="http://warehouse.orhideja.net//images/products/180-208,-210-208-kvarc_1.jpg"/>
    <hyperlink ref="C5634" r:id="rId796" display="http://warehouse.orhideja.net//images/products/180-208,-210-208-kvarc_1.jpg"/>
    <hyperlink ref="C5633" r:id="rId797" display="http://warehouse.orhideja.net//images/products/180-208,-210-208-kvarc_1.jpg"/>
    <hyperlink ref="C5632" r:id="rId798" display="http://warehouse.orhideja.net//images/products/180-208,-210-208-kvarc_1.jpg"/>
    <hyperlink ref="C5631" r:id="rId799" display="http://warehouse.orhideja.net//images/products/180-208,-210-208-kvarc_1.jpg"/>
    <hyperlink ref="C5630" r:id="rId800" display="http://warehouse.orhideja.net//images/products/180-208,-210-208-kvarc_1.jpg"/>
    <hyperlink ref="C5629" r:id="rId801" display="http://warehouse.orhideja.net//images/products/180-208,-210-208-kvarc_1.jpg"/>
    <hyperlink ref="C5628" r:id="rId802" display="http://warehouse.orhideja.net//images/products/180-208,-210-208-kvarc_1.jpg"/>
    <hyperlink ref="C5627" r:id="rId803" display="http://warehouse.orhideja.net/images/products/180-208,-210-208-kvarc_1.jpg"/>
    <hyperlink ref="C5626" r:id="rId804" display="http://warehouse.orhideja.net//images/products/180-208,-210-208-kvarc_1.jpg"/>
    <hyperlink ref="C5625" r:id="rId805" display="http://warehouse.orhideja.net//images/products/180-208,-210-208-kvarc_1.jpg"/>
    <hyperlink ref="C5624" r:id="rId806" display="http://warehouse.orhideja.net//images/products/180-208,-210-208-kvarc_1.jpg"/>
    <hyperlink ref="C5623" r:id="rId807" display="http://warehouse.orhideja.net//images/products/180-208,-210-208-kvarc_1.jpg"/>
    <hyperlink ref="C5622" r:id="rId808" display="http://warehouse.orhideja.net//images/products/180-208,-210-208-kvarc_1.jpg"/>
    <hyperlink ref="C5621" r:id="rId809" display="http://warehouse.orhideja.net//images/products/180-208,-210-208-kvarc_1.jpg"/>
    <hyperlink ref="C5620" r:id="rId810" display="http://warehouse.orhideja.net//images/products/180-208,-210-208-kvarc_1.jpg"/>
    <hyperlink ref="C5619" r:id="rId811" display="http://warehouse.orhideja.net//images/products/180-208,-210-208-kvarc_1.jpg"/>
    <hyperlink ref="C5618" r:id="rId812" display="http://warehouse.orhideja.net//images/products/180-208,-210-208-kvarc_1.jpg"/>
    <hyperlink ref="C5617" r:id="rId813" display="http://warehouse.orhideja.net//images/products/180-208,-210-208-kvarc_1.jpg"/>
    <hyperlink ref="C5616" r:id="rId814" display="http://warehouse.orhideja.net//images/products/180-208,-210-208-kvarc_1.jpg"/>
    <hyperlink ref="C5615" r:id="rId815" display="http://warehouse.orhideja.net//images/products/180-208,-210-208-kvarc_1.jpg"/>
    <hyperlink ref="C5614" r:id="rId816" display="http://warehouse.orhideja.net//images/products/180-208,-210-208-kvarc_1.jpg"/>
    <hyperlink ref="C5613" r:id="rId817" display="http://warehouse.orhideja.net//images/products/116-208, 299-208-kvarc_1.jpg"/>
    <hyperlink ref="C5612" r:id="rId818" display="http://warehouse.orhideja.net//images/products/116-208, 299-208-kvarc_1.jpg"/>
    <hyperlink ref="C5611" r:id="rId819" display="http://warehouse.orhideja.net//images/products/116-208, 299-208-kvarc_1.jpg"/>
    <hyperlink ref="C5610" r:id="rId820" display="http://warehouse.orhideja.net//images/products/116-208, 299-208-kvarc_1.jpg"/>
    <hyperlink ref="C5609" r:id="rId821" display="http://warehouse.orhideja.net//images/products/116-208, 299-208-kvarc_1.jpg"/>
    <hyperlink ref="C5608" r:id="rId822" display="http://warehouse.orhideja.net//images/products/532-208 4ajka.jpg"/>
    <hyperlink ref="C5607" r:id="rId823" display="http://warehouse.orhideja.net//images/products/532-208 4ajka.jpg"/>
    <hyperlink ref="C5606" r:id="rId824" display="http://warehouse.orhideja.net//images/products/532-208 4ajka.jpg"/>
    <hyperlink ref="C5605" r:id="rId825" display="http://warehouse.orhideja.net//images/products/532-208 4ajka.jpg"/>
    <hyperlink ref="C5604" r:id="rId826" display="http://warehouse.orhideja.net//images/products/532-208 4ajka.jpg"/>
    <hyperlink ref="C5603" r:id="rId827" display="http://warehouse.orhideja.net//images/products/532-208 4ajka.jpg"/>
    <hyperlink ref="C5602" r:id="rId828" display="http://warehouse.orhideja.net//images/products/532-208 4ajka.jpg"/>
    <hyperlink ref="C5601" r:id="rId829" display="http://warehouse.orhideja.net//images/products/532-208 4ajka.jpg"/>
    <hyperlink ref="C5600" r:id="rId830" display="http://warehouse.orhideja.net//images/products/110-208_2.jpg"/>
    <hyperlink ref="C5599" r:id="rId831" display="http://warehouse.orhideja.net//images/products/110-208_2.jpg"/>
    <hyperlink ref="C5598" r:id="rId832" display="http://warehouse.orhideja.net//images/products/110-208_2.jpg"/>
    <hyperlink ref="C5597" r:id="rId833" display="http://warehouse.orhideja.net//images/products/110-208_2.jpg"/>
    <hyperlink ref="C5596" r:id="rId834" display="http://warehouse.orhideja.net//images/products/110-208_2.jpg"/>
    <hyperlink ref="C5595" r:id="rId835" display="http://warehouse.orhideja.net//images/products/710-208.jpg"/>
    <hyperlink ref="C5594" r:id="rId836" display="http://warehouse.orhideja.net//images/products/710-208.jpg"/>
    <hyperlink ref="C5593" r:id="rId837" display="http://warehouse.orhideja.net//images/products/710-208.jpg"/>
    <hyperlink ref="C5592" r:id="rId838" display="http://warehouse.orhideja.net//images/products/710-208.jpg"/>
    <hyperlink ref="C5591" r:id="rId839" display="http://warehouse.orhideja.net//images/products/181-208_ruby.jpg"/>
    <hyperlink ref="C5590" r:id="rId840" display="http://warehouse.orhideja.net//images/products/181-208_ruby.jpg"/>
    <hyperlink ref="C5589" r:id="rId841" display="http://warehouse.orhideja.net//images/products/181-208_ruby.jpg"/>
    <hyperlink ref="C5588" r:id="rId842" display="http://warehouse.orhideja.net//images/products/181-208_ruby.jpg"/>
    <hyperlink ref="C5587" r:id="rId843" display="http://warehouse.orhideja.net//images/products/181-208_ruby.jpg"/>
    <hyperlink ref="C5586" r:id="rId844" display="http://warehouse.orhideja.net/images/products/181-208_ruby.jpg"/>
    <hyperlink ref="C5585" r:id="rId845" display="http://warehouse.orhideja.net//images/products/181-208_ruby.jpg"/>
    <hyperlink ref="C5584" r:id="rId846" display="http://warehouse.orhideja.net//images/products/181-208_ruby.jpg"/>
    <hyperlink ref="C5583" r:id="rId847" display="http://warehouse.orhideja.net//images/products/181-208_ruby.jpg"/>
    <hyperlink ref="C5582" r:id="rId848" display="http://warehouse.orhideja.net//images/products/181-208_ruby.jpg"/>
    <hyperlink ref="C5581" r:id="rId849" display="http://warehouse.orhideja.net//images/products/181-208_ruby.jpg"/>
    <hyperlink ref="C5580" r:id="rId850" display="http://warehouse.orhideja.net//images/products/181-208_ruby.jpg"/>
    <hyperlink ref="C5579" r:id="rId851" display="http://warehouse.orhideja.net//images/products/181-208_ruby.jpg"/>
    <hyperlink ref="C5578" r:id="rId852" display="http://warehouse.orhideja.net//images/products/180-208 ÑÑÐ±Ð¸Ð½.jpg"/>
    <hyperlink ref="C5577" r:id="rId853" display="http://warehouse.orhideja.net//images/products/180-208 ÑÑÐ±Ð¸Ð½.jpg"/>
    <hyperlink ref="C5576" r:id="rId854" display="http://warehouse.orhideja.net//images/products/180-208 ÑÑÐ±Ð¸Ð½.jpg"/>
    <hyperlink ref="C5575" r:id="rId855" display="http://warehouse.orhideja.net//images/products/180-208 ÑÑÐ±Ð¸Ð½.jpg"/>
    <hyperlink ref="C5574" r:id="rId856" display="http://warehouse.orhideja.net/images/products/180-208 ÑÑÐ±Ð¸Ð½.jpg"/>
    <hyperlink ref="C5573" r:id="rId857" display="http://warehouse.orhideja.net/images/products/180-208 ÑÑÐ±Ð¸Ð½.jpg"/>
    <hyperlink ref="C5572" r:id="rId858" display="http://warehouse.orhideja.net//images/products/180-208 ÑÑÐ±Ð¸Ð½.jpg"/>
    <hyperlink ref="C5571" r:id="rId859" display="http://warehouse.orhideja.net//images/products/180-208 ÑÑÐ±Ð¸Ð½.jpg"/>
    <hyperlink ref="C5570" r:id="rId860" display="http://warehouse.orhideja.net//images/products/180-208 ÑÑÐ±Ð¸Ð½.jpg"/>
    <hyperlink ref="C5569" r:id="rId861" display="http://warehouse.orhideja.net//images/products/180-208 ÑÑÐ±Ð¸Ð½.jpg"/>
    <hyperlink ref="C5568" r:id="rId862" display="http://warehouse.orhideja.net//images/products/180-208 ÑÑÐ±Ð¸Ð½.jpg"/>
    <hyperlink ref="C5567" r:id="rId863" display="http://warehouse.orhideja.net/images/products/180-208 ÑÑÐ±Ð¸Ð½.jpg"/>
    <hyperlink ref="C5566" r:id="rId864" display="http://warehouse.orhideja.net//images/products/180-208 ÑÑÐ±Ð¸Ð½.jpg"/>
    <hyperlink ref="C5565" r:id="rId865" display="http://warehouse.orhideja.net//images/products/180-208 ÑÑÐ±Ð¸Ð½.jpg"/>
    <hyperlink ref="C5564" r:id="rId866" display="http://warehouse.orhideja.net//images/products/180-208 ÑÑÐ±Ð¸Ð½.jpg"/>
    <hyperlink ref="C5563" r:id="rId867" display="http://warehouse.orhideja.net//images/products/180-208 ÑÑÐ±Ð¸Ð½.jpg"/>
    <hyperlink ref="C5562" r:id="rId868" display="http://warehouse.orhideja.net//images/products/180-208 ÑÑÐ±Ð¸Ð½.jpg"/>
    <hyperlink ref="C5561" r:id="rId869" display="http://warehouse.orhideja.net//images/products/180-208 ÑÑÐ±Ð¸Ð½.jpg"/>
    <hyperlink ref="C5560" r:id="rId870" display="http://warehouse.orhideja.net//images/products/180-208 ÑÑÐ±Ð¸Ð½.jpg"/>
    <hyperlink ref="C5559" r:id="rId871" display="http://warehouse.orhideja.net//images/products/180-208 ÑÑÐ±Ð¸Ð½.jpg"/>
    <hyperlink ref="C5558" r:id="rId872" display="http://warehouse.orhideja.net//images/products/116-208 â¡âÂ°Â®â .jpg"/>
    <hyperlink ref="C5557" r:id="rId873" display="http://warehouse.orhideja.net//images/products/116-208 â¡âÂ°Â®â .jpg"/>
    <hyperlink ref="C5556" r:id="rId874" display="http://warehouse.orhideja.net//images/products/116-208 â¡âÂ°Â®â .jpg"/>
    <hyperlink ref="C5555" r:id="rId875" display="http://warehouse.orhideja.net//images/products/116-208 â¡âÂ°Â®â .jpg"/>
    <hyperlink ref="C5554" r:id="rId876" display="http://warehouse.orhideja.net//images/products/116-208 â¡âÂ°Â®â .jpg"/>
    <hyperlink ref="C5553" r:id="rId877" display="http://warehouse.orhideja.net//images/products/116-208 â¡âÂ°Â®â .jpg"/>
    <hyperlink ref="C5552" r:id="rId878" display="http://warehouse.orhideja.net//images/products/116-208 â¡âÂ°Â®â .jpg"/>
    <hyperlink ref="C5551" r:id="rId879" display="http://warehouse.orhideja.net//images/products/116-208 â¡âÂ°Â®â .jpg"/>
    <hyperlink ref="C5550" r:id="rId880" display="http://warehouse.orhideja.net//images/products/116-208 â¡âÂ°Â®â .jpg"/>
    <hyperlink ref="C5549" r:id="rId881" display="http://warehouse.orhideja.net//images/products/116-208 â¡âÂ°Â®â .jpg"/>
    <hyperlink ref="C5548" r:id="rId882" display="http://warehouse.orhideja.net//images/products/116-208 â¡âÂ°Â®â .jpg"/>
    <hyperlink ref="C5547" r:id="rId883" display="http://warehouse.orhideja.net//images/products/116-208 â¡âÂ°Â®â .jpg"/>
    <hyperlink ref="C5546" r:id="rId884" display="http://warehouse.orhideja.net//images/products/0S4A8505-53.jpg"/>
    <hyperlink ref="C5545" r:id="rId885" display="http://warehouse.orhideja.net//images/products/0S4A8505-53.jpg"/>
    <hyperlink ref="C5544" r:id="rId886" display="http://warehouse.orhideja.net//images/products/0S4A8505-53.jpg"/>
    <hyperlink ref="C5543" r:id="rId887" display="http://warehouse.orhideja.net//images/products/0S4A8505-53.jpg"/>
    <hyperlink ref="C5542" r:id="rId888" display="http://warehouse.orhideja.net//images/products/0S4A8505-53.jpg"/>
    <hyperlink ref="C5541" r:id="rId889" display="http://warehouse.orhideja.net//images/products/0S4A8505-53.jpg"/>
    <hyperlink ref="C5540" r:id="rId890" display="http://warehouse.orhideja.net//images/products/0S4A8505-53.jpg"/>
    <hyperlink ref="C5539" r:id="rId891" display="http://warehouse.orhideja.net//images/products/0S4A8515-57.jpg"/>
    <hyperlink ref="C5538" r:id="rId892" display="http://warehouse.orhideja.net//images/products/0S4A8515-57.jpg"/>
    <hyperlink ref="C5537" r:id="rId893" display="http://warehouse.orhideja.net//images/products/0S4A8515-57.jpg"/>
    <hyperlink ref="C5536" r:id="rId894" display="http://warehouse.orhideja.net//images/products/0S4A8515-57.jpg"/>
    <hyperlink ref="C5535" r:id="rId895" display="http://warehouse.orhideja.net//images/products/0S4A8515-57.jpg"/>
    <hyperlink ref="C5534" r:id="rId896" display="http://warehouse.orhideja.net//images/products/213-208_rose.jpg"/>
    <hyperlink ref="C5533" r:id="rId897" display="http://warehouse.orhideja.net//images/products/213-208_rose.jpg"/>
    <hyperlink ref="C5532" r:id="rId898" display="http://warehouse.orhideja.net//images/products/213-208_rose.jpg"/>
    <hyperlink ref="C5531" r:id="rId899" display="http://warehouse.orhideja.net//images/products/210-208 EÌÂ¢â¢âÃAÌâ Ã-â¡ÃÃÃÂ¢IÌÂ©.jpg"/>
    <hyperlink ref="C5530" r:id="rId900" display="http://warehouse.orhideja.net//images/products/210-208 EÌÂ¢â¢âÃAÌâ Ã-â¡ÃÃÃÂ¢IÌÂ©.jpg"/>
    <hyperlink ref="C5529" r:id="rId901" display="http://warehouse.orhideja.net//images/products/210-208 EÌÂ¢â¢âÃAÌâ Ã-â¡ÃÃÃÂ¢IÌÂ©.jpg"/>
    <hyperlink ref="C5528" r:id="rId902" display="http://warehouse.orhideja.net//images/products/210-208 EÌÂ¢â¢âÃAÌâ Ã-â¡ÃÃÃÂ¢IÌÂ©.jpg"/>
    <hyperlink ref="C5527" r:id="rId903" display="http://warehouse.orhideja.net//images/products/210-208 EÌÂ¢â¢âÃAÌâ Ã-â¡ÃÃÃÂ¢IÌÂ©.jpg"/>
    <hyperlink ref="C5526" r:id="rId904" display="http://warehouse.orhideja.net//images/products/180-208 ÑÐ²ÐµÑÐ¾ÑÐ½Ð¾-ÑÐ¾Ð·Ð¾Ð²ÑÐ¸Ì.jpg"/>
    <hyperlink ref="C5525" r:id="rId905" display="http://warehouse.orhideja.net//images/products/180-208 ÑÐ²ÐµÑÐ¾ÑÐ½Ð¾-ÑÐ¾Ð·Ð¾Ð²ÑÐ¸Ì.jpg"/>
    <hyperlink ref="C5524" r:id="rId906" display="http://warehouse.orhideja.net//images/products/180-208 ÑÐ²ÐµÑÐ¾ÑÐ½Ð¾-ÑÐ¾Ð·Ð¾Ð²ÑÐ¸Ì.jpg"/>
    <hyperlink ref="C5523" r:id="rId907" display="http://warehouse.orhideja.net//images/products/180-208 ÑÐ²ÐµÑÐ¾ÑÐ½Ð¾-ÑÐ¾Ð·Ð¾Ð²ÑÐ¸Ì.jpg"/>
    <hyperlink ref="C5522" r:id="rId908" display="http://warehouse.orhideja.net//images/products/180-208 ÑÐ²ÐµÑÐ¾ÑÐ½Ð¾-ÑÐ¾Ð·Ð¾Ð²ÑÐ¸Ì.jpg"/>
    <hyperlink ref="C5521" r:id="rId909" display="http://warehouse.orhideja.net//images/products/180-208 ÑÐ²ÐµÑÐ¾ÑÐ½Ð¾-ÑÐ¾Ð·Ð¾Ð²ÑÐ¸Ì.jpg"/>
    <hyperlink ref="C5520" r:id="rId910" display="http://warehouse.orhideja.net//images/products/180-208 ÑÐ²ÐµÑÐ¾ÑÐ½Ð¾-ÑÐ¾Ð·Ð¾Ð²ÑÐ¸Ì.jpg"/>
    <hyperlink ref="C5519" r:id="rId911" display="http://warehouse.orhideja.net//images/products/180-208 ÑÐ²ÐµÑÐ¾ÑÐ½Ð¾-ÑÐ¾Ð·Ð¾Ð²ÑÐ¸Ì.jpg"/>
    <hyperlink ref="C5518" r:id="rId912" display="http://warehouse.orhideja.net//images/products/180-208 ÑÐ²ÐµÑÐ¾ÑÐ½Ð¾-ÑÐ¾Ð·Ð¾Ð²ÑÐ¸Ì.jpg"/>
    <hyperlink ref="C5517" r:id="rId913" display="http://warehouse.orhideja.net/images/products/180-208 ÑÐ²ÐµÑÐ¾ÑÐ½Ð¾-ÑÐ¾Ð·Ð¾Ð²ÑÐ¸Ì.jpg"/>
    <hyperlink ref="C5516" r:id="rId914" display="http://warehouse.orhideja.net//images/products/180-208 ÑÐ²ÐµÑÐ¾ÑÐ½Ð¾-ÑÐ¾Ð·Ð¾Ð²ÑÐ¸Ì.jpg"/>
    <hyperlink ref="C5515" r:id="rId915" display="http://warehouse.orhideja.net//images/products/180-208 ÑÐ²ÐµÑÐ¾ÑÐ½Ð¾-ÑÐ¾Ð·Ð¾Ð²ÑÐ¸Ì.jpg"/>
    <hyperlink ref="C5514" r:id="rId916" display="http://warehouse.orhideja.net//images/products/180-208 ÑÐ²ÐµÑÐ¾ÑÐ½Ð¾-ÑÐ¾Ð·Ð¾Ð²ÑÐ¸Ì.jpg"/>
    <hyperlink ref="C5513" r:id="rId917" display="http://warehouse.orhideja.net//images/products/180-208 ÑÐ²ÐµÑÐ¾ÑÐ½Ð¾-ÑÐ¾Ð·Ð¾Ð²ÑÐ¸Ì.jpg"/>
    <hyperlink ref="C5512" r:id="rId918" display="http://warehouse.orhideja.net//images/products/180-208 ÑÐ²ÐµÑÐ¾ÑÐ½Ð¾-ÑÐ¾Ð·Ð¾Ð²ÑÐ¸Ì.jpg"/>
    <hyperlink ref="C5511" r:id="rId919" display="http://warehouse.orhideja.net//images/products/180-208 ÑÐ²ÐµÑÐ¾ÑÐ½Ð¾-ÑÐ¾Ð·Ð¾Ð²ÑÐ¸Ì.jpg"/>
    <hyperlink ref="C5510" r:id="rId920" display="http://warehouse.orhideja.net//images/products/180-208 ÑÐ²ÐµÑÐ¾ÑÐ½Ð¾-ÑÐ¾Ð·Ð¾Ð²ÑÐ¸Ì.jpg"/>
    <hyperlink ref="C5509" r:id="rId921" display="http://warehouse.orhideja.net//images/products/180-208 ÑÐ²ÐµÑÐ¾ÑÐ½Ð¾-ÑÐ¾Ð·Ð¾Ð²ÑÐ¸Ì.jpg"/>
    <hyperlink ref="C5508" r:id="rId922" display="http://warehouse.orhideja.net//images/products/180-208 ÑÐ²ÐµÑÐ¾ÑÐ½Ð¾-ÑÐ¾Ð·Ð¾Ð²ÑÐ¸Ì.jpg"/>
    <hyperlink ref="C5507" r:id="rId923" display="http://warehouse.orhideja.net//images/products/180-208 ÑÐ²ÐµÑÐ¾ÑÐ½Ð¾-ÑÐ¾Ð·Ð¾Ð²ÑÐ¸Ì.jpg"/>
    <hyperlink ref="C5506" r:id="rId924" display="http://warehouse.orhideja.net//images/products/180-208 ÑÐ²ÐµÑÐ¾ÑÐ½Ð¾-ÑÐ¾Ð·Ð¾Ð²ÑÐ¸Ì.jpg"/>
    <hyperlink ref="C5505" r:id="rId925" display="http://warehouse.orhideja.net//images/products/180-208 ÑÐ²ÐµÑÐ¾ÑÐ½Ð¾-ÑÐ¾Ð·Ð¾Ð²ÑÐ¸Ì.jpg"/>
    <hyperlink ref="C5504" r:id="rId926" display="http://warehouse.orhideja.net//images/products/180-208 ÑÐ²ÐµÑÐ¾ÑÐ½Ð¾-ÑÐ¾Ð·Ð¾Ð²ÑÐ¸Ì.jpg"/>
    <hyperlink ref="C5503" r:id="rId927" display="http://warehouse.orhideja.net//images/products/180-208 ÑÐ²ÐµÑÐ¾ÑÐ½Ð¾-ÑÐ¾Ð·Ð¾Ð²ÑÐ¸Ì.jpg"/>
    <hyperlink ref="C5502" r:id="rId928" display="http://warehouse.orhideja.net//images/products/180-208 ÑÐ²ÐµÑÐ¾ÑÐ½Ð¾-ÑÐ¾Ð·Ð¾Ð²ÑÐ¸Ì.jpg"/>
    <hyperlink ref="C5501" r:id="rId929" display="http://warehouse.orhideja.net//images/products/180-208 ÑÐ²ÐµÑÐ¾ÑÐ½Ð¾-ÑÐ¾Ð·Ð¾Ð²ÑÐ¸Ì.jpg"/>
    <hyperlink ref="C5500" r:id="rId930" display="http://warehouse.orhideja.net//images/products/180-208 ÑÐ²ÐµÑÐ¾ÑÐ½Ð¾-ÑÐ¾Ð·Ð¾Ð²ÑÐ¸Ì.jpg"/>
    <hyperlink ref="C5499" r:id="rId931" display="http://warehouse.orhideja.net//images/products/180-208 ÑÐ²ÐµÑÐ¾ÑÐ½Ð¾-ÑÐ¾Ð·Ð¾Ð²ÑÐ¸Ì.jpg"/>
    <hyperlink ref="C5498" r:id="rId932" display="http://warehouse.orhideja.net//images/products/116-208 ÑÐ²ÐµÑÐ¾ÑÐ½Ð¾-ÑÐ¾Ð·Ð¾Ð²ÑÐ¸Ì.JPG"/>
    <hyperlink ref="C5497" r:id="rId933" display="http://warehouse.orhideja.net//images/products/116-208 ÑÐ²ÐµÑÐ¾ÑÐ½Ð¾-ÑÐ¾Ð·Ð¾Ð²ÑÐ¸Ì.JPG"/>
    <hyperlink ref="C5496" r:id="rId934" display="http://warehouse.orhideja.net//images/products/116-208 ÑÐ²ÐµÑÐ¾ÑÐ½Ð¾-ÑÐ¾Ð·Ð¾Ð²ÑÐ¸Ì.JPG"/>
    <hyperlink ref="C5495" r:id="rId935" display="http://warehouse.orhideja.net//images/products/116-208 ÑÐ²ÐµÑÐ¾ÑÐ½Ð¾-ÑÐ¾Ð·Ð¾Ð²ÑÐ¸Ì.JPG"/>
    <hyperlink ref="C5494" r:id="rId936" display="http://warehouse.orhideja.net//images/products/116-208-pink-colored.jpg"/>
    <hyperlink ref="C5493" r:id="rId937" display="http://warehouse.orhideja.net//images/products/116-208-pink-colored.jpg"/>
    <hyperlink ref="C5492" r:id="rId938" display="http://warehouse.orhideja.net//images/products/116-208-pink-colored.jpg"/>
    <hyperlink ref="C5491" r:id="rId939" display="http://warehouse.orhideja.net//images/products/116-208-pink-colored.jpg"/>
    <hyperlink ref="C5490" r:id="rId940" display="http://warehouse.orhideja.net//images/products/116-208-pink-colored.jpg"/>
    <hyperlink ref="C5489" r:id="rId941" display="http://warehouse.orhideja.net//images/products/116-208-pink-colored.jpg"/>
    <hyperlink ref="C5488" r:id="rId942" display="http://warehouse.orhideja.net//images/products/116-208-pink-colored.jpg"/>
    <hyperlink ref="C5487" r:id="rId943" display="http://warehouse.orhideja.net//images/products/116-208-pink-colored.jpg"/>
    <hyperlink ref="C5486" r:id="rId944" display="http://warehouse.orhideja.net//images/products/116-208-pink-colored.jpg"/>
    <hyperlink ref="C5485" r:id="rId945" display="http://warehouse.orhideja.net//images/products/116-208-pink-colored.jpg"/>
    <hyperlink ref="C5484" r:id="rId946" display="http://warehouse.orhideja.net//images/products/116-208-pink-colored.jpg"/>
    <hyperlink ref="C5483" r:id="rId947" display="http://warehouse.orhideja.net//images/products/116-208-pink-colored.jpg"/>
    <hyperlink ref="C5482" r:id="rId948" display="http://warehouse.orhideja.net//images/products/116-208-pink-colored.jpg"/>
    <hyperlink ref="C5481" r:id="rId949" display="http://warehouse.orhideja.net//images/products/116-208-pink-colored.jpg"/>
    <hyperlink ref="C5480" r:id="rId950" display="http://warehouse.orhideja.net//images/products/116-208-pink-colored.jpg"/>
    <hyperlink ref="C5479" r:id="rId951" display="http://warehouse.orhideja.net//images/products/116-208-pink-colored.jpg"/>
    <hyperlink ref="C5478" r:id="rId952" display="http://warehouse.orhideja.net//images/products/116-208-pink-colored.jpg"/>
    <hyperlink ref="C5477" r:id="rId953" display="http://warehouse.orhideja.net//images/products/116-208-pink-colored.jpg"/>
    <hyperlink ref="C5476" r:id="rId954" display="http://warehouse.orhideja.net//images/products/116-208-pink-colored.jpg"/>
    <hyperlink ref="C5475" r:id="rId955" display="http://warehouse.orhideja.net//images/products/116-208-pink-colored.jpg"/>
    <hyperlink ref="C5474" r:id="rId956" display="http://warehouse.orhideja.net//images/products/116-208-pink-colored.jpg"/>
    <hyperlink ref="C5473" r:id="rId957" display="http://warehouse.orhideja.net//images/products/116-208-pink-colored.jpg"/>
    <hyperlink ref="C5472" r:id="rId958" display="http://warehouse.orhideja.net//images/products/613-208 burgundy.jpg"/>
    <hyperlink ref="C5471" r:id="rId959" display="http://warehouse.orhideja.net//images/products/613-208 burgundy.jpg"/>
    <hyperlink ref="C5470" r:id="rId960" display="http://warehouse.orhideja.net//images/products/613-208 burgundy.jpg"/>
    <hyperlink ref="C5469" r:id="rId961" display="http://warehouse.orhideja.net//images/products/36.jpg"/>
    <hyperlink ref="C5468" r:id="rId962" display="http://warehouse.orhideja.net//images/products/36.jpg"/>
    <hyperlink ref="C5467" r:id="rId963" display="http://warehouse.orhideja.net//images/products/236-208.jpg"/>
    <hyperlink ref="C5466" r:id="rId964" display="http://warehouse.orhideja.net//images/products/236-208.jpg"/>
    <hyperlink ref="C5465" r:id="rId965" display="http://warehouse.orhideja.net//images/products/236-208.jpg"/>
    <hyperlink ref="C5464" r:id="rId966" display="http://warehouse.orhideja.net//images/products/180-208 Â°ââ¡Â£ââ Â§Â®.jpg"/>
    <hyperlink ref="C5463" r:id="rId967" display="http://warehouse.orhideja.net//images/products/180-208 Â°ââ¡Â£ââ Â§Â®.jpg"/>
    <hyperlink ref="C5462" r:id="rId968" display="http://warehouse.orhideja.net//images/products/180-208 Â°ââ¡Â£ââ Â§Â®.jpg"/>
    <hyperlink ref="C5461" r:id="rId969" display="http://warehouse.orhideja.net//images/products/180-208 Â°ââ¡Â£ââ Â§Â®.jpg"/>
    <hyperlink ref="C5460" r:id="rId970" display="http://warehouse.orhideja.net//images/products/180-208 Â°ââ¡Â£ââ Â§Â®.jpg"/>
    <hyperlink ref="C5459" r:id="rId971" display="http://warehouse.orhideja.net//images/products/180-208 Â°ââ¡Â£ââ Â§Â®.jpg"/>
    <hyperlink ref="C5458" r:id="rId972" display="http://warehouse.orhideja.net//images/products/180-208 Â°ââ¡Â£ââ Â§Â®.jpg"/>
    <hyperlink ref="C5457" r:id="rId973" display="http://warehouse.orhideja.net//images/products/180-208 Â°ââ¡Â£ââ Â§Â®.jpg"/>
    <hyperlink ref="C5456" r:id="rId974" display="http://warehouse.orhideja.net//images/products/180-208 Â°ââ¡Â£ââ Â§Â®.jpg"/>
    <hyperlink ref="C5455" r:id="rId975" display="http://warehouse.orhideja.net//images/products/180-208 Â°ââ¡Â£ââ Â§Â®.jpg"/>
    <hyperlink ref="C5454" r:id="rId976" display="http://warehouse.orhideja.net//images/products/180-208 Â°ââ¡Â£ââ Â§Â®.jpg"/>
    <hyperlink ref="C5453" r:id="rId977" display="http://warehouse.orhideja.net//images/products/180-208 Â°ââ¡Â£ââ Â§Â®.jpg"/>
    <hyperlink ref="C5452" r:id="rId978" display="http://warehouse.orhideja.net//images/products/180-208 Â°ââ¡Â£ââ Â§Â®.jpg"/>
    <hyperlink ref="C5451" r:id="rId979" display="http://warehouse.orhideja.net//images/products/180-208 Â°ââ¡Â£ââ Â§Â®.jpg"/>
    <hyperlink ref="C5450" r:id="rId980" display="http://warehouse.orhideja.net//images/products/180-208 Â°ââ¡Â£ââ Â§Â®.jpg"/>
    <hyperlink ref="C5449" r:id="rId981" display="http://warehouse.orhideja.net//images/products/180-208 Â°ââ¡Â£ââ Â§Â®.jpg"/>
    <hyperlink ref="C5448" r:id="rId982" display="http://warehouse.orhideja.net//images/products/180-208 Â°ââ¡Â£ââ Â§Â®.jpg"/>
    <hyperlink ref="C5447" r:id="rId983" display="http://warehouse.orhideja.net//images/products/180-208 Â°ââ¡Â£ââ Â§Â®.jpg"/>
    <hyperlink ref="C5446" r:id="rId984" display="http://warehouse.orhideja.net//images/products/180-208 Â°ââ¡Â£ââ Â§Â®.jpg"/>
    <hyperlink ref="C5445" r:id="rId985" display="http://warehouse.orhideja.net//images/products/180-208 Â°ââ¡Â£ââ Â§Â®.jpg"/>
    <hyperlink ref="C5444" r:id="rId986" display="http://warehouse.orhideja.net//images/products/180-208 Â°ââ¡Â£ââ Â§Â®.jpg"/>
    <hyperlink ref="C5443" r:id="rId987" display="http://warehouse.orhideja.net//images/products/180-208 Â°ââ¡Â£ââ Â§Â®.jpg"/>
    <hyperlink ref="C5442" r:id="rId988" display="http://warehouse.orhideja.net//images/products/180-208 Â°ââ¡Â£ââ Â§Â®.jpg"/>
    <hyperlink ref="C5441" r:id="rId989" display="http://warehouse.orhideja.net//images/products/180-208 Â°ââ¡Â£ââ Â§Â®.jpg"/>
    <hyperlink ref="C5440" r:id="rId990" display="http://warehouse.orhideja.net//images/products/180-208 Â°ââ¡Â£ââ Â§Â®.jpg"/>
    <hyperlink ref="C5439" r:id="rId991" display="http://warehouse.orhideja.net//images/products/180-208 Â°ââ¡Â£ââ Â§Â®.jpg"/>
    <hyperlink ref="C5438" r:id="rId992" display="http://warehouse.orhideja.net//images/products/180-208 Â°ââ¡Â£ââ Â§Â®.jpg"/>
    <hyperlink ref="C5437" r:id="rId993" display="http://warehouse.orhideja.net//images/products/180-208 Â°ââ¡Â£ââ Â§Â®.jpg"/>
    <hyperlink ref="C5436" r:id="rId994" display="http://warehouse.orhideja.net//images/products/180-208 Â°ââ¡Â£ââ Â§Â®.jpg"/>
    <hyperlink ref="C5435" r:id="rId995" display="http://warehouse.orhideja.net//images/products/180-208 Â°ââ¡Â£ââ Â§Â®.jpg"/>
    <hyperlink ref="C5434" r:id="rId996" display="http://warehouse.orhideja.net//images/products/116-208, 299-208-burgundy_1.jpg"/>
    <hyperlink ref="C5433" r:id="rId997" display="http://warehouse.orhideja.net//images/products/116-208, 299-208-burgundy_1.jpg"/>
    <hyperlink ref="C5432" r:id="rId998" display="http://warehouse.orhideja.net//images/products/116-208, 299-208-burgundy_1.jpg"/>
    <hyperlink ref="C5431" r:id="rId999" display="http://warehouse.orhideja.net//images/products/116-208, 299-208-burgundy_1.jpg"/>
    <hyperlink ref="C5430" r:id="rId1000" display="http://warehouse.orhideja.net//images/products/116-208, 299-208-burgundy_1.jpg"/>
    <hyperlink ref="C5429" r:id="rId1001" display="http://warehouse.orhideja.net//images/products/116-208, 299-208-burgundy_1.jpg"/>
    <hyperlink ref="C5428" r:id="rId1002" display="http://warehouse.orhideja.net//images/products/116-208, 299-208-burgundy_1.jpg"/>
    <hyperlink ref="C5427" r:id="rId1003" display="http://warehouse.orhideja.net//images/products/116-208, 299-208-burgundy_1.jpg"/>
    <hyperlink ref="C5426" r:id="rId1004" display="http://warehouse.orhideja.net//images/products/116-208, 299-208-burgundy_1.jpg"/>
    <hyperlink ref="C5425" r:id="rId1005" display="http://warehouse.orhideja.net//images/products/116-208, 299-208-burgundy_1.jpg"/>
    <hyperlink ref="C5424" r:id="rId1006" display="http://warehouse.orhideja.net//images/products/116-208, 299-208-burgundy_1.jpg"/>
    <hyperlink ref="C5423" r:id="rId1007" display="http://warehouse.orhideja.net//images/products/116-208, 299-208-burgundy_1.jpg"/>
    <hyperlink ref="C5422" r:id="rId1008" display="http://warehouse.orhideja.net//images/products/116-208, 299-208-burgundy_1.jpg"/>
    <hyperlink ref="C5421" r:id="rId1009" display="http://warehouse.orhideja.net//images/products/116-208, 299-208-burgundy_1.jpg"/>
    <hyperlink ref="C5420" r:id="rId1010" display="http://warehouse.orhideja.net//images/products/116-208, 299-208-burgundy_1.jpg"/>
    <hyperlink ref="C5419" r:id="rId1011" display="http://warehouse.orhideja.net//images/products/116-208, 299-208-burgundy_1.jpg"/>
    <hyperlink ref="C5418" r:id="rId1012" display="http://warehouse.orhideja.net//images/products/116-208, 299-208-burgundy_1.jpg"/>
    <hyperlink ref="C5417" r:id="rId1013" display="http://warehouse.orhideja.net//images/products/613-208-krem-brule.jpg"/>
    <hyperlink ref="C5416" r:id="rId1014" display="http://warehouse.orhideja.net//images/products/613-208-krem-brule.jpg"/>
    <hyperlink ref="C5415" r:id="rId1015" display="http://warehouse.orhideja.net//images/products/613-208-krem-brule.jpg"/>
    <hyperlink ref="C5414" r:id="rId1016" display="http://warehouse.orhideja.net//images/products/613-208-krem-brule.jpg"/>
    <hyperlink ref="C5413" r:id="rId1017" display="http://warehouse.orhideja.net//images/products/613-208-krem-brule.jpg"/>
    <hyperlink ref="C5412" r:id="rId1018" display="http://warehouse.orhideja.net//images/products/613-208-krem-brule.jpg"/>
    <hyperlink ref="C5411" r:id="rId1019" display="http://warehouse.orhideja.net//images/products/613-208-krem-brule.jpg"/>
    <hyperlink ref="C5410" r:id="rId1020" display="http://warehouse.orhideja.net//images/products/236-208-krem-brule.jpg"/>
    <hyperlink ref="C5409" r:id="rId1021" display="http://warehouse.orhideja.net//images/products/236-208-krem-brule.jpg"/>
    <hyperlink ref="C5408" r:id="rId1022" display="http://warehouse.orhideja.net//images/products/236-208-krem-brule.jpg"/>
    <hyperlink ref="C5407" r:id="rId1023" display="http://warehouse.orhideja.net//images/products/236-208-krem-brule.jpg"/>
    <hyperlink ref="C5406" r:id="rId1024" display="http://warehouse.orhideja.net//images/products/236-208-krem-brule.jpg"/>
    <hyperlink ref="C5405" r:id="rId1025" display="http://warehouse.orhideja.net//images/products/213-208-krem-brule.jpg"/>
    <hyperlink ref="C5404" r:id="rId1026" display="http://warehouse.orhideja.net//images/products/213-208-krem-brule.jpg"/>
    <hyperlink ref="C5403" r:id="rId1027" display="http://warehouse.orhideja.net//images/products/213-208-krem-brule.jpg"/>
    <hyperlink ref="C5402" r:id="rId1028" display="http://warehouse.orhideja.net//images/products/210-208-krem-brjule_.jpg"/>
    <hyperlink ref="C5401" r:id="rId1029" display="http://warehouse.orhideja.net//images/products/210-208-krem-brjule_.jpg"/>
    <hyperlink ref="C5400" r:id="rId1030" display="http://warehouse.orhideja.net//images/products/210-208-krem-brjule_.jpg"/>
    <hyperlink ref="C5399" r:id="rId1031" display="http://warehouse.orhideja.net//images/products/210-208-krem-brjule_.jpg"/>
    <hyperlink ref="C5398" r:id="rId1032" display="http://warehouse.orhideja.net//images/products/210-208-krem-brjule_.jpg"/>
    <hyperlink ref="C5397" r:id="rId1033" display="http://warehouse.orhideja.net//images/products/210-208-krem-brjule_.jpg"/>
    <hyperlink ref="C5396" r:id="rId1034" display="http://warehouse.orhideja.net//images/products/181-208_creme-brulee.jpg"/>
    <hyperlink ref="C5395" r:id="rId1035" display="http://warehouse.orhideja.net//images/products/181-208_creme-brulee.jpg"/>
    <hyperlink ref="C5394" r:id="rId1036" display="http://warehouse.orhideja.net//images/products/181-208_creme-brulee.jpg"/>
    <hyperlink ref="C5393" r:id="rId1037" display="http://warehouse.orhideja.net//images/products/181-208_creme-brulee.jpg"/>
    <hyperlink ref="C5392" r:id="rId1038" display="http://warehouse.orhideja.net//images/products/181-208_creme-brulee.jpg"/>
    <hyperlink ref="C5391" r:id="rId1039" display="http://warehouse.orhideja.net//images/products/181-208_creme-brulee.jpg"/>
    <hyperlink ref="C5390" r:id="rId1040" display="http://warehouse.orhideja.net/images/products/181-208_creme-brulee.jpg"/>
    <hyperlink ref="C5389" r:id="rId1041" display="http://warehouse.orhideja.net//images/products/181-208_creme-brulee.jpg"/>
    <hyperlink ref="C5388" r:id="rId1042" display="http://warehouse.orhideja.net//images/products/181-208_creme-brulee.jpg"/>
    <hyperlink ref="C5387" r:id="rId1043" display="http://warehouse.orhideja.net//images/products/181-208_creme-brulee.jpg"/>
    <hyperlink ref="C5386" r:id="rId1044" display="http://warehouse.orhideja.net//images/products/181-208_creme-brulee.jpg"/>
    <hyperlink ref="C5385" r:id="rId1045" display="http://warehouse.orhideja.net//images/products/181-208_creme-brulee.jpg"/>
    <hyperlink ref="C5384" r:id="rId1046" display="http://warehouse.orhideja.net//images/products/181-208_creme-brulee.jpg"/>
    <hyperlink ref="C5383" r:id="rId1047" display="http://warehouse.orhideja.net//images/products/181-208_creme-brulee.jpg"/>
    <hyperlink ref="C5382" r:id="rId1048" display="http://warehouse.orhideja.net//images/products/181-208_creme-brulee.jpg"/>
    <hyperlink ref="C5381" r:id="rId1049" display="http://warehouse.orhideja.net//images/products/181-208_creme-brulee.jpg"/>
    <hyperlink ref="C5380" r:id="rId1050" display="http://warehouse.orhideja.net//images/products/180-208 210-208 krem brule.jpg"/>
    <hyperlink ref="C5379" r:id="rId1051" display="http://warehouse.orhideja.net//images/products/180-208 210-208 krem brule.jpg"/>
    <hyperlink ref="C5378" r:id="rId1052" display="http://warehouse.orhideja.net//images/products/180-208 210-208 krem brule.jpg"/>
    <hyperlink ref="C5377" r:id="rId1053" display="http://warehouse.orhideja.net//images/products/180-208 210-208 krem brule.jpg"/>
    <hyperlink ref="C5376" r:id="rId1054" display="http://warehouse.orhideja.net//images/products/180-208 210-208 krem brule.jpg"/>
    <hyperlink ref="C5375" r:id="rId1055" display="http://warehouse.orhideja.net//images/products/180-208 210-208 krem brule.jpg"/>
    <hyperlink ref="C5374" r:id="rId1056" display="http://warehouse.orhideja.net//images/products/180-208 210-208 krem brule.jpg"/>
    <hyperlink ref="C5373" r:id="rId1057" display="http://warehouse.orhideja.net//images/products/180-208 210-208 krem brule.jpg"/>
    <hyperlink ref="C5372" r:id="rId1058" display="http://warehouse.orhideja.net/images/products/180-208 210-208 krem brule.jpg"/>
    <hyperlink ref="C5371" r:id="rId1059" display="http://warehouse.orhideja.net//images/products/180-208 210-208 krem brule.jpg"/>
    <hyperlink ref="C5370" r:id="rId1060" display="http://warehouse.orhideja.net//images/products/180-208 210-208 krem brule.jpg"/>
    <hyperlink ref="C5369" r:id="rId1061" display="http://warehouse.orhideja.net//images/products/180-208 210-208 krem brule.jpg"/>
    <hyperlink ref="C5368" r:id="rId1062" display="http://warehouse.orhideja.net//images/products/180-208 210-208 krem brule.jpg"/>
    <hyperlink ref="C5367" r:id="rId1063" display="http://warehouse.orhideja.net//images/products/180-208 210-208 krem brule.jpg"/>
    <hyperlink ref="C5366" r:id="rId1064" display="http://warehouse.orhideja.net//images/products/180-208 210-208 krem brule.jpg"/>
    <hyperlink ref="C5365" r:id="rId1065" display="http://warehouse.orhideja.net//images/products/180-208 210-208 krem brule.jpg"/>
    <hyperlink ref="C5364" r:id="rId1066" display="http://warehouse.orhideja.net//images/products/180-208 210-208 krem brule.jpg"/>
    <hyperlink ref="C5363" r:id="rId1067" display="http://warehouse.orhideja.net//images/products/180-208 210-208 krem brule.jpg"/>
    <hyperlink ref="C5362" r:id="rId1068" display="http://warehouse.orhideja.net//images/products/180-208 210-208 krem brule.jpg"/>
    <hyperlink ref="C5361" r:id="rId1069" display="http://warehouse.orhideja.net//images/products/180-208 210-208 krem brule.jpg"/>
    <hyperlink ref="C5360" r:id="rId1070" display="http://warehouse.orhideja.net//images/products/180-208 210-208 krem brule.jpg"/>
    <hyperlink ref="C5359" r:id="rId1071" display="http://warehouse.orhideja.net//images/products/180-208 210-208 krem brule.jpg"/>
    <hyperlink ref="C5358" r:id="rId1072" display="http://warehouse.orhideja.net//images/products/180-208 210-208 krem brule.jpg"/>
    <hyperlink ref="C5357" r:id="rId1073" display="http://warehouse.orhideja.net//images/products/180-208 210-208 krem brule.jpg"/>
    <hyperlink ref="C5356" r:id="rId1074" display="http://warehouse.orhideja.net//images/products/180-208 210-208 krem brule.jpg"/>
    <hyperlink ref="C5355" r:id="rId1075" display="http://warehouse.orhideja.net//images/products/180-208 210-208 krem brule.jpg"/>
    <hyperlink ref="C5354" r:id="rId1076" display="http://warehouse.orhideja.net//images/products/180-208 210-208 krem brule.jpg"/>
    <hyperlink ref="C5353" r:id="rId1077" display="http://warehouse.orhideja.net//images/products/180-208 210-208 krem brule.jpg"/>
    <hyperlink ref="C5352" r:id="rId1078" display="http://warehouse.orhideja.net//images/products/180-208 210-208 krem brule.jpg"/>
    <hyperlink ref="C5351" r:id="rId1079" display="http://warehouse.orhideja.net//images/products/180-208 210-208 krem brule.jpg"/>
    <hyperlink ref="C5350" r:id="rId1080" display="http://warehouse.orhideja.net//images/products/613-208 shokolad.jpg"/>
    <hyperlink ref="C5349" r:id="rId1081" display="http://warehouse.orhideja.net//images/products/613-208 shokolad.jpg"/>
    <hyperlink ref="C5348" r:id="rId1082" display="http://warehouse.orhideja.net//images/products/613-208 shokolad.jpg"/>
    <hyperlink ref="C5347" r:id="rId1083" display="http://warehouse.orhideja.net//images/products/236-208 shokolad.jpg"/>
    <hyperlink ref="C5346" r:id="rId1084" display="http://warehouse.orhideja.net//images/products/236-208 shokolad.jpg"/>
    <hyperlink ref="C5345" r:id="rId1085" display="http://warehouse.orhideja.net//images/products/213-208-shokolad.jpg"/>
    <hyperlink ref="C5344" r:id="rId1086" display="http://warehouse.orhideja.net//images/products/180-208,-210-208-shokolad_6.jpg"/>
    <hyperlink ref="C5343" r:id="rId1087" display="http://warehouse.orhideja.net//images/products/180-208,-210-208-shokolad_6.jpg"/>
    <hyperlink ref="C5342" r:id="rId1088" display="http://warehouse.orhideja.net//images/products/180-208,-210-208-shokolad_6.jpg"/>
    <hyperlink ref="C5341" r:id="rId1089" display="http://warehouse.orhideja.net//images/products/180-208,-210-208-shokolad_6.jpg"/>
    <hyperlink ref="C5340" r:id="rId1090" display="http://warehouse.orhideja.net//images/products/180-208, 210-208 shokolad.jpg"/>
    <hyperlink ref="C5339" r:id="rId1091" display="http://warehouse.orhideja.net//images/products/180-208, 210-208 shokolad.jpg"/>
    <hyperlink ref="C5338" r:id="rId1092" display="http://warehouse.orhideja.net//images/products/180-208, 210-208 shokolad.jpg"/>
    <hyperlink ref="C5337" r:id="rId1093" display="http://warehouse.orhideja.net//images/products/180-208, 210-208 shokolad.jpg"/>
    <hyperlink ref="C5336" r:id="rId1094" display="http://warehouse.orhideja.net//images/products/180-208, 210-208 shokolad.jpg"/>
    <hyperlink ref="C5335" r:id="rId1095" display="http://warehouse.orhideja.net//images/products/180-208, 210-208 shokolad.jpg"/>
    <hyperlink ref="C5334" r:id="rId1096" display="http://warehouse.orhideja.net//images/products/180-208, 210-208 shokolad.jpg"/>
    <hyperlink ref="C5333" r:id="rId1097" display="http://warehouse.orhideja.net//images/products/180-208, 210-208 shokolad.jpg"/>
    <hyperlink ref="C5332" r:id="rId1098" display="http://warehouse.orhideja.net//images/products/180-208, 210-208 shokolad.jpg"/>
    <hyperlink ref="C5331" r:id="rId1099" display="http://warehouse.orhideja.net//images/products/180-208, 210-208 shokolad.jpg"/>
    <hyperlink ref="C5330" r:id="rId1100" display="http://warehouse.orhideja.net//images/products/180-208, 210-208 shokolad.jpg"/>
    <hyperlink ref="C5329" r:id="rId1101" display="http://warehouse.orhideja.net//images/products/180-208, 210-208 shokolad.jpg"/>
    <hyperlink ref="C5328" r:id="rId1102" display="http://warehouse.orhideja.net//images/products/180-208, 210-208 shokolad.jpg"/>
    <hyperlink ref="C5327" r:id="rId1103" display="http://warehouse.orhideja.net//images/products/210-635_2.jpg"/>
    <hyperlink ref="C5326" r:id="rId1104" display="http://warehouse.orhideja.net//images/products/210-635_2.jpg"/>
    <hyperlink ref="C5325" r:id="rId1105" display="http://warehouse.orhideja.net//images/products/535-635_3.jpg"/>
    <hyperlink ref="C5324" r:id="rId1106" display="http://warehouse.orhideja.net//images/products/535-635_3.jpg"/>
    <hyperlink ref="C5323" r:id="rId1107" display="http://warehouse.orhideja.net//images/products/535-635_3.jpg"/>
    <hyperlink ref="C5322" r:id="rId1108" display="http://warehouse.orhideja.net//images/products/535-635.jpg"/>
    <hyperlink ref="C5321" r:id="rId1109" display="http://warehouse.orhideja.net//images/products/535-635.jpg"/>
    <hyperlink ref="C5320" r:id="rId1110" display="http://warehouse.orhideja.net//images/products/260-146-pion.jpg"/>
    <hyperlink ref="C5319" r:id="rId1111" display="http://warehouse.orhideja.net//images/products/260-146-pion.jpg"/>
    <hyperlink ref="C5318" r:id="rId1112" display="http://warehouse.orhideja.net//images/products/260-146-pion.jpg"/>
    <hyperlink ref="C5317" r:id="rId1113" display="http://warehouse.orhideja.net//images/products/207-146_3.jpg"/>
    <hyperlink ref="C5316" r:id="rId1114" display="http://warehouse.orhideja.net//images/products/207-146_3.jpg"/>
    <hyperlink ref="C5315" r:id="rId1115" display="http://warehouse.orhideja.net//images/products/207-146_3.jpg"/>
    <hyperlink ref="C5314" r:id="rId1116" display="http://warehouse.orhideja.net//images/products/207-146_3.jpg"/>
    <hyperlink ref="C5313" r:id="rId1117" display="http://warehouse.orhideja.net//images/products/535-146, 207-146 pion_2.jpg"/>
    <hyperlink ref="C5312" r:id="rId1118" display="http://warehouse.orhideja.net//images/products/535-146, 207-146 pion_2.jpg"/>
    <hyperlink ref="C5311" r:id="rId1119" display="http://warehouse.orhideja.net//images/products/535-146, 207-146 pion_2.jpg"/>
    <hyperlink ref="C5310" r:id="rId1120" display="http://warehouse.orhideja.net//images/products/535-146, 207-146 pion_2.jpg"/>
    <hyperlink ref="C5309" r:id="rId1121" display="http://warehouse.orhideja.net//images/products/535-146, 207-146 pion_2.jpg"/>
    <hyperlink ref="C5308" r:id="rId1122" display="http://warehouse.orhideja.net//images/products/535-146, 207-146 pion_2.jpg"/>
    <hyperlink ref="C5307" r:id="rId1123" display="http://warehouse.orhideja.net//images/products/535-146, 207-146 pion_2.jpg"/>
    <hyperlink ref="C5306" r:id="rId1124" display="http://warehouse.orhideja.net//images/products/535-146, 207-146 pion_2.jpg"/>
    <hyperlink ref="C5305" r:id="rId1125" display="http://warehouse.orhideja.net//images/products/535-146, 207-146 pion_2.jpg"/>
    <hyperlink ref="C5304" r:id="rId1126" display="http://warehouse.orhideja.net//images/products/535-146, 207-146 pion_2.jpg"/>
    <hyperlink ref="C5303" r:id="rId1127" display="http://warehouse.orhideja.net//images/products/535-146, 207-146 pion_2.jpg"/>
    <hyperlink ref="C5302" r:id="rId1128" display="http://warehouse.orhideja.net//images/products/535-146, 207-146 pion_2.jpg"/>
    <hyperlink ref="C5301" r:id="rId1129" display="http://warehouse.orhideja.net//images/products/535-146, 207-146 pion_2.jpg"/>
    <hyperlink ref="C5300" r:id="rId1130" display="http://warehouse.orhideja.net//images/products/535-146, 207-146 pion_2.jpg"/>
    <hyperlink ref="C5299" r:id="rId1131" display="http://warehouse.orhideja.net//images/products/535-146, 207-146 pion_2.jpg"/>
    <hyperlink ref="C5298" r:id="rId1132" display="http://warehouse.orhideja.net//images/products/535-146, 207-146 pion_2.jpg"/>
    <hyperlink ref="C5297" r:id="rId1133" display="http://warehouse.orhideja.net//images/products/535-146, 207-146 pion_2.jpg"/>
    <hyperlink ref="C5296" r:id="rId1134" display="http://warehouse.orhideja.net//images/products/535-146, 207-146 pion_2.jpg"/>
    <hyperlink ref="C5295" r:id="rId1135" display="http://warehouse.orhideja.net//images/products/535-146, 207-146 pion_2.jpg"/>
    <hyperlink ref="C5294" r:id="rId1136" display="http://warehouse.orhideja.net//images/products/535-146, 207-146 pion_2.jpg"/>
    <hyperlink ref="C5293" r:id="rId1137" display="http://warehouse.orhideja.net//images/products/535-146, 207-146 pion_2.jpg"/>
    <hyperlink ref="C5292" r:id="rId1138" display="http://warehouse.orhideja.net//images/products/535-146, 207-146 pion_2.jpg"/>
    <hyperlink ref="C5291" r:id="rId1139" display="http://warehouse.orhideja.net//images/products/535-146, 207-146 pion_2.jpg"/>
    <hyperlink ref="C5290" r:id="rId1140" display="http://warehouse.orhideja.net//images/products/535-146, 207-146 pion_2.jpg"/>
    <hyperlink ref="C5289" r:id="rId1141" display="http://warehouse.orhideja.net//images/products/535-146, 207-146 pion_2.jpg"/>
    <hyperlink ref="C5288" r:id="rId1142" display="http://warehouse.orhideja.net//images/products/535-146, 207-146 pion_2.jpg"/>
    <hyperlink ref="C5287" r:id="rId1143" display="http://warehouse.orhideja.net//images/products/535-146, 207-146 pion_2.jpg"/>
    <hyperlink ref="C5286" r:id="rId1144" display="http://warehouse.orhideja.net//images/products/535-146, 207-146 pion_2.jpg"/>
    <hyperlink ref="C5285" r:id="rId1145" display="http://warehouse.orhideja.net//images/products/535-146, 207-146 pion_2.jpg"/>
    <hyperlink ref="C5284" r:id="rId1146" display="http://warehouse.orhideja.net//images/products/535-146, 207-146 pion_2.jpg"/>
    <hyperlink ref="C5283" r:id="rId1147" display="http://warehouse.orhideja.net//images/products/535-146, 207-146 pion_2.jpg"/>
    <hyperlink ref="C5282" r:id="rId1148" display="http://warehouse.orhideja.net//images/products/535-146, 207-146 pion_2.jpg"/>
    <hyperlink ref="C5281" r:id="rId1149" display="http://warehouse.orhideja.net//images/products/535-146, 207-146 pion_2.jpg"/>
    <hyperlink ref="C5280" r:id="rId1150" display="http://warehouse.orhideja.net//images/products/535-146, 207-146 pion_2.jpg"/>
    <hyperlink ref="C5279" r:id="rId1151" display="http://warehouse.orhideja.net//images/products/535-146, 207-146 pion_2.jpg"/>
    <hyperlink ref="C5278" r:id="rId1152" display="http://warehouse.orhideja.net//images/products/535-146, 207-146 pion_2.jpg"/>
    <hyperlink ref="C5277" r:id="rId1153" display="http://warehouse.orhideja.net//images/products/535-146, 207-146 pion_2.jpg"/>
    <hyperlink ref="C5276" r:id="rId1154" display="http://warehouse.orhideja.net//images/products/535-146, 207-146 pion_2.jpg"/>
    <hyperlink ref="C5275" r:id="rId1155" display="http://warehouse.orhideja.net//images/products/535-146, 207-146 pion_2.jpg"/>
    <hyperlink ref="C5274" r:id="rId1156" display="http://warehouse.orhideja.net//images/products/535-146, 207-146 pion_2.jpg"/>
    <hyperlink ref="C5273" r:id="rId1157" display="http://warehouse.orhideja.net//images/products/535-146, 207-146 pion_2.jpg"/>
    <hyperlink ref="C5272" r:id="rId1158" display="http://warehouse.orhideja.net//images/products/535-146, 207-146 pion_2.jpg"/>
    <hyperlink ref="C5271" r:id="rId1159" display="http://warehouse.orhideja.net//images/products/535-146, 207-146 pion_2.jpg"/>
    <hyperlink ref="C5270" r:id="rId1160" display="http://warehouse.orhideja.net//images/products/535-146, 207-146 pion_2.jpg"/>
    <hyperlink ref="C5269" r:id="rId1161" display="http://warehouse.orhideja.net//images/products/535-146, 207-146 pion_2.jpg"/>
    <hyperlink ref="C5268" r:id="rId1162" display="http://warehouse.orhideja.net//images/products/535-146, 207-146 pion_2.jpg"/>
    <hyperlink ref="C5267" r:id="rId1163" display="http://warehouse.orhideja.net//images/products/535-146, 207-146 pion_2.jpg"/>
    <hyperlink ref="C5266" r:id="rId1164" display="http://warehouse.orhideja.net//images/products/535-146, 207-146 pion_2.jpg"/>
    <hyperlink ref="C5265" r:id="rId1165" display="http://warehouse.orhideja.net//images/products/535-146, 207-146 pion_2.jpg"/>
    <hyperlink ref="C5264" r:id="rId1166" display="http://warehouse.orhideja.net//images/products/207-146 ÑÐµÑÐ½ÑÐ¸Ì.JPG"/>
    <hyperlink ref="C5263" r:id="rId1167" display="http://warehouse.orhideja.net//images/products/207-146 ÑÐµÑÐ½ÑÐ¸Ì.JPG"/>
    <hyperlink ref="C5262" r:id="rId1168" display="http://warehouse.orhideja.net//images/products/207-146 ÑÐµÑÐ½ÑÐ¸Ì.JPG"/>
    <hyperlink ref="C5261" r:id="rId1169" display="http://warehouse.orhideja.net//images/products/207-146 ÑÐµÑÐ½ÑÐ¸Ì.JPG"/>
    <hyperlink ref="C5260" r:id="rId1170" display="http://warehouse.orhideja.net//images/products/207-146 ÑÐµÑÐ½ÑÐ¸Ì.JPG"/>
    <hyperlink ref="C5259" r:id="rId1171" display="http://warehouse.orhideja.net//images/products/207-146 ÑÐµÑÐ½ÑÐ¸Ì.JPG"/>
    <hyperlink ref="C5258" r:id="rId1172" display="http://warehouse.orhideja.net//images/products/207-146 ÑÐµÑÐ½ÑÐ¸Ì.JPG"/>
    <hyperlink ref="C5257" r:id="rId1173" display="http://warehouse.orhideja.net//images/products/535-146, 207-146 black.jpg"/>
    <hyperlink ref="C5256" r:id="rId1174" display="http://warehouse.orhideja.net//images/products/535-146, 207-146 black.jpg"/>
    <hyperlink ref="C5255" r:id="rId1175" display="http://warehouse.orhideja.net//images/products/535-146, 207-146 black.jpg"/>
    <hyperlink ref="C5254" r:id="rId1176" display="http://warehouse.orhideja.net//images/products/535-146, 207-146 black.jpg"/>
    <hyperlink ref="C5253" r:id="rId1177" display="http://warehouse.orhideja.net//images/products/535-146, 207-146 black.jpg"/>
    <hyperlink ref="C5252" r:id="rId1178" display="http://warehouse.orhideja.net//images/products/535-146, 207-146 black.jpg"/>
    <hyperlink ref="C5251" r:id="rId1179" display="http://warehouse.orhideja.net//images/products/535-146, 207-146 black.jpg"/>
    <hyperlink ref="C5250" r:id="rId1180" display="http://warehouse.orhideja.net//images/products/535-146, 207-146 black.jpg"/>
    <hyperlink ref="C5249" r:id="rId1181" display="http://warehouse.orhideja.net//images/products/535-146, 207-146 black.jpg"/>
    <hyperlink ref="C5248" r:id="rId1182" display="http://warehouse.orhideja.net//images/products/535-146, 207-146 black.jpg"/>
    <hyperlink ref="C5247" r:id="rId1183" display="http://warehouse.orhideja.net//images/products/535-146, 207-146 black.jpg"/>
    <hyperlink ref="C5246" r:id="rId1184" display="http://warehouse.orhideja.net//images/products/535-146, 207-146 black.jpg"/>
    <hyperlink ref="C5245" r:id="rId1185" display="http://warehouse.orhideja.net//images/products/535-146, 207-146 black.jpg"/>
    <hyperlink ref="C5244" r:id="rId1186" display="http://warehouse.orhideja.net//images/products/535-146, 207-146 black.jpg"/>
    <hyperlink ref="C5243" r:id="rId1187" display="http://warehouse.orhideja.net//images/products/535-146, 207-146 black.jpg"/>
    <hyperlink ref="C5242" r:id="rId1188" display="http://warehouse.orhideja.net//images/products/535-146, 207-146 black.jpg"/>
    <hyperlink ref="C5241" r:id="rId1189" display="http://warehouse.orhideja.net//images/products/535-146, 207-146 black.jpg"/>
    <hyperlink ref="C5240" r:id="rId1190" display="http://warehouse.orhideja.net//images/products/535-146, 207-146 black.jpg"/>
    <hyperlink ref="C5239" r:id="rId1191" display="http://warehouse.orhideja.net//images/products/535-146, 207-146 black.jpg"/>
    <hyperlink ref="C5238" r:id="rId1192" display="http://warehouse.orhideja.net//images/products/535-146, 207-146 black.jpg"/>
    <hyperlink ref="C5237" r:id="rId1193" display="http://warehouse.orhideja.net//images/products/535-146, 207-146 black.jpg"/>
    <hyperlink ref="C5236" r:id="rId1194" display="http://warehouse.orhideja.net//images/products/535-146, 207-146 black.jpg"/>
    <hyperlink ref="C5235" r:id="rId1195" display="http://warehouse.orhideja.net//images/products/535-146, 207-146 black.jpg"/>
    <hyperlink ref="C5234" r:id="rId1196" display="http://warehouse.orhideja.net//images/products/535-146, 207-146 black.jpg"/>
    <hyperlink ref="C5233" r:id="rId1197" display="http://warehouse.orhideja.net//images/products/535-146, 207-146 black.jpg"/>
    <hyperlink ref="C5232" r:id="rId1198" display="http://warehouse.orhideja.net//images/products/535-146, 207-146 black.jpg"/>
    <hyperlink ref="C5231" r:id="rId1199" display="http://warehouse.orhideja.net//images/products/535-146, 207-146 black.jpg"/>
    <hyperlink ref="C5230" r:id="rId1200" display="http://warehouse.orhideja.net//images/products/535-146, 207-146 black.jpg"/>
    <hyperlink ref="C5229" r:id="rId1201" display="http://warehouse.orhideja.net//images/products/535-146, 207-146 black.jpg"/>
    <hyperlink ref="C5228" r:id="rId1202" display="http://warehouse.orhideja.net//images/products/535-146, 207-146 black.jpg"/>
    <hyperlink ref="C5227" r:id="rId1203" display="http://warehouse.orhideja.net//images/products/535-146, 207-146 black.jpg"/>
    <hyperlink ref="C5226" r:id="rId1204" display="http://warehouse.orhideja.net//images/products/535-146, 207-146 black.jpg"/>
    <hyperlink ref="C5225" r:id="rId1205" display="http://warehouse.orhideja.net//images/products/535-146, 207-146 black.jpg"/>
    <hyperlink ref="C5224" r:id="rId1206" display="http://warehouse.orhideja.net//images/products/535-146, 207-146 black.jpg"/>
    <hyperlink ref="C5223" r:id="rId1207" display="http://warehouse.orhideja.net//images/products/535-146, 207-146 black.jpg"/>
    <hyperlink ref="C5222" r:id="rId1208" display="http://warehouse.orhideja.net//images/products/535-146, 207-146 black.jpg"/>
    <hyperlink ref="C5221" r:id="rId1209" display="http://warehouse.orhideja.net//images/products/535-146, 207-146 black.jpg"/>
    <hyperlink ref="C5220" r:id="rId1210" display="http://warehouse.orhideja.net//images/products/535-146, 207-146 black.jpg"/>
    <hyperlink ref="C5219" r:id="rId1211" display="http://warehouse.orhideja.net//images/products/535-146, 207-146 black.jpg"/>
    <hyperlink ref="C5218" r:id="rId1212" display="http://warehouse.orhideja.net//images/products/535-146, 207-146 black.jpg"/>
    <hyperlink ref="C5217" r:id="rId1213" display="http://warehouse.orhideja.net//images/products/535-146, 207-146 black.jpg"/>
    <hyperlink ref="C5216" r:id="rId1214" display="http://warehouse.orhideja.net//images/products/535-146, 207-146 black.jpg"/>
    <hyperlink ref="C5215" r:id="rId1215" display="http://warehouse.orhideja.net//images/products/535-146, 207-146 black.jpg"/>
    <hyperlink ref="C5214" r:id="rId1216" display="http://warehouse.orhideja.net//images/products/535-146, 207-146 black.jpg"/>
    <hyperlink ref="C5213" r:id="rId1217" display="http://warehouse.orhideja.net//images/products/252-146-white.jpg"/>
    <hyperlink ref="C5212" r:id="rId1218" display="http://warehouse.orhideja.net/images/products/252-146-white.jpg"/>
    <hyperlink ref="C5211" r:id="rId1219" display="http://warehouse.orhideja.net//images/products/252-146-white.jpg"/>
    <hyperlink ref="C5210" r:id="rId1220" display="http://warehouse.orhideja.net//images/products/207-146 white.JPG"/>
    <hyperlink ref="C5209" r:id="rId1221" display="http://warehouse.orhideja.net//images/products/207-146 white.JPG"/>
    <hyperlink ref="C5208" r:id="rId1222" display="http://warehouse.orhideja.net//images/products/207-146 white.JPG"/>
    <hyperlink ref="C5207" r:id="rId1223" display="http://warehouse.orhideja.net//images/products/207-146 white.JPG"/>
    <hyperlink ref="C5206" r:id="rId1224" display="http://warehouse.orhideja.net//images/products/207-146 white.JPG"/>
    <hyperlink ref="C5205" r:id="rId1225" display="http://warehouse.orhideja.net//images/products/207-146 white.JPG"/>
    <hyperlink ref="C5204" r:id="rId1226" display="http://warehouse.orhideja.net//images/products/535-146, 207-146.jpg"/>
    <hyperlink ref="C5203" r:id="rId1227" display="http://warehouse.orhideja.net//images/products/535-146, 207-146.jpg"/>
    <hyperlink ref="C5202" r:id="rId1228" display="http://warehouse.orhideja.net//images/products/535-146, 207-146.jpg"/>
    <hyperlink ref="C5201" r:id="rId1229" display="http://warehouse.orhideja.net//images/products/535-146, 207-146.jpg"/>
    <hyperlink ref="C5200" r:id="rId1230" display="http://warehouse.orhideja.net//images/products/535-146, 207-146.jpg"/>
    <hyperlink ref="C5199" r:id="rId1231" display="http://warehouse.orhideja.net//images/products/535-146, 207-146.jpg"/>
    <hyperlink ref="C5198" r:id="rId1232" display="http://warehouse.orhideja.net//images/products/535-146, 207-146.jpg"/>
    <hyperlink ref="C5197" r:id="rId1233" display="http://warehouse.orhideja.net//images/products/535-146, 207-146.jpg"/>
    <hyperlink ref="C5196" r:id="rId1234" display="http://warehouse.orhideja.net//images/products/535-146, 207-146.jpg"/>
    <hyperlink ref="C5195" r:id="rId1235" display="http://warehouse.orhideja.net//images/products/535-146, 207-146.jpg"/>
    <hyperlink ref="C5194" r:id="rId1236" display="http://warehouse.orhideja.net//images/products/535-146, 207-146.jpg"/>
    <hyperlink ref="C5193" r:id="rId1237" display="http://warehouse.orhideja.net//images/products/535-146, 207-146.jpg"/>
    <hyperlink ref="C5192" r:id="rId1238" display="http://warehouse.orhideja.net//images/products/535-146, 207-146.jpg"/>
    <hyperlink ref="C5191" r:id="rId1239" display="http://warehouse.orhideja.net//images/products/535-146, 207-146.jpg"/>
    <hyperlink ref="C5190" r:id="rId1240" display="http://warehouse.orhideja.net//images/products/535-146, 207-146.jpg"/>
    <hyperlink ref="C5189" r:id="rId1241" display="http://warehouse.orhideja.net//images/products/535-146, 207-146.jpg"/>
    <hyperlink ref="C5188" r:id="rId1242" display="http://warehouse.orhideja.net//images/products/535-146, 207-146.jpg"/>
    <hyperlink ref="C5187" r:id="rId1243" display="http://warehouse.orhideja.net//images/products/535-146, 207-146.jpg"/>
    <hyperlink ref="C5186" r:id="rId1244" display="http://warehouse.orhideja.net//images/products/535-146, 207-146.jpg"/>
    <hyperlink ref="C5185" r:id="rId1245" display="http://warehouse.orhideja.net//images/products/535-146, 207-146.jpg"/>
    <hyperlink ref="C5184" r:id="rId1246" display="http://warehouse.orhideja.net//images/products/535-146, 207-146.jpg"/>
    <hyperlink ref="C5183" r:id="rId1247" display="http://warehouse.orhideja.net//images/products/535-146, 207-146.jpg"/>
    <hyperlink ref="C5182" r:id="rId1248" display="http://warehouse.orhideja.net//images/products/535-146, 207-146.jpg"/>
    <hyperlink ref="C5181" r:id="rId1249" display="http://warehouse.orhideja.net//images/products/535-146, 207-146.jpg"/>
    <hyperlink ref="C5180" r:id="rId1250" display="http://warehouse.orhideja.net//images/products/535-146, 207-146.jpg"/>
    <hyperlink ref="C5179" r:id="rId1251" display="http://warehouse.orhideja.net//images/products/535-146, 207-146.jpg"/>
    <hyperlink ref="C5178" r:id="rId1252" display="http://warehouse.orhideja.net//images/products/535-146, 207-146.jpg"/>
    <hyperlink ref="C5177" r:id="rId1253" display="http://warehouse.orhideja.net//images/products/535-146, 207-146.jpg"/>
    <hyperlink ref="C5176" r:id="rId1254" display="http://warehouse.orhideja.net//images/products/535-146, 207-146.jpg"/>
    <hyperlink ref="C5175" r:id="rId1255" display="http://warehouse.orhideja.net//images/products/535-146, 207-146.jpg"/>
    <hyperlink ref="C5174" r:id="rId1256" display="http://warehouse.orhideja.net//images/products/535-146, 207-146.jpg"/>
    <hyperlink ref="C5173" r:id="rId1257" display="http://warehouse.orhideja.net//images/products/535-146, 207-146.jpg"/>
    <hyperlink ref="C5172" r:id="rId1258" display="http://warehouse.orhideja.net//images/products/535-146, 207-146.jpg"/>
    <hyperlink ref="C5171" r:id="rId1259" display="http://warehouse.orhideja.net//images/products/535-146, 207-146.jpg"/>
    <hyperlink ref="C5170" r:id="rId1260" display="http://warehouse.orhideja.net//images/products/535-146, 207-146.jpg"/>
    <hyperlink ref="C5169" r:id="rId1261" display="http://warehouse.orhideja.net//images/products/535-146, 207-146.jpg"/>
    <hyperlink ref="C5168" r:id="rId1262" display="http://warehouse.orhideja.net//images/products/535-146, 207-146.jpg"/>
    <hyperlink ref="C5167" r:id="rId1263" display="http://warehouse.orhideja.net//images/products/535-146, 207-146.jpg"/>
    <hyperlink ref="C5166" r:id="rId1264" display="http://warehouse.orhideja.net//images/products/535-146, 207-146.jpg"/>
    <hyperlink ref="C5165" r:id="rId1265" display="http://warehouse.orhideja.net//images/products/535-146, 207-146.jpg"/>
    <hyperlink ref="C5164" r:id="rId1266" display="http://warehouse.orhideja.net//images/products/535-146, 207-146.jpg"/>
    <hyperlink ref="C5163" r:id="rId1267" display="http://warehouse.orhideja.net//images/products/535-146, 207-146.jpg"/>
    <hyperlink ref="C5162" r:id="rId1268" display="http://warehouse.orhideja.net//images/products/535-146, 207-146.jpg"/>
    <hyperlink ref="C5161" r:id="rId1269" display="http://warehouse.orhideja.net//images/products/535-146, 207-146.jpg"/>
    <hyperlink ref="C5160" r:id="rId1270" display="http://warehouse.orhideja.net//images/products/535-146, 207-146.jpg"/>
    <hyperlink ref="C5159" r:id="rId1271" display="http://warehouse.orhideja.net//images/products/535-146, 207-146.jpg"/>
    <hyperlink ref="C5158" r:id="rId1272" display="http://warehouse.orhideja.net//images/products/535-146, 207-146.jpg"/>
    <hyperlink ref="C5157" r:id="rId1273" display="http://warehouse.orhideja.net//images/products/535-146, 207-146.jpg"/>
    <hyperlink ref="C5156" r:id="rId1274" display="http://warehouse.orhideja.net//images/products/535-146, 207-146.jpg"/>
    <hyperlink ref="C5155" r:id="rId1275" display="http://warehouse.orhideja.net//images/products/535-146, 207-146.jpg"/>
    <hyperlink ref="C5154" r:id="rId1276" display="http://warehouse.orhideja.net//images/products/535-146, 207-146.jpg"/>
    <hyperlink ref="C5153" r:id="rId1277" display="http://warehouse.orhideja.net//images/products/535-146, 207-146.jpg"/>
    <hyperlink ref="C5152" r:id="rId1278" display="http://warehouse.orhideja.net//images/products/535-146, 207-146.jpg"/>
    <hyperlink ref="C5151" r:id="rId1279" display="http://warehouse.orhideja.net//images/products/535-146, 207-146.jpg"/>
    <hyperlink ref="C5150" r:id="rId1280" display="http://warehouse.orhideja.net//images/products/535-146, 207-146.jpg"/>
    <hyperlink ref="C5149" r:id="rId1281" display="http://warehouse.orhideja.net//images/products/181-894 red.JPG"/>
    <hyperlink ref="C5148" r:id="rId1282" display="http://warehouse.orhideja.net//images/products/181-894 red.JPG"/>
    <hyperlink ref="C5147" r:id="rId1283" display="http://warehouse.orhideja.net//images/products/181-894 red.JPG"/>
    <hyperlink ref="C5146" r:id="rId1284" display="http://warehouse.orhideja.net//images/products/181-894 red.JPG"/>
    <hyperlink ref="C5145" r:id="rId1285" display="http://warehouse.orhideja.net//images/products/181-894 red.JPG"/>
    <hyperlink ref="C5144" r:id="rId1286" display="http://warehouse.orhideja.net//images/products/604-894 _2.jpg"/>
    <hyperlink ref="C5143" r:id="rId1287" display="http://warehouse.orhideja.net/images/products/604-894 _2.jpg"/>
    <hyperlink ref="C5142" r:id="rId1288" display="http://warehouse.orhideja.net//images/products/604-894 _2.jpg"/>
    <hyperlink ref="C5141" r:id="rId1289" display="http://warehouse.orhideja.net//images/products/604-894 _2.jpg"/>
    <hyperlink ref="C5140" r:id="rId1290" display="http://warehouse.orhideja.net//images/products/217-894-ivory.jpg"/>
    <hyperlink ref="C5139" r:id="rId1291" display="http://warehouse.orhideja.net//images/products/217-894-ivory.jpg"/>
    <hyperlink ref="C5138" r:id="rId1292" display="http://warehouse.orhideja.net//images/products/217-894-ivory.jpg"/>
    <hyperlink ref="C5137" r:id="rId1293" display="http://warehouse.orhideja.net//images/products/217-894-ivory.jpg"/>
    <hyperlink ref="C5136" r:id="rId1294" display="http://warehouse.orhideja.net//images/products/181-894,-283-894-moloko_1.jpg"/>
    <hyperlink ref="C5135" r:id="rId1295" display="http://warehouse.orhideja.net//images/products/181-894,-283-894-moloko_1.jpg"/>
    <hyperlink ref="C5134" r:id="rId1296" display="http://warehouse.orhideja.net/images/products/181-894,-283-894-moloko_1.jpg"/>
    <hyperlink ref="C5133" r:id="rId1297" display="http://warehouse.orhideja.net//images/products/181-894,-283-894-moloko_1.jpg"/>
    <hyperlink ref="C5132" r:id="rId1298" display="http://warehouse.orhideja.net//images/products/181-894,-283-894-moloko_1.jpg"/>
    <hyperlink ref="C5131" r:id="rId1299" display="http://warehouse.orhideja.net//images/products/181-894 pepper.JPG"/>
    <hyperlink ref="C5130" r:id="rId1300" display="http://warehouse.orhideja.net//images/products/181-894 pepper.JPG"/>
    <hyperlink ref="C5129" r:id="rId1301" display="http://warehouse.orhideja.net//images/products/181-894 pepper.JPG"/>
    <hyperlink ref="C5128" r:id="rId1302" display="http://warehouse.orhideja.net//images/products/181-894 pepper.JPG"/>
    <hyperlink ref="C5127" r:id="rId1303" display="http://warehouse.orhideja.net/images/products/181-894 pepper.JPG"/>
    <hyperlink ref="C5126" r:id="rId1304" display="http://warehouse.orhideja.net//images/products/181-894 pepper.JPG"/>
    <hyperlink ref="C5125" r:id="rId1305" display="http://warehouse.orhideja.net//images/products/181-894 pepper.JPG"/>
    <hyperlink ref="C5124" r:id="rId1306" display="http://warehouse.orhideja.net//images/products/arhideja-17.jpg"/>
    <hyperlink ref="C5123" r:id="rId1307" display="http://warehouse.orhideja.net//images/products/arhideja-17.jpg"/>
    <hyperlink ref="C5122" r:id="rId1308" display="http://warehouse.orhideja.net//images/products/arhideja-17.jpg"/>
    <hyperlink ref="C5121" r:id="rId1309" display="http://warehouse.orhideja.net//images/products/arhideja-17.jpg"/>
    <hyperlink ref="C5120" r:id="rId1310" display="http://warehouse.orhideja.net//images/products/arhideja-17.jpg"/>
    <hyperlink ref="C5119" r:id="rId1311" display="http://warehouse.orhideja.net//images/products/arhideja-17.jpg"/>
    <hyperlink ref="C5118" r:id="rId1312" display="http://warehouse.orhideja.net//images/products/arhideja-17.jpg"/>
    <hyperlink ref="C5117" r:id="rId1313" display="http://warehouse.orhideja.net//images/products/arhideja-17.jpg"/>
    <hyperlink ref="C5116" r:id="rId1314" display="http://warehouse.orhideja.net//images/products/arhideja-17.jpg"/>
    <hyperlink ref="C5115" r:id="rId1315" display="http://warehouse.orhideja.net//images/products/arhideja-17.jpg"/>
    <hyperlink ref="C5114" r:id="rId1316" display="http://warehouse.orhideja.net//images/products/604-894 dark blue.JPG"/>
    <hyperlink ref="C5113" r:id="rId1317" display="http://warehouse.orhideja.net//images/products/604-894 dark blue.JPG"/>
    <hyperlink ref="C5112" r:id="rId1318" display="http://warehouse.orhideja.net//images/products/604-894 dark blue.JPG"/>
    <hyperlink ref="C5111" r:id="rId1319" display="http://warehouse.orhideja.net//images/products/181-894 ââ¢Â¨â Ã-Â·Â®â Â®Â©.jpg"/>
    <hyperlink ref="C5110" r:id="rId1320" display="http://warehouse.orhideja.net//images/products/181-894 ââ¢Â¨â Ã-Â·Â®â Â®Â©.jpg"/>
    <hyperlink ref="C5109" r:id="rId1321" display="http://warehouse.orhideja.net//images/products/181-894 ââ¢Â¨â Ã-Â·Â®â Â®Â©.jpg"/>
    <hyperlink ref="C5108" r:id="rId1322" display="http://warehouse.orhideja.net//images/products/181-894 ââ¢Â¨â Ã-Â·Â®â Â®Â©.jpg"/>
    <hyperlink ref="C5107" r:id="rId1323" display="http://warehouse.orhideja.net//images/products/181-894 ââ¢Â¨â Ã-Â·Â®â Â®Â©.jpg"/>
    <hyperlink ref="C5106" r:id="rId1324" display="http://warehouse.orhideja.net//images/products/181-894 ââ¢Â¨â Ã-Â·Â®â Â®Â©.jpg"/>
    <hyperlink ref="C5105" r:id="rId1325" display="http://warehouse.orhideja.net//images/products/181-894 ââ¢Â¨â Ã-Â·Â®â Â®Â©.jpg"/>
    <hyperlink ref="C5104" r:id="rId1326" display="http://warehouse.orhideja.net//images/products/181-894 ââ¢Â¨â Ã-Â·Â®â Â®Â©.jpg"/>
    <hyperlink ref="C5103" r:id="rId1327" display="http://warehouse.orhideja.net//images/products/181-000,-231-000-t-sinij_1.jpg"/>
    <hyperlink ref="C5102" r:id="rId1328" display="http://warehouse.orhideja.net//images/products/181-000,-231-000-t-sinij_1.jpg"/>
    <hyperlink ref="C5101" r:id="rId1329" display="http://warehouse.orhideja.net//images/products/181-000,-231-000-t-sinij_1.jpg"/>
    <hyperlink ref="C5100" r:id="rId1330" display="http://warehouse.orhideja.net//images/products/181-000,-231-000-t-sinij_1.jpg"/>
    <hyperlink ref="C5099" r:id="rId1331" display="http://warehouse.orhideja.net//images/products/181-000,-231-000-t-sinij_1.jpg"/>
    <hyperlink ref="C5098" r:id="rId1332" display="http://warehouse.orhideja.net//images/products/181-000,-231-000-t-sinij_1.jpg"/>
    <hyperlink ref="C5097" r:id="rId1333" display="http://warehouse.orhideja.net/images/products/181-000,-231-000-t-sinij_1.jpg"/>
    <hyperlink ref="C5096" r:id="rId1334" display="http://warehouse.orhideja.net//images/products/181-000,-231-000-t-sinij_1.jpg"/>
    <hyperlink ref="C5095" r:id="rId1335" display="http://warehouse.orhideja.net//images/products/181-000,-231-000-t-sinij_1.jpg"/>
    <hyperlink ref="C5094" r:id="rId1336" display="http://warehouse.orhideja.net//images/products/181-000,-231-000-t-sinij_1.jpg"/>
    <hyperlink ref="C5093" r:id="rId1337" display="http://warehouse.orhideja.net//images/products/181-000,-231-000-t-sinij_1.jpg"/>
    <hyperlink ref="C5092" r:id="rId1338" display="http://warehouse.orhideja.net//images/products/181-000,-231-000-t-sinij_1.jpg"/>
    <hyperlink ref="C5091" r:id="rId1339" display="http://warehouse.orhideja.net//images/products/604-894 ÐÐ¾ÑÐµÐ¸ÌÐ½Ð¾-ÑÐ¾Ð·Ð¾Ð²ÑÐ¸Ì.jpg"/>
    <hyperlink ref="C5090" r:id="rId1340" display="http://warehouse.orhideja.net//images/products/604-894 ÐÐ¾ÑÐµÐ¸ÌÐ½Ð¾-ÑÐ¾Ð·Ð¾Ð²ÑÐ¸Ì.jpg"/>
    <hyperlink ref="C5089" r:id="rId1341" display="http://warehouse.orhideja.net//images/products/604-894 ÐÐ¾ÑÐµÐ¸ÌÐ½Ð¾-ÑÐ¾Ð·Ð¾Ð²ÑÐ¸Ì.jpg"/>
    <hyperlink ref="C5088" r:id="rId1342" display="http://warehouse.orhideja.net//images/products/604-894 ÐÐ¾ÑÐµÐ¸ÌÐ½Ð¾-ÑÐ¾Ð·Ð¾Ð²ÑÐ¸Ì.jpg"/>
    <hyperlink ref="C5087" r:id="rId1343" display="http://warehouse.orhideja.net//images/products/604-894 ÐÐ¾ÑÐµÐ¸ÌÐ½Ð¾-ÑÐ¾Ð·Ð¾Ð²ÑÐ¸Ì.jpg"/>
    <hyperlink ref="C5086" r:id="rId1344" display="http://warehouse.orhideja.net//images/products/181-894 coffee rose_2.JPG"/>
    <hyperlink ref="C5085" r:id="rId1345" display="http://warehouse.orhideja.net//images/products/181-894 coffee rose_2.JPG"/>
    <hyperlink ref="C5084" r:id="rId1346" display="http://warehouse.orhideja.net//images/products/181-894 coffee rose_2.JPG"/>
    <hyperlink ref="C5083" r:id="rId1347" display="http://warehouse.orhideja.net//images/products/181-894 coffee rose_2.JPG"/>
    <hyperlink ref="C5082" r:id="rId1348" display="http://warehouse.orhideja.net//images/products/181-894 coffee rose_2.JPG"/>
    <hyperlink ref="C5081" r:id="rId1349" display="http://warehouse.orhideja.net//images/products/181-894 coffee rose_2.JPG"/>
    <hyperlink ref="C5080" r:id="rId1350" display="http://warehouse.orhideja.net//images/products/181-894 coffee rose_2.JPG"/>
    <hyperlink ref="C5079" r:id="rId1351" display="http://warehouse.orhideja.net//images/products/181-894 coffee rose_2.JPG"/>
    <hyperlink ref="C5078" r:id="rId1352" display="http://warehouse.orhideja.net//images/products/181-894 coffee rose_2.JPG"/>
    <hyperlink ref="C5077" r:id="rId1353" display="http://warehouse.orhideja.net//images/products/181-894 coffee rose_2.JPG"/>
    <hyperlink ref="C5076" r:id="rId1354" display="http://warehouse.orhideja.net//images/products/181-894 coffee rose_2.JPG"/>
    <hyperlink ref="C5075" r:id="rId1355" display="http://warehouse.orhideja.net//images/products/181-894 coffee rose_2.JPG"/>
    <hyperlink ref="C5074" r:id="rId1356" display="http://warehouse.orhideja.net//images/products/181-894 coffee rose_2.JPG"/>
    <hyperlink ref="C5073" r:id="rId1357" display="http://warehouse.orhideja.net//images/products/181-894 coffee rose_2.JPG"/>
    <hyperlink ref="C5072" r:id="rId1358" display="http://warehouse.orhideja.net//images/products/181-894 coffee rose_2.JPG"/>
    <hyperlink ref="C5071" r:id="rId1359" display="http://warehouse.orhideja.net//images/products/604-894-black.jpg"/>
    <hyperlink ref="C5070" r:id="rId1360" display="http://warehouse.orhideja.net//images/products/604-894-black.jpg"/>
    <hyperlink ref="C5069" r:id="rId1361" display="http://warehouse.orhideja.net//images/products/604-894-black.jpg"/>
    <hyperlink ref="C5068" r:id="rId1362" display="http://warehouse.orhideja.net//images/products/604-894-black.jpg"/>
    <hyperlink ref="C5067" r:id="rId1363" display="http://warehouse.orhideja.net//images/products/517-894,-217-894-black_6.jpg"/>
    <hyperlink ref="C5066" r:id="rId1364" display="http://warehouse.orhideja.net//images/products/517-894,-217-894-black_6.jpg"/>
    <hyperlink ref="C5065" r:id="rId1365" display="http://warehouse.orhideja.net//images/products/517-894,-217-894-black_6.jpg"/>
    <hyperlink ref="C5064" r:id="rId1366" display="http://warehouse.orhideja.net//images/products/185-894_2.jpg"/>
    <hyperlink ref="C5063" r:id="rId1367" display="http://warehouse.orhideja.net//images/products/185-894_2.jpg"/>
    <hyperlink ref="C5062" r:id="rId1368" display="http://warehouse.orhideja.net//images/products/185-894_2.jpg"/>
    <hyperlink ref="C5061" r:id="rId1369" display="http://warehouse.orhideja.net//images/products/185-894_2.jpg"/>
    <hyperlink ref="C5060" r:id="rId1370" display="http://warehouse.orhideja.net//images/products/181-894,-283-894-black_1_2.jpg"/>
    <hyperlink ref="C5059" r:id="rId1371" display="http://warehouse.orhideja.net//images/products/181-894,-283-894-black_1_2.jpg"/>
    <hyperlink ref="C5058" r:id="rId1372" display="http://warehouse.orhideja.net//images/products/181-894,-283-894-black_1_2.jpg"/>
    <hyperlink ref="C5057" r:id="rId1373" display="http://warehouse.orhideja.net//images/products/181-894,-283-894-black_1_2.jpg"/>
    <hyperlink ref="C5056" r:id="rId1374" display="http://warehouse.orhideja.net//images/products/181-894,-283-894-black_1_2.jpg"/>
    <hyperlink ref="C5055" r:id="rId1375" display="http://warehouse.orhideja.net//images/products/181-894,-283-894-black_1_2.jpg"/>
    <hyperlink ref="C5054" r:id="rId1376" display="http://warehouse.orhideja.net//images/products/181-894,-283-894-black_1_2.jpg"/>
    <hyperlink ref="C5053" r:id="rId1377" display="http://warehouse.orhideja.net//images/products/181-000, 638-007.jpg"/>
    <hyperlink ref="C5052" r:id="rId1378" display="http://warehouse.orhideja.net//images/products/181-000, 638-007.jpg"/>
    <hyperlink ref="C5051" r:id="rId1379" display="http://warehouse.orhideja.net//images/products/181-000, 638-007.jpg"/>
    <hyperlink ref="C5050" r:id="rId1380" display="http://warehouse.orhideja.net//images/products/181-000, 638-007.jpg"/>
    <hyperlink ref="C5049" r:id="rId1381" display="http://warehouse.orhideja.net//images/products/181-000, 638-007.jpg"/>
    <hyperlink ref="C5048" r:id="rId1382" display="http://warehouse.orhideja.net//images/products/181-000, 638-007.jpg"/>
    <hyperlink ref="C5047" r:id="rId1383" display="http://warehouse.orhideja.net//images/products/181-000, 638-007.jpg"/>
    <hyperlink ref="C5046" r:id="rId1384" display="http://warehouse.orhideja.net//images/products/181-000, 638-007.jpg"/>
    <hyperlink ref="C5045" r:id="rId1385" display="http://warehouse.orhideja.net//images/products/181-000, 638-007.jpg"/>
    <hyperlink ref="C5044" r:id="rId1386" display="http://warehouse.orhideja.net//images/products/181-000, 638-007.jpg"/>
    <hyperlink ref="C5043" r:id="rId1387" display="http://warehouse.orhideja.net//images/products/181-000, 638-007.jpg"/>
    <hyperlink ref="C5042" r:id="rId1388" display="http://warehouse.orhideja.net//images/products/181-000, 638-007.jpg"/>
    <hyperlink ref="C5041" r:id="rId1389" display="http://warehouse.orhideja.net//images/products/181-000, 638-007.jpg"/>
    <hyperlink ref="C5040" r:id="rId1390" display="http://warehouse.orhideja.net//images/products/181-000, 638-007.jpg"/>
    <hyperlink ref="C5039" r:id="rId1391" display="http://warehouse.orhideja.net//images/products/180-000,-904-000-black_1.jpg"/>
    <hyperlink ref="C5038" r:id="rId1392" display="http://warehouse.orhideja.net//images/products/180-000,-904-000-black_1.jpg"/>
    <hyperlink ref="C5037" r:id="rId1393" display="http://warehouse.orhideja.net//images/products/180-000,-904-000-black_1.jpg"/>
    <hyperlink ref="C5036" r:id="rId1394" display="http://warehouse.orhideja.net//images/products/180-000,-904-000-black_1.jpg"/>
    <hyperlink ref="C5035" r:id="rId1395" display="http://warehouse.orhideja.net//images/products/180-000,-904-000-black_1.jpg"/>
    <hyperlink ref="C5034" r:id="rId1396" display="http://warehouse.orhideja.net//images/products/180-000,-904-000-black_1.jpg"/>
    <hyperlink ref="C5033" r:id="rId1397" display="http://warehouse.orhideja.net//images/products/180-000,-904-000-black_1.jpg"/>
    <hyperlink ref="C5032" r:id="rId1398" display="http://warehouse.orhideja.net//images/products/180-000,-904-000-black_1.jpg"/>
    <hyperlink ref="C5031" r:id="rId1399" display="http://warehouse.orhideja.net//images/products/180-000,-904-000-black_1.jpg"/>
    <hyperlink ref="C5030" r:id="rId1400" display="http://warehouse.orhideja.net//images/products/180-000,-904-000-black_1.jpg"/>
    <hyperlink ref="C5029" r:id="rId1401" display="http://warehouse.orhideja.net//images/products/180-000,-904-000-black_1.jpg"/>
    <hyperlink ref="C5028" r:id="rId1402" display="http://warehouse.orhideja.net//images/products/180-000,-904-000-black_1.jpg"/>
    <hyperlink ref="C5027" r:id="rId1403" display="http://warehouse.orhideja.net//images/products/180-000,-904-000-black_1.jpg"/>
    <hyperlink ref="C5026" r:id="rId1404" display="http://warehouse.orhideja.net//images/products/180-000,-904-000-black_1.jpg"/>
    <hyperlink ref="C5025" r:id="rId1405" display="http://warehouse.orhideja.net//images/products/180-000,-904-000-black_1.jpg"/>
    <hyperlink ref="C5024" r:id="rId1406" display="http://warehouse.orhideja.net//images/products/180-000,-904-000-black_1.jpg"/>
    <hyperlink ref="C5023" r:id="rId1407" display="http://warehouse.orhideja.net//images/products/180-000,-904-000-black_1.jpg"/>
    <hyperlink ref="C5022" r:id="rId1408" display="http://warehouse.orhideja.net//images/products/604-894 piony.jpg"/>
    <hyperlink ref="C5021" r:id="rId1409" display="http://warehouse.orhideja.net/images/products/604-894 piony.jpg"/>
    <hyperlink ref="C5020" r:id="rId1410" display="http://warehouse.orhideja.net/images/products/604-894 piony.jpg"/>
    <hyperlink ref="C5019" r:id="rId1411" display="http://warehouse.orhideja.net//images/products/604-894 piony.jpg"/>
    <hyperlink ref="C5018" r:id="rId1412" display="http://warehouse.orhideja.net//images/products/517-894,-217-894-pion_6.jpg"/>
    <hyperlink ref="C5017" r:id="rId1413" display="http://warehouse.orhideja.net//images/products/517-894,-217-894-pion_6.jpg"/>
    <hyperlink ref="C5016" r:id="rId1414" display="http://warehouse.orhideja.net//images/products/517-894,-217-894-pion_6.jpg"/>
    <hyperlink ref="C5015" r:id="rId1415" display="http://warehouse.orhideja.net//images/products/517-894,-217-894-pion_6.jpg"/>
    <hyperlink ref="C5014" r:id="rId1416" display="http://warehouse.orhideja.net//images/products/210-894-piony.jpg"/>
    <hyperlink ref="C5013" r:id="rId1417" display="http://warehouse.orhideja.net//images/products/210-894-piony.jpg"/>
    <hyperlink ref="C5012" r:id="rId1418" display="http://warehouse.orhideja.net//images/products/210-894-piony.jpg"/>
    <hyperlink ref="C5011" r:id="rId1419" display="http://warehouse.orhideja.net//images/products/181-894.jpg"/>
    <hyperlink ref="C5010" r:id="rId1420" display="http://warehouse.orhideja.net//images/products/181-894.jpg"/>
    <hyperlink ref="C5009" r:id="rId1421" display="http://warehouse.orhideja.net//images/products/181-894.jpg"/>
    <hyperlink ref="C5008" r:id="rId1422" display="http://warehouse.orhideja.net//images/products/181-894.jpg"/>
    <hyperlink ref="C5007" r:id="rId1423" display="http://warehouse.orhideja.net//images/products/181-894.jpg"/>
    <hyperlink ref="C5006" r:id="rId1424" display="http://warehouse.orhideja.net//images/products/124-894-pion.jpg"/>
    <hyperlink ref="C5005" r:id="rId1425" display="http://warehouse.orhideja.net//images/products/124-894-pion.jpg"/>
    <hyperlink ref="C5004" r:id="rId1426" display="http://warehouse.orhideja.net//images/products/124-894-pion.jpg"/>
    <hyperlink ref="C5003" r:id="rId1427" display="http://warehouse.orhideja.net//images/products/124-894-pion.jpg"/>
    <hyperlink ref="C5002" r:id="rId1428" display="http://warehouse.orhideja.net//images/products/124-894-pion.jpg"/>
    <hyperlink ref="C5001" r:id="rId1429" display="http://warehouse.orhideja.net//images/products/124-894-pion.jpg"/>
    <hyperlink ref="C5000" r:id="rId1430" display="http://warehouse.orhideja.net//images/products/124-894-pion.jpg"/>
    <hyperlink ref="C4999" r:id="rId1431" display="http://warehouse.orhideja.net//images/products/124-894-pion.jpg"/>
    <hyperlink ref="C4998" r:id="rId1432" display="http://warehouse.orhideja.net//images/products/124-894-pion.jpg"/>
    <hyperlink ref="C4997" r:id="rId1433" display="http://warehouse.orhideja.net//images/products/124-894-pion.jpg"/>
    <hyperlink ref="C4996" r:id="rId1434" display="http://warehouse.orhideja.net//images/products/181-000, 681-007 pion.jpg"/>
    <hyperlink ref="C4995" r:id="rId1435" display="http://warehouse.orhideja.net//images/products/181-000, 681-007 pion.jpg"/>
    <hyperlink ref="C4994" r:id="rId1436" display="http://warehouse.orhideja.net//images/products/181-000, 681-007 pion.jpg"/>
    <hyperlink ref="C4993" r:id="rId1437" display="http://warehouse.orhideja.net//images/products/181-000, 681-007 pion.jpg"/>
    <hyperlink ref="C4992" r:id="rId1438" display="http://warehouse.orhideja.net//images/products/181-000, 681-007 pion.jpg"/>
    <hyperlink ref="C4991" r:id="rId1439" display="http://warehouse.orhideja.net//images/products/181-000, 681-007 pion.jpg"/>
    <hyperlink ref="C4990" r:id="rId1440" display="http://warehouse.orhideja.net//images/products/181-000, 681-007 pion.jpg"/>
    <hyperlink ref="C4989" r:id="rId1441" display="http://warehouse.orhideja.net//images/products/181-000,904-000_1.jpg"/>
    <hyperlink ref="C4988" r:id="rId1442" display="http://warehouse.orhideja.net//images/products/181-000,904-000_1.jpg"/>
    <hyperlink ref="C4987" r:id="rId1443" display="http://warehouse.orhideja.net//images/products/181-000,904-000_1.jpg"/>
    <hyperlink ref="C4986" r:id="rId1444" display="http://warehouse.orhideja.net//images/products/181-000,904-000_1.jpg"/>
    <hyperlink ref="C4985" r:id="rId1445" display="http://warehouse.orhideja.net//images/products/181-000,904-000_1.jpg"/>
    <hyperlink ref="C4984" r:id="rId1446" display="http://warehouse.orhideja.net//images/products/181-000,904-000_1.jpg"/>
    <hyperlink ref="C4983" r:id="rId1447" display="http://warehouse.orhideja.net//images/products/181-000,904-000_1.jpg"/>
    <hyperlink ref="C4982" r:id="rId1448" display="http://warehouse.orhideja.net//images/products/181-000,904-000_1.jpg"/>
    <hyperlink ref="C4981" r:id="rId1449" display="http://warehouse.orhideja.net//images/products/181-000,904-000_1.jpg"/>
    <hyperlink ref="C4980" r:id="rId1450" display="http://warehouse.orhideja.net/images/products/181-000,904-000_1.jpg"/>
    <hyperlink ref="C4979" r:id="rId1451" display="http://warehouse.orhideja.net//images/products/181-000,904-000_1.jpg"/>
    <hyperlink ref="C4978" r:id="rId1452" display="http://warehouse.orhideja.net//images/products/181-000,904-000_1.jpg"/>
    <hyperlink ref="C4977" r:id="rId1453" display="http://warehouse.orhideja.net//images/products/181-000,904-000_1.jpg"/>
    <hyperlink ref="C4976" r:id="rId1454" display="http://warehouse.orhideja.net//images/products/181-000,904-000_1.jpg"/>
    <hyperlink ref="C4975" r:id="rId1455" display="http://warehouse.orhideja.net//images/products/181-000,904-000_1.jpg"/>
    <hyperlink ref="C4974" r:id="rId1456" display="http://warehouse.orhideja.net//images/products/181-000,904-000_1.jpg"/>
    <hyperlink ref="C4973" r:id="rId1457" display="http://warehouse.orhideja.net//images/products/180-000,-638-007-moloko_1.jpg"/>
    <hyperlink ref="C4972" r:id="rId1458" display="http://warehouse.orhideja.net//images/products/180-000,-638-007-moloko_1.jpg"/>
    <hyperlink ref="C4971" r:id="rId1459" display="http://warehouse.orhideja.net//images/products/180-000,-638-007-moloko_1.jpg"/>
    <hyperlink ref="C4970" r:id="rId1460" display="http://warehouse.orhideja.net//images/products/180-000,-638-007-moloko_1.jpg"/>
    <hyperlink ref="C4969" r:id="rId1461" display="http://warehouse.orhideja.net//images/products/180-000,-638-007-moloko_1.jpg"/>
    <hyperlink ref="C4968" r:id="rId1462" display="http://warehouse.orhideja.net//images/products/180-000,-638-007-moloko_1.jpg"/>
    <hyperlink ref="C4967" r:id="rId1463" display="http://warehouse.orhideja.net//images/products/180-000,-638-007-moloko_1.jpg"/>
    <hyperlink ref="C4966" r:id="rId1464" display="http://warehouse.orhideja.net//images/products/180-000,-638-007-moloko_1.jpg"/>
    <hyperlink ref="C4965" r:id="rId1465" display="http://warehouse.orhideja.net//images/products/180-000,-638-007-moloko_1.jpg"/>
    <hyperlink ref="C4964" r:id="rId1466" display="http://warehouse.orhideja.net//images/products/180-000,-638-007-moloko_1.jpg"/>
    <hyperlink ref="C4963" r:id="rId1467" display="http://warehouse.orhideja.net//images/products/180-000,-638-007-moloko_1.jpg"/>
    <hyperlink ref="C4962" r:id="rId1468" display="http://warehouse.orhideja.net//images/products/180-000,-638-007-moloko_1.jpg"/>
    <hyperlink ref="C4961" r:id="rId1469" display="http://warehouse.orhideja.net//images/products/180-000,-638-007-moloko_1.jpg"/>
    <hyperlink ref="C4960" r:id="rId1470" display="http://warehouse.orhideja.net//images/products/124-894.jpg"/>
    <hyperlink ref="C4959" r:id="rId1471" display="http://warehouse.orhideja.net//images/products/124-894.jpg"/>
    <hyperlink ref="C4958" r:id="rId1472" display="http://warehouse.orhideja.net//images/products/124-894.jpg"/>
    <hyperlink ref="C4957" r:id="rId1473" display="http://warehouse.orhideja.net//images/products/124-894.jpg"/>
    <hyperlink ref="C4956" r:id="rId1474" display="http://warehouse.orhideja.net//images/products/124-894.jpg"/>
    <hyperlink ref="C4955" r:id="rId1475" display="http://warehouse.orhideja.net//images/products/124-894.jpg"/>
    <hyperlink ref="C4954" r:id="rId1476" display="http://warehouse.orhideja.net//images/products/124-894.jpg"/>
    <hyperlink ref="C4953" r:id="rId1477" display="http://warehouse.orhideja.net//images/products/124-894.jpg"/>
    <hyperlink ref="C4952" r:id="rId1478" display="http://warehouse.orhideja.net//images/products/124-894.jpg"/>
    <hyperlink ref="C4951" r:id="rId1479" display="http://warehouse.orhideja.net//images/products/124-894.jpg"/>
    <hyperlink ref="C4950" r:id="rId1480" display="http://warehouse.orhideja.net//images/products/604-894-beige.jpg"/>
    <hyperlink ref="C4949" r:id="rId1481" display="http://warehouse.orhideja.net//images/products/604-894-beige.jpg"/>
    <hyperlink ref="C4948" r:id="rId1482" display="http://warehouse.orhideja.net//images/products/604-894-beige.jpg"/>
    <hyperlink ref="C4947" r:id="rId1483" display="http://warehouse.orhideja.net//images/products/604-894-beige.jpg"/>
    <hyperlink ref="C4946" r:id="rId1484" display="http://warehouse.orhideja.net//images/products/136-894.jpg"/>
    <hyperlink ref="C4945" r:id="rId1485" display="http://warehouse.orhideja.net//images/products/136-894.jpg"/>
    <hyperlink ref="C4944" r:id="rId1486" display="http://warehouse.orhideja.net//images/products/136-894.jpg"/>
    <hyperlink ref="C4943" r:id="rId1487" display="http://warehouse.orhideja.net//images/products/136-894.jpg"/>
    <hyperlink ref="C4942" r:id="rId1488" display="http://warehouse.orhideja.net//images/products/136-894.jpg"/>
    <hyperlink ref="C4941" r:id="rId1489" display="http://warehouse.orhideja.net//images/products/136-894.jpg"/>
    <hyperlink ref="C4940" r:id="rId1490" display="http://warehouse.orhideja.net//images/products/136-894.jpg"/>
    <hyperlink ref="C4939" r:id="rId1491" display="http://warehouse.orhideja.net//images/products/136-894.jpg"/>
    <hyperlink ref="C4938" r:id="rId1492" display="http://warehouse.orhideja.net//images/products/136-894.jpg"/>
    <hyperlink ref="C4937" r:id="rId1493" display="http://warehouse.orhideja.net//images/products/136-894.jpg"/>
    <hyperlink ref="C4936" r:id="rId1494" display="http://warehouse.orhideja.net//images/products/136-894.jpg"/>
    <hyperlink ref="C4935" r:id="rId1495" display="http://warehouse.orhideja.net//images/products/136-894.jpg"/>
    <hyperlink ref="C4934" r:id="rId1496" display="http://warehouse.orhideja.net//images/products/136-894.jpg"/>
    <hyperlink ref="C4933" r:id="rId1497" display="http://warehouse.orhideja.net//images/products/136-894.jpg"/>
    <hyperlink ref="C4932" r:id="rId1498" display="http://warehouse.orhideja.net//images/products/136-894.jpg"/>
    <hyperlink ref="C4931" r:id="rId1499" display="http://warehouse.orhideja.net//images/products/136-894.jpg"/>
    <hyperlink ref="C4930" r:id="rId1500" display="http://warehouse.orhideja.net//images/products/136-894.jpg"/>
    <hyperlink ref="C4929" r:id="rId1501" display="http://warehouse.orhideja.net//images/products/124-894_2.jpg"/>
    <hyperlink ref="C4928" r:id="rId1502" display="http://warehouse.orhideja.net//images/products/124-894_2.jpg"/>
    <hyperlink ref="C4927" r:id="rId1503" display="http://warehouse.orhideja.net//images/products/124-894_2.jpg"/>
    <hyperlink ref="C4926" r:id="rId1504" display="http://warehouse.orhideja.net//images/products/124-894_2.jpg"/>
    <hyperlink ref="C4925" r:id="rId1505" display="http://warehouse.orhideja.net//images/products/124-894_2.jpg"/>
    <hyperlink ref="C4924" r:id="rId1506" display="http://warehouse.orhideja.net//images/products/124-894_2.jpg"/>
    <hyperlink ref="C4923" r:id="rId1507" display="http://warehouse.orhideja.net//images/products/124-894_2.jpg"/>
    <hyperlink ref="C4922" r:id="rId1508" display="http://warehouse.orhideja.net//images/products/124-894_2.jpg"/>
    <hyperlink ref="C4921" r:id="rId1509" display="http://warehouse.orhideja.net//images/products/124-894_2.jpg"/>
    <hyperlink ref="C4920" r:id="rId1510" display="http://warehouse.orhideja.net//images/products/124-894_2.jpg"/>
    <hyperlink ref="C4919" r:id="rId1511" display="http://warehouse.orhideja.net//images/products/124-894_2.jpg"/>
    <hyperlink ref="C4918" r:id="rId1512" display="http://warehouse.orhideja.net//images/products/604-894_5.jpg"/>
    <hyperlink ref="C4917" r:id="rId1513" display="http://warehouse.orhideja.net//images/products/604-894_5.jpg"/>
    <hyperlink ref="C4916" r:id="rId1514" display="http://warehouse.orhideja.net//images/products/604-894_5.jpg"/>
    <hyperlink ref="C4915" r:id="rId1515" display="http://warehouse.orhideja.net//images/products/604-894_5.jpg"/>
    <hyperlink ref="C4914" r:id="rId1516" display="http://warehouse.orhideja.net//images/products/576-894-white.jpg"/>
    <hyperlink ref="C4913" r:id="rId1517" display="http://warehouse.orhideja.net//images/products/576-894-white.jpg"/>
    <hyperlink ref="C4912" r:id="rId1518" display="http://warehouse.orhideja.net//images/products/576-894-white.jpg"/>
    <hyperlink ref="C4911" r:id="rId1519" display="http://warehouse.orhideja.net//images/products/529-894-white-1.jpg"/>
    <hyperlink ref="C4910" r:id="rId1520" display="http://warehouse.orhideja.net//images/products/529-894-white-1.jpg"/>
    <hyperlink ref="C4909" r:id="rId1521" display="http://warehouse.orhideja.net//images/products/529-894-white-1.jpg"/>
    <hyperlink ref="C4908" r:id="rId1522" display="http://warehouse.orhideja.net//images/products/529-894-white-1.jpg"/>
    <hyperlink ref="C4907" r:id="rId1523" display="http://warehouse.orhideja.net//images/products/529-894-white-1.jpg"/>
    <hyperlink ref="C4906" r:id="rId1524" display="http://warehouse.orhideja.net//images/products/529-894-white-1.jpg"/>
    <hyperlink ref="C4905" r:id="rId1525" display="http://warehouse.orhideja.net//images/products/529-894-white-1.jpg"/>
    <hyperlink ref="C4904" r:id="rId1526" display="http://warehouse.orhideja.net//images/products/529-894-white-1.jpg"/>
    <hyperlink ref="C4903" r:id="rId1527" display="http://warehouse.orhideja.net//images/products/529-894-white-1.jpg"/>
    <hyperlink ref="C4902" r:id="rId1528" display="http://warehouse.orhideja.net//images/products/529-894-white-1.jpg"/>
    <hyperlink ref="C4901" r:id="rId1529" display="http://warehouse.orhideja.net//images/products/529-894-white-1.jpg"/>
    <hyperlink ref="C4900" r:id="rId1530" display="http://warehouse.orhideja.net//images/products/529-894-white-1.jpg"/>
    <hyperlink ref="C4899" r:id="rId1531" display="http://warehouse.orhideja.net//images/products/529-894-white-1.jpg"/>
    <hyperlink ref="C4898" r:id="rId1532" display="http://warehouse.orhideja.net//images/products/181-894white.jpg"/>
    <hyperlink ref="C4897" r:id="rId1533" display="http://warehouse.orhideja.net//images/products/181-894white.jpg"/>
    <hyperlink ref="C4896" r:id="rId1534" display="http://warehouse.orhideja.net//images/products/181-894white.jpg"/>
    <hyperlink ref="C4895" r:id="rId1535" display="http://warehouse.orhideja.net/images/products/181-894white.jpg"/>
    <hyperlink ref="C4894" r:id="rId1536" display="http://warehouse.orhideja.net//images/products/181-894white.jpg"/>
    <hyperlink ref="C4893" r:id="rId1537" display="http://warehouse.orhideja.net//images/products/181-894white.jpg"/>
    <hyperlink ref="C4892" r:id="rId1538" display="http://warehouse.orhideja.net//images/products/181-894white.jpg"/>
    <hyperlink ref="C4891" r:id="rId1539" display="http://warehouse.orhideja.net//images/products/181-894white.jpg"/>
    <hyperlink ref="C4890" r:id="rId1540" display="http://warehouse.orhideja.net//images/products/181-894white.jpg"/>
    <hyperlink ref="C4889" r:id="rId1541" display="http://warehouse.orhideja.net//images/products/181-894white.jpg"/>
    <hyperlink ref="C4888" r:id="rId1542" display="http://warehouse.orhideja.net//images/products/181-894white.jpg"/>
    <hyperlink ref="C4887" r:id="rId1543" display="http://warehouse.orhideja.net//images/products/181-000_2.jpg"/>
    <hyperlink ref="C4886" r:id="rId1544" display="http://warehouse.orhideja.net//images/products/181-000_2.jpg"/>
    <hyperlink ref="C4885" r:id="rId1545" display="http://warehouse.orhideja.net//images/products/181-000_2.jpg"/>
    <hyperlink ref="C4884" r:id="rId1546" display="http://warehouse.orhideja.net//images/products/181-000_2.jpg"/>
    <hyperlink ref="C4883" r:id="rId1547" display="http://warehouse.orhideja.net//images/products/181-000_2.jpg"/>
    <hyperlink ref="C4882" r:id="rId1548" display="http://warehouse.orhideja.net//images/products/181-000_2.jpg"/>
    <hyperlink ref="C4881" r:id="rId1549" display="http://warehouse.orhideja.net//images/products/181-000_2.jpg"/>
    <hyperlink ref="C4880" r:id="rId1550" display="http://warehouse.orhideja.net//images/products/181-000_2.jpg"/>
    <hyperlink ref="C4879" r:id="rId1551" display="http://warehouse.orhideja.net//images/products/181-000_2.jpg"/>
    <hyperlink ref="C4878" r:id="rId1552" display="http://warehouse.orhideja.net//images/products/181-000_2.jpg"/>
    <hyperlink ref="C4877" r:id="rId1553" display="http://warehouse.orhideja.net//images/products/181-000_2.jpg"/>
    <hyperlink ref="C4876" r:id="rId1554" display="http://warehouse.orhideja.net//images/products/181-000_2.jpg"/>
    <hyperlink ref="C4875" r:id="rId1555" display="http://warehouse.orhideja.net//images/products/181-000_2.jpg"/>
    <hyperlink ref="C4874" r:id="rId1556" display="http://warehouse.orhideja.net//images/products/181-000_2.jpg"/>
    <hyperlink ref="C4873" r:id="rId1557" display="http://warehouse.orhideja.net//images/products/180-000,-638-007-moloko_1_2.jpg"/>
    <hyperlink ref="C4872" r:id="rId1558" display="http://warehouse.orhideja.net//images/products/180-000,-638-007-moloko_1_2.jpg"/>
    <hyperlink ref="C4871" r:id="rId1559" display="http://warehouse.orhideja.net//images/products/180-000,-638-007-moloko_1_2.jpg"/>
    <hyperlink ref="C4870" r:id="rId1560" display="http://warehouse.orhideja.net//images/products/180-000,-638-007-moloko_1_2.jpg"/>
    <hyperlink ref="C4869" r:id="rId1561" display="http://warehouse.orhideja.net//images/products/180-000,-638-007-moloko_1_2.jpg"/>
    <hyperlink ref="C4868" r:id="rId1562" display="http://warehouse.orhideja.net//images/products/180-000,-638-007-moloko_1_2.jpg"/>
    <hyperlink ref="C4867" r:id="rId1563" display="http://warehouse.orhideja.net//images/products/180-000,-638-007-moloko_1_2.jpg"/>
    <hyperlink ref="C4866" r:id="rId1564" display="http://warehouse.orhideja.net//images/products/180-000,-638-007-moloko_1_2.jpg"/>
    <hyperlink ref="C4865" r:id="rId1565" display="http://warehouse.orhideja.net//images/products/180-000,-638-007-moloko_1_2.jpg"/>
    <hyperlink ref="C4864" r:id="rId1566" display="http://warehouse.orhideja.net//images/products/180-000,-638-007-moloko_1_2.jpg"/>
    <hyperlink ref="C4863" r:id="rId1567" display="http://warehouse.orhideja.net//images/products/180-000,-638-007-moloko_1_2.jpg"/>
    <hyperlink ref="C4862" r:id="rId1568" display="http://warehouse.orhideja.net//images/products/180-000,-638-007-moloko_1_2.jpg"/>
    <hyperlink ref="C4861" r:id="rId1569" display="http://warehouse.orhideja.net//images/products/180-000,-638-007-moloko_1_2.jpg"/>
    <hyperlink ref="C4860" r:id="rId1570" display="http://warehouse.orhideja.net//images/products/180-000,-638-007-moloko_1_2.jpg"/>
    <hyperlink ref="C4859" r:id="rId1571" display="http://warehouse.orhideja.net//images/products/180-000,-638-007-moloko_1_2.jpg"/>
    <hyperlink ref="C4858" r:id="rId1572" display="http://warehouse.orhideja.net//images/products/180-000,-638-007-moloko_1_2.jpg"/>
    <hyperlink ref="C4857" r:id="rId1573" display="http://warehouse.orhideja.net//images/products/180-000,-638-007-moloko_1_2.jpg"/>
    <hyperlink ref="C4856" r:id="rId1574" display="http://warehouse.orhideja.net//images/products/180-000,-638-007-moloko_1_2.jpg"/>
    <hyperlink ref="C4855" r:id="rId1575" display="http://warehouse.orhideja.net//images/products/180-000,-638-007-moloko_1_2.jpg"/>
    <hyperlink ref="C4854" r:id="rId1576" display="http://warehouse.orhideja.net//images/products/180-000,-638-007-moloko_1_2.jpg"/>
    <hyperlink ref="C4853" r:id="rId1577" display="http://warehouse.orhideja.net//images/products/180-000,-638-007-moloko_1_2.jpg"/>
    <hyperlink ref="C4852" r:id="rId1578" display="http://warehouse.orhideja.net//images/products/180-000,-638-007-moloko_1_2.jpg"/>
    <hyperlink ref="C4851" r:id="rId1579" display="http://warehouse.orhideja.net//images/products/180-000,-638-007-moloko_1_2.jpg"/>
    <hyperlink ref="C4850" r:id="rId1580" display="http://warehouse.orhideja.net//images/products/180-000,-638-007-moloko_1_2.jpg"/>
    <hyperlink ref="C4849" r:id="rId1581" display="http://warehouse.orhideja.net//images/products/180-000,-638-007-moloko_1_2.jpg"/>
    <hyperlink ref="C4848" r:id="rId1582" display="http://warehouse.orhideja.net//images/products/180-000,-638-007-moloko_1_2.jpg"/>
    <hyperlink ref="C4847" r:id="rId1583" display="http://warehouse.orhideja.net//images/products/180-000,-638-007-moloko_1_2.jpg"/>
    <hyperlink ref="C4846" r:id="rId1584" display="http://warehouse.orhideja.net//images/products/180-000,-638-007-moloko_1_2.jpg"/>
    <hyperlink ref="C4845" r:id="rId1585" display="http://warehouse.orhideja.net//images/products/180-000,-638-007-moloko_1_2.jpg"/>
    <hyperlink ref="C4844" r:id="rId1586" display="http://warehouse.orhideja.net//images/products/180-000,-638-007-moloko_1_2.jpg"/>
    <hyperlink ref="C4843" r:id="rId1587" display="http://warehouse.orhideja.net//images/products/180-000,-638-007-moloko_1_2.jpg"/>
    <hyperlink ref="C4842" r:id="rId1588" display="http://warehouse.orhideja.net//images/products/136-894_4.jpg"/>
    <hyperlink ref="C4841" r:id="rId1589" display="http://warehouse.orhideja.net//images/products/136-894_4.jpg"/>
    <hyperlink ref="C4840" r:id="rId1590" display="http://warehouse.orhideja.net//images/products/136-894_4.jpg"/>
    <hyperlink ref="C4839" r:id="rId1591" display="http://warehouse.orhideja.net//images/products/136-894_4.jpg"/>
    <hyperlink ref="C4838" r:id="rId1592" display="http://warehouse.orhideja.net//images/products/136-894_4.jpg"/>
    <hyperlink ref="C4837" r:id="rId1593" display="http://warehouse.orhideja.net//images/products/136-894_4.jpg"/>
    <hyperlink ref="C4836" r:id="rId1594" display="http://warehouse.orhideja.net//images/products/136-894_4.jpg"/>
    <hyperlink ref="C4835" r:id="rId1595" display="http://warehouse.orhideja.net//images/products/136-894_4.jpg"/>
    <hyperlink ref="C4834" r:id="rId1596" display="http://warehouse.orhideja.net//images/products/136-894_4.jpg"/>
    <hyperlink ref="C4833" r:id="rId1597" display="http://warehouse.orhideja.net//images/products/217-894 _3.jpg"/>
    <hyperlink ref="C4832" r:id="rId1598" display="http://warehouse.orhideja.net//images/products/217-894 _3.jpg"/>
    <hyperlink ref="C4831" r:id="rId1599" display="http://warehouse.orhideja.net//images/products/181-894 EÌÂ¢â¢âÃAÌâ Ã-â¡ÃÃÃÂ¢IÌÂ©_2.jpg"/>
    <hyperlink ref="C4830" r:id="rId1600" display="http://warehouse.orhideja.net//images/products/181-894 EÌÂ¢â¢âÃAÌâ Ã-â¡ÃÃÃÂ¢IÌÂ©_2.jpg"/>
    <hyperlink ref="C4829" r:id="rId1601" display="http://warehouse.orhideja.net//images/products/181-894 EÌÂ¢â¢âÃAÌâ Ã-â¡ÃÃÃÂ¢IÌÂ©_2.jpg"/>
    <hyperlink ref="C4828" r:id="rId1602" display="http://warehouse.orhideja.net//images/products/181-894 EÌÂ¢â¢âÃAÌâ Ã-â¡ÃÃÃÂ¢IÌÂ©_2.jpg"/>
    <hyperlink ref="C4827" r:id="rId1603" display="http://warehouse.orhideja.net//images/products/181-894 EÌÂ¢â¢âÃAÌâ Ã-â¡ÃÃÃÂ¢IÌÂ©_2.jpg"/>
    <hyperlink ref="C4826" r:id="rId1604" display="http://warehouse.orhideja.net//images/products/536-342 ÐÐµÐ¶ÐµÐ²ÑÐ¹.jpg"/>
    <hyperlink ref="C4825" r:id="rId1605" display="http://warehouse.orhideja.net//images/products/536-342 ÐÐµÐ¶ÐµÐ²ÑÐ¹.jpg"/>
    <hyperlink ref="C4824" r:id="rId1606" display="http://warehouse.orhideja.net//images/products/536-342 ÐÐµÐ¶ÐµÐ²ÑÐ¹.jpg"/>
    <hyperlink ref="C4823" r:id="rId1607" display="http://warehouse.orhideja.net//images/products/536-342 ÐÐµÐ¶ÐµÐ²ÑÐ¹.jpg"/>
    <hyperlink ref="C4822" r:id="rId1608" display="http://warehouse.orhideja.net//images/products/536-342 ÐÐµÐ¶ÐµÐ²ÑÐ¹.jpg"/>
    <hyperlink ref="C4821" r:id="rId1609" display="http://warehouse.orhideja.net//images/products/536-342 ÐÐµÐ¶ÐµÐ²ÑÐ¹.jpg"/>
    <hyperlink ref="C4820" r:id="rId1610" display="http://warehouse.orhideja.net//images/products/536-342 ÐÐµÐ¶ÐµÐ²ÑÐ¹.jpg"/>
    <hyperlink ref="C4819" r:id="rId1611" display="http://warehouse.orhideja.net//images/products/536-342 ÐÐµÐ¶ÐµÐ²ÑÐ¹.jpg"/>
    <hyperlink ref="C4818" r:id="rId1612" display="http://warehouse.orhideja.net//images/products/536-342 ÐÐµÐ¶ÐµÐ²ÑÐ¹.jpg"/>
    <hyperlink ref="C4817" r:id="rId1613" display="http://warehouse.orhideja.net//images/products/536-342 ÐÐµÐ¶ÐµÐ²ÑÐ¹.jpg"/>
    <hyperlink ref="C4816" r:id="rId1614" display="http://warehouse.orhideja.net//images/products/536-342 ÐÐµÐ¶ÐµÐ²ÑÐ¹.jpg"/>
    <hyperlink ref="C4815" r:id="rId1615" display="http://warehouse.orhideja.net//images/products/574-518, 225-518.jpg"/>
    <hyperlink ref="C4814" r:id="rId1616" display="http://warehouse.orhideja.net//images/products/574-518, 225-518.jpg"/>
    <hyperlink ref="C4813" r:id="rId1617" display="http://warehouse.orhideja.net//images/products/574-518, 225-518.jpg"/>
    <hyperlink ref="C4812" r:id="rId1618" display="http://warehouse.orhideja.net//images/products/574-518, 225-518.jpg"/>
    <hyperlink ref="C4811" r:id="rId1619" display="http://warehouse.orhideja.net//images/products/574-518, 225-518.jpg"/>
    <hyperlink ref="C4810" r:id="rId1620" display="http://warehouse.orhideja.net//images/products/574-518, 225-518.jpg"/>
    <hyperlink ref="C4809" r:id="rId1621" display="http://warehouse.orhideja.net//images/products/574-518, 225-518.jpg"/>
    <hyperlink ref="C4808" r:id="rId1622" display="http://warehouse.orhideja.net//images/products/574-518, 225-518.jpg"/>
    <hyperlink ref="C4807" r:id="rId1623" display="http://warehouse.orhideja.net//images/products/574-518, 225-518.jpg"/>
    <hyperlink ref="C4806" r:id="rId1624" display="http://warehouse.orhideja.net//images/products/574-518, 225-518.jpg"/>
    <hyperlink ref="C4805" r:id="rId1625" display="http://warehouse.orhideja.net//images/products/574-518, 225-518.jpg"/>
    <hyperlink ref="C4804" r:id="rId1626" display="http://warehouse.orhideja.net//images/products/574-518, 225-518.jpg"/>
    <hyperlink ref="C4803" r:id="rId1627" display="http://warehouse.orhideja.net//images/products/197-518, 225-518.jpg"/>
    <hyperlink ref="C4802" r:id="rId1628" display="http://warehouse.orhideja.net//images/products/197-518, 225-518.jpg"/>
    <hyperlink ref="C4801" r:id="rId1629" display="http://warehouse.orhideja.net//images/products/197-518, 225-518.jpg"/>
    <hyperlink ref="C4800" r:id="rId1630" display="http://warehouse.orhideja.net//images/products/197-518, 225-518.jpg"/>
    <hyperlink ref="C4799" r:id="rId1631" display="http://warehouse.orhideja.net//images/products/197-518, 225-518.jpg"/>
    <hyperlink ref="C4798" r:id="rId1632" display="http://warehouse.orhideja.net//images/products/197-518, 225-518.jpg"/>
    <hyperlink ref="C4797" r:id="rId1633" display="http://warehouse.orhideja.net//images/products/197-518, 225-518.jpg"/>
    <hyperlink ref="C4796" r:id="rId1634" display="http://warehouse.orhideja.net//images/products/197-518, 225-518.jpg"/>
    <hyperlink ref="C4795" r:id="rId1635" display="http://warehouse.orhideja.net//images/products/197-518, 225-518.jpg"/>
    <hyperlink ref="C4794" r:id="rId1636" display="http://warehouse.orhideja.net//images/products/197-518, 225-518.jpg"/>
    <hyperlink ref="C4793" r:id="rId1637" display="http://warehouse.orhideja.net//images/products/197-518, 225-518.jpg"/>
    <hyperlink ref="C4792" r:id="rId1638" display="http://warehouse.orhideja.net//images/products/197-518, 225-518.jpg"/>
    <hyperlink ref="C4791" r:id="rId1639" display="http://warehouse.orhideja.net//images/products/197-518, 225-518.jpg"/>
    <hyperlink ref="C4790" r:id="rId1640" display="http://warehouse.orhideja.net//images/products/150-000.jpg"/>
    <hyperlink ref="C4789" r:id="rId1641" display="http://warehouse.orhideja.net//images/products/150-000.jpg"/>
    <hyperlink ref="C4788" r:id="rId1642" display="http://warehouse.orhideja.net//images/products/150-000.jpg"/>
    <hyperlink ref="C4787" r:id="rId1643" display="http://warehouse.orhideja.net//images/products/101-269.jpg"/>
    <hyperlink ref="C4786" r:id="rId1644" display="http://warehouse.orhideja.net//images/products/101-269.jpg"/>
    <hyperlink ref="C4785" r:id="rId1645" display="http://warehouse.orhideja.net//images/products/101-269.jpg"/>
    <hyperlink ref="C4784" r:id="rId1646" display="http://warehouse.orhideja.net//images/products/101-269.jpg"/>
    <hyperlink ref="C4783" r:id="rId1647" display="http://warehouse.orhideja.net//images/products/101-269.jpg"/>
    <hyperlink ref="C4782" r:id="rId1648" display="http://warehouse.orhideja.net//images/products/101-269.jpg"/>
    <hyperlink ref="C4781" r:id="rId1649" display="http://warehouse.orhideja.net//images/products/101-269.jpg"/>
    <hyperlink ref="C4780" r:id="rId1650" display="http://warehouse.orhideja.net//images/products/101-269.jpg"/>
    <hyperlink ref="C4779" r:id="rId1651" display="http://warehouse.orhideja.net//images/products/101-269.jpg"/>
    <hyperlink ref="C4778" r:id="rId1652" display="http://warehouse.orhideja.net//images/products/101-269.jpg"/>
    <hyperlink ref="C4777" r:id="rId1653" display="http://warehouse.orhideja.net//images/products/101-269.jpg"/>
    <hyperlink ref="C4776" r:id="rId1654" display="http://warehouse.orhideja.net//images/products/101-269.jpg"/>
    <hyperlink ref="C4775" r:id="rId1655" display="http://warehouse.orhideja.net//images/products/101-269.jpg"/>
    <hyperlink ref="C4774" r:id="rId1656" display="http://warehouse.orhideja.net//images/products/101-269.jpg"/>
    <hyperlink ref="C4773" r:id="rId1657" display="http://warehouse.orhideja.net//images/products/703-290_2.jpg"/>
    <hyperlink ref="C4772" r:id="rId1658" display="http://warehouse.orhideja.net//images/products/703-290_2.jpg"/>
    <hyperlink ref="C4771" r:id="rId1659" display="http://warehouse.orhideja.net//images/products/703-290_2.jpg"/>
    <hyperlink ref="C4770" r:id="rId1660" display="http://warehouse.orhideja.net//images/products/703-290_2.jpg"/>
    <hyperlink ref="C4769" r:id="rId1661" display="http://warehouse.orhideja.net//images/products/531-290,-638-290.jpg"/>
    <hyperlink ref="C4768" r:id="rId1662" display="http://warehouse.orhideja.net//images/products/531-290,-638-290.jpg"/>
    <hyperlink ref="C4767" r:id="rId1663" display="http://warehouse.orhideja.net//images/products/531-290,-638-290.jpg"/>
    <hyperlink ref="C4766" r:id="rId1664" display="http://warehouse.orhideja.net//images/products/531-290,-638-290.jpg"/>
    <hyperlink ref="C4765" r:id="rId1665" display="http://warehouse.orhideja.net//images/products/531-290,-638-290.jpg"/>
    <hyperlink ref="C4764" r:id="rId1666" display="http://warehouse.orhideja.net//images/products/635-290_2.jpg"/>
    <hyperlink ref="C4763" r:id="rId1667" display="http://warehouse.orhideja.net//images/products/635-290_2.jpg"/>
    <hyperlink ref="C4762" r:id="rId1668" display="http://warehouse.orhideja.net//images/products/635-290_2.jpg"/>
    <hyperlink ref="C4761" r:id="rId1669" display="http://warehouse.orhideja.net//images/products/635-290_2.jpg"/>
    <hyperlink ref="C4760" r:id="rId1670" display="http://warehouse.orhideja.net//images/products/635-290_2.jpg"/>
    <hyperlink ref="C4759" r:id="rId1671" display="http://warehouse.orhideja.net//images/products/635-290_2.jpg"/>
    <hyperlink ref="C4758" r:id="rId1672" display="http://warehouse.orhideja.net//images/products/553-290:168.jpg"/>
    <hyperlink ref="C4757" r:id="rId1673" display="http://warehouse.orhideja.net//images/products/553-290:168.jpg"/>
    <hyperlink ref="C4756" r:id="rId1674" display="http://warehouse.orhideja.net//images/products/553-290:168.jpg"/>
    <hyperlink ref="C4755" r:id="rId1675" display="http://warehouse.orhideja.net//images/products/553-290:168.jpg"/>
    <hyperlink ref="C4754" r:id="rId1676" display="http://warehouse.orhideja.net//images/products/553-290:168.jpg"/>
    <hyperlink ref="C4753" r:id="rId1677" display="http://warehouse.orhideja.net//images/products/553-290:168.jpg"/>
    <hyperlink ref="C4752" r:id="rId1678" display="http://warehouse.orhideja.net//images/products/553-290:168.jpg"/>
    <hyperlink ref="C4751" r:id="rId1679" display="http://warehouse.orhideja.net//images/products/553-290:168.jpg"/>
    <hyperlink ref="C4750" r:id="rId1680" display="http://warehouse.orhideja.net//images/products/531-290, 703-290 pion.jpg"/>
    <hyperlink ref="C4749" r:id="rId1681" display="http://warehouse.orhideja.net//images/products/531-290, 703-290 pion.jpg"/>
    <hyperlink ref="C4748" r:id="rId1682" display="http://warehouse.orhideja.net//images/products/531-290, 703-290 pion.jpg"/>
    <hyperlink ref="C4747" r:id="rId1683" display="http://warehouse.orhideja.net//images/products/531-290, 703-290 pion.jpg"/>
    <hyperlink ref="C4746" r:id="rId1684" display="http://warehouse.orhideja.net//images/products/638-290.jpg"/>
    <hyperlink ref="C4745" r:id="rId1685" display="http://warehouse.orhideja.net//images/products/638-290.jpg"/>
    <hyperlink ref="C4744" r:id="rId1686" display="http://warehouse.orhideja.net//images/products/638-290.jpg"/>
    <hyperlink ref="C4743" r:id="rId1687" display="http://warehouse.orhideja.net//images/products/638-290.jpg"/>
    <hyperlink ref="C4742" r:id="rId1688" display="http://warehouse.orhideja.net//images/products/638-290.jpg"/>
    <hyperlink ref="C4741" r:id="rId1689" display="http://warehouse.orhideja.net//images/products/703-290 _4.jpg"/>
    <hyperlink ref="C4740" r:id="rId1690" display="http://warehouse.orhideja.net//images/products/703-290 _4.jpg"/>
    <hyperlink ref="C4739" r:id="rId1691" display="http://warehouse.orhideja.net//images/products/703-290 _4.jpg"/>
    <hyperlink ref="C4738" r:id="rId1692" display="http://warehouse.orhideja.net//images/products/635-290 AÌâ¢â¡â IÌÂ©.jpg"/>
    <hyperlink ref="C4737" r:id="rId1693" display="http://warehouse.orhideja.net//images/products/635-290 AÌâ¢â¡â IÌÂ©.jpg"/>
    <hyperlink ref="C4736" r:id="rId1694" display="http://warehouse.orhideja.net//images/products/635-290 AÌâ¢â¡â IÌÂ©.jpg"/>
    <hyperlink ref="C4735" r:id="rId1695" display="http://warehouse.orhideja.net//images/products/553-290 AÌâ¢â¡â IÌÂ©.jpg"/>
    <hyperlink ref="C4734" r:id="rId1696" display="http://warehouse.orhideja.net//images/products/553-290 AÌâ¢â¡â IÌÂ©.jpg"/>
    <hyperlink ref="C4733" r:id="rId1697" display="http://warehouse.orhideja.net//images/products/553-290 AÌâ¢â¡â IÌÂ©.jpg"/>
    <hyperlink ref="C4732" r:id="rId1698" display="http://warehouse.orhideja.net//images/products/553-290 AÌâ¢â¡â IÌÂ©.jpg"/>
    <hyperlink ref="C4731" r:id="rId1699" display="http://warehouse.orhideja.net//images/products/553-290 AÌâ¢â¡â IÌÂ©.jpg"/>
    <hyperlink ref="C4730" r:id="rId1700" display="http://warehouse.orhideja.net//images/products/553-290 AÌâ¢â¡â IÌÂ©.jpg"/>
    <hyperlink ref="C4729" r:id="rId1701" display="http://warehouse.orhideja.net//images/products/553-290 AÌâ¢â¡â IÌÂ©.jpg"/>
    <hyperlink ref="C4728" r:id="rId1702" display="http://warehouse.orhideja.net//images/products/553-290 AÌâ¢â¡â IÌÂ©.jpg"/>
    <hyperlink ref="C4727" r:id="rId1703" display="http://warehouse.orhideja.net//images/products/553-290 AÌâ¢â¡â IÌÂ©.jpg"/>
    <hyperlink ref="C4726" r:id="rId1704" display="http://warehouse.orhideja.net//images/products/553-290 AÌâ¢â¡â IÌÂ©.jpg"/>
    <hyperlink ref="C4725" r:id="rId1705" display="http://warehouse.orhideja.net//images/products/635-290.jpg"/>
    <hyperlink ref="C4724" r:id="rId1706" display="http://warehouse.orhideja.net//images/products/635-290.jpg"/>
    <hyperlink ref="C4723" r:id="rId1707" display="http://warehouse.orhideja.net//images/products/635-290.jpg"/>
    <hyperlink ref="C4722" r:id="rId1708" display="http://warehouse.orhideja.net//images/products/635-290.jpg"/>
    <hyperlink ref="C4721" r:id="rId1709" display="http://warehouse.orhideja.net//images/products/635-290.jpg"/>
    <hyperlink ref="C4720" r:id="rId1710" display="http://warehouse.orhideja.net//images/products/635-290.jpg"/>
    <hyperlink ref="C4719" r:id="rId1711" display="http://warehouse.orhideja.net//images/products/553-290-beige.jpg"/>
    <hyperlink ref="C4718" r:id="rId1712" display="http://warehouse.orhideja.net//images/products/553-290-beige.jpg"/>
    <hyperlink ref="C4717" r:id="rId1713" display="http://warehouse.orhideja.net//images/products/553-290-beige.jpg"/>
    <hyperlink ref="C4716" r:id="rId1714" display="http://warehouse.orhideja.net//images/products/553-290-beige.jpg"/>
    <hyperlink ref="C4715" r:id="rId1715" display="http://warehouse.orhideja.net//images/products/553-290-beige.jpg"/>
    <hyperlink ref="C4714" r:id="rId1716" display="http://warehouse.orhideja.net//images/products/553-290-beige.jpg"/>
    <hyperlink ref="C4713" r:id="rId1717" display="http://warehouse.orhideja.net//images/products/553-290-beige.jpg"/>
    <hyperlink ref="C4712" r:id="rId1718" display="http://warehouse.orhideja.net//images/products/553-290-beige.jpg"/>
    <hyperlink ref="C4711" r:id="rId1719" display="http://warehouse.orhideja.net//images/products/553-290-beige.jpg"/>
    <hyperlink ref="C4710" r:id="rId1720" display="http://warehouse.orhideja.net//images/products/553-290-beige.jpg"/>
    <hyperlink ref="C4709" r:id="rId1721" display="http://warehouse.orhideja.net//images/products/553-290-beige.jpg"/>
    <hyperlink ref="C4708" r:id="rId1722" display="http://warehouse.orhideja.net//images/products/531-290.jpg"/>
    <hyperlink ref="C4707" r:id="rId1723" display="http://warehouse.orhideja.net//images/products/531-290.jpg"/>
    <hyperlink ref="C4706" r:id="rId1724" display="http://warehouse.orhideja.net//images/products/531-290.jpg"/>
    <hyperlink ref="C4705" r:id="rId1725" display="http://warehouse.orhideja.net//images/products/531-290.jpg"/>
    <hyperlink ref="C4704" r:id="rId1726" display="http://warehouse.orhideja.net//images/products/531-290.jpg"/>
    <hyperlink ref="C4703" r:id="rId1727" display="http://warehouse.orhideja.net//images/products/635-290-black_3.jpg"/>
    <hyperlink ref="C4702" r:id="rId1728" display="http://warehouse.orhideja.net//images/products/635-290-black_3.jpg"/>
    <hyperlink ref="C4701" r:id="rId1729" display="http://warehouse.orhideja.net//images/products/635-290-black_3.jpg"/>
    <hyperlink ref="C4700" r:id="rId1730" display="http://warehouse.orhideja.net//images/products/553-290-black-pion.jpg"/>
    <hyperlink ref="C4699" r:id="rId1731" display="http://warehouse.orhideja.net//images/products/553-290-black-pion.jpg"/>
    <hyperlink ref="C4698" r:id="rId1732" display="http://warehouse.orhideja.net//images/products/553-290-black-pion.jpg"/>
    <hyperlink ref="C4697" r:id="rId1733" display="http://warehouse.orhideja.net//images/products/553-290-black-pion.jpg"/>
    <hyperlink ref="C4696" r:id="rId1734" display="http://warehouse.orhideja.net//images/products/553-290-black-pion.jpg"/>
    <hyperlink ref="C4695" r:id="rId1735" display="http://warehouse.orhideja.net//images/products/553-290-black-pion.jpg"/>
    <hyperlink ref="C4694" r:id="rId1736" display="http://warehouse.orhideja.net//images/products/553-290-black-pion.jpg"/>
    <hyperlink ref="C4693" r:id="rId1737" display="http://warehouse.orhideja.net//images/products/553-290-black-pion.jpg"/>
    <hyperlink ref="C4692" r:id="rId1738" display="http://warehouse.orhideja.net//images/products/553-290-black-pion.jpg"/>
    <hyperlink ref="C4691" r:id="rId1739" display="http://warehouse.orhideja.net//images/products/553-290-black-pion.jpg"/>
    <hyperlink ref="C4690" r:id="rId1740" display="http://warehouse.orhideja.net//images/products/553-290-black-pion.jpg"/>
    <hyperlink ref="C4689" r:id="rId1741" display="http://warehouse.orhideja.net//images/products/553-290-black-pion.jpg"/>
    <hyperlink ref="C4688" r:id="rId1742" display="http://warehouse.orhideja.net//images/products/553-290-black-pion.jpg"/>
    <hyperlink ref="C4687" r:id="rId1743" display="http://warehouse.orhideja.net//images/products/553-290-black-pion.jpg"/>
    <hyperlink ref="C4686" r:id="rId1744" display="http://warehouse.orhideja.net//images/products/553-290-black-pion.jpg"/>
    <hyperlink ref="C4685" r:id="rId1745" display="http://warehouse.orhideja.net//images/products/531-290_2.jpg"/>
    <hyperlink ref="C4684" r:id="rId1746" display="http://warehouse.orhideja.net//images/products/531-290_2.jpg"/>
    <hyperlink ref="C4683" r:id="rId1747" display="http://warehouse.orhideja.net//images/products/531-290_2.jpg"/>
    <hyperlink ref="C4682" r:id="rId1748" display="http://warehouse.orhideja.net//images/products/531-290_2.jpg"/>
    <hyperlink ref="C4681" r:id="rId1749" display="http://warehouse.orhideja.net//images/products/531-290_2.jpg"/>
    <hyperlink ref="C4680" r:id="rId1750" display="http://warehouse.orhideja.net//images/products/531-290_2.jpg"/>
    <hyperlink ref="C4679" r:id="rId1751" display="http://warehouse.orhideja.net//images/products/531-290_2.jpg"/>
    <hyperlink ref="C4678" r:id="rId1752" display="http://warehouse.orhideja.net//images/products/703-290-moloko_2.jpg"/>
    <hyperlink ref="C4677" r:id="rId1753" display="http://warehouse.orhideja.net//images/products/703-290-moloko_2.jpg"/>
    <hyperlink ref="C4676" r:id="rId1754" display="http://warehouse.orhideja.net//images/products/703-290-moloko_2.jpg"/>
    <hyperlink ref="C4675" r:id="rId1755" display="http://warehouse.orhideja.net//images/products/635-290-moloko_.jpg"/>
    <hyperlink ref="C4674" r:id="rId1756" display="http://warehouse.orhideja.net//images/products/635-290-moloko_.jpg"/>
    <hyperlink ref="C4673" r:id="rId1757" display="http://warehouse.orhideja.net//images/products/1_10.jpg"/>
    <hyperlink ref="C4672" r:id="rId1758" display="http://warehouse.orhideja.net//images/products/1_10.jpg"/>
    <hyperlink ref="C4671" r:id="rId1759" display="http://warehouse.orhideja.net//images/products/1_10.jpg"/>
    <hyperlink ref="C4670" r:id="rId1760" display="http://warehouse.orhideja.net//images/products/1_10.jpg"/>
    <hyperlink ref="C4669" r:id="rId1761" display="http://warehouse.orhideja.net//images/products/1_10.jpg"/>
    <hyperlink ref="C4668" r:id="rId1762" display="http://warehouse.orhideja.net//images/products/1_10.jpg"/>
    <hyperlink ref="C4667" r:id="rId1763" display="http://warehouse.orhideja.net//images/products/1_10.jpg"/>
    <hyperlink ref="C4666" r:id="rId1764" display="http://warehouse.orhideja.net//images/products/1_10.jpg"/>
    <hyperlink ref="C4665" r:id="rId1765" display="http://warehouse.orhideja.net//images/products/1_10.jpg"/>
    <hyperlink ref="C4664" r:id="rId1766" display="http://warehouse.orhideja.net//images/products/1_10.jpg"/>
    <hyperlink ref="C4663" r:id="rId1767" display="http://warehouse.orhideja.net//images/products/1_10.jpg"/>
    <hyperlink ref="C4662" r:id="rId1768" display="http://warehouse.orhideja.net//images/products/1_10.jpg"/>
    <hyperlink ref="C4661" r:id="rId1769" display="http://warehouse.orhideja.net//images/products/1_10.jpg"/>
    <hyperlink ref="C4660" r:id="rId1770" display="http://warehouse.orhideja.net//images/products/1_10.jpg"/>
    <hyperlink ref="C4659" r:id="rId1771" display="http://warehouse.orhideja.net//images/products/1_10.jpg"/>
    <hyperlink ref="C4658" r:id="rId1772" display="http://warehouse.orhideja.net//images/products/1_10.jpg"/>
    <hyperlink ref="C4657" r:id="rId1773" display="http://warehouse.orhideja.net//images/products/1_10.jpg"/>
    <hyperlink ref="C4656" r:id="rId1774" display="http://warehouse.orhideja.net//images/products/1_10.jpg"/>
    <hyperlink ref="C4655" r:id="rId1775" display="http://warehouse.orhideja.net//images/products/1_10.jpg"/>
    <hyperlink ref="C4654" r:id="rId1776" display="http://warehouse.orhideja.net//images/products/1_10.jpg"/>
    <hyperlink ref="C4653" r:id="rId1777" display="http://warehouse.orhideja.net//images/products/1_10.jpg"/>
    <hyperlink ref="C4652" r:id="rId1778" display="http://warehouse.orhideja.net//images/products/1_10.jpg"/>
    <hyperlink ref="C4651" r:id="rId1779" display="http://warehouse.orhideja.net//images/products/1_10.jpg"/>
    <hyperlink ref="C4650" r:id="rId1780" display="http://warehouse.orhideja.net//images/products/1_10.jpg"/>
    <hyperlink ref="C4649" r:id="rId1781" display="http://warehouse.orhideja.net//images/products/1_10.jpg"/>
    <hyperlink ref="C4648" r:id="rId1782" display="http://warehouse.orhideja.net//images/products/1_10.jpg"/>
    <hyperlink ref="C4647" r:id="rId1783" display="http://warehouse.orhideja.net//images/products/1_10.jpg"/>
    <hyperlink ref="C4646" r:id="rId1784" display="http://warehouse.orhideja.net//images/products/1_10.jpg"/>
    <hyperlink ref="C4645" r:id="rId1785" display="http://warehouse.orhideja.net//images/products/1_10.jpg"/>
    <hyperlink ref="C4644" r:id="rId1786" display="http://warehouse.orhideja.net//images/products/1_10.jpg"/>
    <hyperlink ref="C4643" r:id="rId1787" display="http://warehouse.orhideja.net//images/products/1_10.jpg"/>
    <hyperlink ref="C4642" r:id="rId1788" display="http://warehouse.orhideja.net//images/products/1_10.jpg"/>
    <hyperlink ref="C4641" r:id="rId1789" display="http://warehouse.orhideja.net//images/products/1_10.jpg"/>
    <hyperlink ref="C4640" r:id="rId1790" display="http://warehouse.orhideja.net//images/products/1_10.jpg"/>
    <hyperlink ref="C4639" r:id="rId1791" display="http://warehouse.orhideja.net//images/products/1_10.jpg"/>
    <hyperlink ref="C4638" r:id="rId1792" display="http://warehouse.orhideja.net//images/products/1_10.jpg"/>
    <hyperlink ref="C4637" r:id="rId1793" display="http://warehouse.orhideja.net//images/products/1_10.jpg"/>
    <hyperlink ref="C4636" r:id="rId1794" display="http://warehouse.orhideja.net//images/products/1_10.jpg"/>
    <hyperlink ref="C4635" r:id="rId1795" display="http://warehouse.orhideja.net//images/products/695-290 white.jpg"/>
    <hyperlink ref="C4634" r:id="rId1796" display="http://warehouse.orhideja.net//images/products/695-290 white.jpg"/>
    <hyperlink ref="C4633" r:id="rId1797" display="http://warehouse.orhideja.net//images/products/695-290 white.jpg"/>
    <hyperlink ref="C4632" r:id="rId1798" display="http://warehouse.orhideja.net//images/products/695-290 white.jpg"/>
    <hyperlink ref="C4631" r:id="rId1799" display="http://warehouse.orhideja.net//images/products/695-290 white.jpg"/>
    <hyperlink ref="C4630" r:id="rId1800" display="http://warehouse.orhideja.net//images/products/695-290 white.jpg"/>
    <hyperlink ref="C4629" r:id="rId1801" display="http://warehouse.orhideja.net//images/products/638-290-white.jpg"/>
    <hyperlink ref="C4628" r:id="rId1802" display="http://warehouse.orhideja.net//images/products/638-290-white.jpg"/>
    <hyperlink ref="C4627" r:id="rId1803" display="http://warehouse.orhideja.net//images/products/638-290-white.jpg"/>
    <hyperlink ref="C4626" r:id="rId1804" display="http://warehouse.orhideja.net//images/products/638-290-white.jpg"/>
    <hyperlink ref="C4625" r:id="rId1805" display="http://warehouse.orhideja.net//images/products/638-290-white.jpg"/>
    <hyperlink ref="C4624" r:id="rId1806" display="http://warehouse.orhideja.net//images/products/635-290 Â°â¢Â´IÌÂ©.jpg"/>
    <hyperlink ref="C4623" r:id="rId1807" display="http://warehouse.orhideja.net//images/products/553-290-white_2.jpg"/>
    <hyperlink ref="C4622" r:id="rId1808" display="http://warehouse.orhideja.net//images/products/553-290-white_2.jpg"/>
    <hyperlink ref="C4621" r:id="rId1809" display="http://warehouse.orhideja.net//images/products/553-290-white_2.jpg"/>
    <hyperlink ref="C4620" r:id="rId1810" display="http://warehouse.orhideja.net//images/products/553-290-white_2.jpg"/>
    <hyperlink ref="C4619" r:id="rId1811" display="http://warehouse.orhideja.net//images/products/553-290-white_2.jpg"/>
    <hyperlink ref="C4618" r:id="rId1812" display="http://warehouse.orhideja.net//images/products/553-290-white_2.jpg"/>
    <hyperlink ref="C4617" r:id="rId1813" display="http://warehouse.orhideja.net//images/products/553-290-white_2.jpg"/>
    <hyperlink ref="C4616" r:id="rId1814" display="http://warehouse.orhideja.net//images/products/553-290-white_2.jpg"/>
    <hyperlink ref="C4615" r:id="rId1815" display="http://warehouse.orhideja.net//images/products/553-290-white_2.jpg"/>
    <hyperlink ref="C4614" r:id="rId1816" display="http://warehouse.orhideja.net//images/products/553-290-white_2.jpg"/>
    <hyperlink ref="C4613" r:id="rId1817" display="http://warehouse.orhideja.net//images/products/553-290-white_2.jpg"/>
    <hyperlink ref="C4612" r:id="rId1818" display="http://warehouse.orhideja.net//images/products/553-290-white_2.jpg"/>
    <hyperlink ref="C4611" r:id="rId1819" display="http://warehouse.orhideja.net//images/products/553-290-white_2.jpg"/>
    <hyperlink ref="C4610" r:id="rId1820" display="http://warehouse.orhideja.net//images/products/553-290-white_2.jpg"/>
    <hyperlink ref="C4609" r:id="rId1821" display="http://warehouse.orhideja.net//images/products/553-290-white_2.jpg"/>
    <hyperlink ref="C4608" r:id="rId1822" display="http://warehouse.orhideja.net//images/products/553-290-white_2.jpg"/>
    <hyperlink ref="C4607" r:id="rId1823" display="http://warehouse.orhideja.net//images/products/553-290-white_2.jpg"/>
    <hyperlink ref="C4606" r:id="rId1824" display="http://warehouse.orhideja.net//images/products/553-290-white_2.jpg"/>
    <hyperlink ref="C4605" r:id="rId1825" display="http://warehouse.orhideja.net//images/products/553-290-white_2.jpg"/>
    <hyperlink ref="C4604" r:id="rId1826" display="http://warehouse.orhideja.net//images/products/553-290-white_2.jpg"/>
    <hyperlink ref="C4603" r:id="rId1827" display="http://warehouse.orhideja.net//images/products/175-290 white_2.jpg"/>
    <hyperlink ref="C4602" r:id="rId1828" display="http://warehouse.orhideja.net//images/products/175-290 white_2.jpg"/>
    <hyperlink ref="C4601" r:id="rId1829" display="http://warehouse.orhideja.net//images/products/175-290 white_2.jpg"/>
    <hyperlink ref="C4600" r:id="rId1830" display="http://warehouse.orhideja.net//images/products/175-290 white_2.jpg"/>
    <hyperlink ref="C4599" r:id="rId1831" display="http://warehouse.orhideja.net//images/products/175-290 white_2.jpg"/>
    <hyperlink ref="C4598" r:id="rId1832" display="http://warehouse.orhideja.net//images/products/175-290 white_2.jpg"/>
    <hyperlink ref="C4597" r:id="rId1833" display="http://warehouse.orhideja.net//images/products/175-290 white_2.jpg"/>
    <hyperlink ref="C4596" r:id="rId1834" display="http://warehouse.orhideja.net//images/products/175-290 white_2.jpg"/>
    <hyperlink ref="C4595" r:id="rId1835" display="http://warehouse.orhideja.net//images/products/175-290 white_2.jpg"/>
    <hyperlink ref="C4594" r:id="rId1836" display="http://warehouse.orhideja.net//images/products/175-290 white_2.jpg"/>
    <hyperlink ref="C4593" r:id="rId1837" display="http://warehouse.orhideja.net//images/products/175-290 white_2.jpg"/>
    <hyperlink ref="C4592" r:id="rId1838" display="http://warehouse.orhideja.net//images/products/175-290 white_2.jpg"/>
    <hyperlink ref="C4591" r:id="rId1839" display="http://warehouse.orhideja.net//images/products/175-290 white_2.jpg"/>
    <hyperlink ref="C4590" r:id="rId1840" display="http://warehouse.orhideja.net//images/products/175-290 white_2.jpg"/>
    <hyperlink ref="C4589" r:id="rId1841" display="http://warehouse.orhideja.net//images/products/175-290 white_2.jpg"/>
    <hyperlink ref="C4588" r:id="rId1842" display="http://warehouse.orhideja.net//images/products/175-290 white_2.jpg"/>
    <hyperlink ref="C4587" r:id="rId1843" display="http://warehouse.orhideja.net//images/products/175-290 white_2.jpg"/>
    <hyperlink ref="C4586" r:id="rId1844" display="http://warehouse.orhideja.net//images/products/175-290 white_2.jpg"/>
    <hyperlink ref="C4585" r:id="rId1845" display="http://warehouse.orhideja.net//images/products/175-290 white_2.jpg"/>
    <hyperlink ref="C4584" r:id="rId1846" display="http://warehouse.orhideja.net//images/products/175-290 white_2.jpg"/>
    <hyperlink ref="C4583" r:id="rId1847" display="http://warehouse.orhideja.net//images/products/175-290 white_2.jpg"/>
    <hyperlink ref="C4582" r:id="rId1848" display="http://warehouse.orhideja.net//images/products/175-290 white_2.jpg"/>
    <hyperlink ref="C4581" r:id="rId1849" display="http://warehouse.orhideja.net//images/products/175-290 white_2.jpg"/>
    <hyperlink ref="C4580" r:id="rId1850" display="http://warehouse.orhideja.net//images/products/175-290 white_2.jpg"/>
    <hyperlink ref="C4579" r:id="rId1851" display="http://warehouse.orhideja.net//images/products/175-290 white_2.jpg"/>
    <hyperlink ref="C4578" r:id="rId1852" display="http://warehouse.orhideja.net//images/products/175-290 white_2.jpg"/>
    <hyperlink ref="C4577" r:id="rId1853" display="http://warehouse.orhideja.net//images/products/175-290 white_2.jpg"/>
    <hyperlink ref="C4576" r:id="rId1854" display="http://warehouse.orhideja.net//images/products/175-290 white_2.jpg"/>
    <hyperlink ref="C4575" r:id="rId1855" display="http://warehouse.orhideja.net//images/products/175-290 white_2.jpg"/>
    <hyperlink ref="C4574" r:id="rId1856" display="http://warehouse.orhideja.net//images/products/175-290 white_2.jpg"/>
    <hyperlink ref="C4573" r:id="rId1857" display="http://warehouse.orhideja.net//images/products/299-250 â Â®â Â£â â¡â .jpg"/>
    <hyperlink ref="C4572" r:id="rId1858" display="http://warehouse.orhideja.net//images/products/817-250 Ð½Ð¸Ð°Ð³Ð°ÑÐ°.jpg"/>
    <hyperlink ref="C4571" r:id="rId1859" display="http://warehouse.orhideja.net//images/products/817-250 Ð½Ð¸Ð°Ð³Ð°ÑÐ°.jpg"/>
    <hyperlink ref="C4570" r:id="rId1860" display="http://warehouse.orhideja.net//images/products/817-250 Ð½Ð¸Ð°Ð³Ð°ÑÐ°.jpg"/>
    <hyperlink ref="C4569" r:id="rId1861" display="http://warehouse.orhideja.net//images/products/817-250 Ð½Ð¸Ð°Ð³Ð°ÑÐ°.jpg"/>
    <hyperlink ref="C4568" r:id="rId1862" display="http://warehouse.orhideja.net//images/products/817-250 Ð½Ð¸Ð°Ð³Ð°ÑÐ°.jpg"/>
    <hyperlink ref="C4567" r:id="rId1863" display="http://warehouse.orhideja.net//images/products/817-250 Ð½Ð¸Ð°Ð³Ð°ÑÐ°.jpg"/>
    <hyperlink ref="C4566" r:id="rId1864" display="http://warehouse.orhideja.net//images/products/817-250_2.jpg"/>
    <hyperlink ref="C4565" r:id="rId1865" display="http://warehouse.orhideja.net//images/products/817-250_2.jpg"/>
    <hyperlink ref="C4564" r:id="rId1866" display="http://warehouse.orhideja.net//images/products/817-250_2.jpg"/>
    <hyperlink ref="C4563" r:id="rId1867" display="http://warehouse.orhideja.net//images/products/817-250_2.jpg"/>
    <hyperlink ref="C4562" r:id="rId1868" display="http://warehouse.orhideja.net//images/products/817-250_2.jpg"/>
    <hyperlink ref="C4561" r:id="rId1869" display="http://warehouse.orhideja.net//images/products/817-250_2.jpg"/>
    <hyperlink ref="C4560" r:id="rId1870" display="http://warehouse.orhideja.net//images/products/817-250_2.jpg"/>
    <hyperlink ref="C4559" r:id="rId1871" display="http://warehouse.orhideja.net//images/products/817-250_2.jpg"/>
    <hyperlink ref="C4558" r:id="rId1872" display="http://warehouse.orhideja.net//images/products/236-250.jpg"/>
    <hyperlink ref="C4557" r:id="rId1873" display="http://warehouse.orhideja.net//images/products/236-250.jpg"/>
    <hyperlink ref="C4556" r:id="rId1874" display="http://warehouse.orhideja.net//images/products/236-250.jpg"/>
    <hyperlink ref="C4555" r:id="rId1875" display="http://warehouse.orhideja.net//images/products/236-250.jpg"/>
    <hyperlink ref="C4554" r:id="rId1876" display="http://warehouse.orhideja.net//images/products/0S4A8991.jpg"/>
    <hyperlink ref="C4553" r:id="rId1877" display="http://warehouse.orhideja.net//images/products/0S4A8991.jpg"/>
    <hyperlink ref="C4552" r:id="rId1878" display="http://warehouse.orhideja.net//images/products/0S4A8991.jpg"/>
    <hyperlink ref="C4551" r:id="rId1879" display="http://warehouse.orhideja.net//images/products/0S4A8991.jpg"/>
    <hyperlink ref="C4550" r:id="rId1880" display="http://warehouse.orhideja.net//images/products/0S4A8991.jpg"/>
    <hyperlink ref="C4549" r:id="rId1881" display="http://warehouse.orhideja.net//images/products/0S4A8991.jpg"/>
    <hyperlink ref="C4548" r:id="rId1882" display="http://warehouse.orhideja.net//images/products/0S4A8991.jpg"/>
    <hyperlink ref="C4547" r:id="rId1883" display="http://warehouse.orhideja.net//images/products/817-250_3.jpg"/>
    <hyperlink ref="C4546" r:id="rId1884" display="http://warehouse.orhideja.net//images/products/817-250_3.jpg"/>
    <hyperlink ref="C4545" r:id="rId1885" display="http://warehouse.orhideja.net//images/products/817-250_3.jpg"/>
    <hyperlink ref="C4544" r:id="rId1886" display="http://warehouse.orhideja.net//images/products/817-250_3.jpg"/>
    <hyperlink ref="C4543" r:id="rId1887" display="http://warehouse.orhideja.net//images/products/817-250_3.jpg"/>
    <hyperlink ref="C4542" r:id="rId1888" display="http://warehouse.orhideja.net//images/products/817-250_3.jpg"/>
    <hyperlink ref="C4541" r:id="rId1889" display="http://warehouse.orhideja.net//images/products/817-250_3.jpg"/>
    <hyperlink ref="C4540" r:id="rId1890" display="http://warehouse.orhideja.net//images/products/817-250_3.jpg"/>
    <hyperlink ref="C4539" r:id="rId1891" display="http://warehouse.orhideja.net//images/products/803-750-black.jpg"/>
    <hyperlink ref="C4538" r:id="rId1892" display="http://warehouse.orhideja.net//images/products/803-750-black.jpg"/>
    <hyperlink ref="C4537" r:id="rId1893" display="http://warehouse.orhideja.net//images/products/803-750-black.jpg"/>
    <hyperlink ref="C4536" r:id="rId1894" display="http://warehouse.orhideja.net//images/products/803-750-black.jpg"/>
    <hyperlink ref="C4535" r:id="rId1895" display="http://warehouse.orhideja.net//images/products/803-750-black.jpg"/>
    <hyperlink ref="C4534" r:id="rId1896" display="http://warehouse.orhideja.net//images/products/803-750-black.jpg"/>
    <hyperlink ref="C4533" r:id="rId1897" display="http://warehouse.orhideja.net//images/products/803-750-black.jpg"/>
    <hyperlink ref="C4532" r:id="rId1898" display="http://warehouse.orhideja.net//images/products/803-750-black.jpg"/>
    <hyperlink ref="C4531" r:id="rId1899" display="http://warehouse.orhideja.net//images/products/27.JPG"/>
    <hyperlink ref="C4530" r:id="rId1900" display="http://warehouse.orhideja.net//images/products/27.JPG"/>
    <hyperlink ref="C4529" r:id="rId1901" display="http://warehouse.orhideja.net//images/products/27.JPG"/>
    <hyperlink ref="C4528" r:id="rId1902" display="http://warehouse.orhideja.net//images/products/27.JPG"/>
    <hyperlink ref="C4527" r:id="rId1903" display="http://warehouse.orhideja.net//images/products/513-390, 263-438 Ð¼Ð¾Ð»Ð¾ÐºÐ¾.JPG"/>
    <hyperlink ref="C4526" r:id="rId1904" display="http://warehouse.orhideja.net//images/products/513-390, 263-438 Ð¼Ð¾Ð»Ð¾ÐºÐ¾.JPG"/>
    <hyperlink ref="C4525" r:id="rId1905" display="http://warehouse.orhideja.net//images/products/513-390, 263-438 Ð¼Ð¾Ð»Ð¾ÐºÐ¾.JPG"/>
    <hyperlink ref="C4524" r:id="rId1906" display="http://warehouse.orhideja.net//images/products/513-390, 263-438 Ð¼Ð¾Ð»Ð¾ÐºÐ¾.JPG"/>
    <hyperlink ref="C4523" r:id="rId1907" display="http://warehouse.orhideja.net//images/products/710-390 black1.jpg"/>
    <hyperlink ref="C4522" r:id="rId1908" display="http://warehouse.orhideja.net//images/products/710-390 black1.jpg"/>
    <hyperlink ref="C4521" r:id="rId1909" display="http://warehouse.orhideja.net//images/products/563-390.jpg"/>
    <hyperlink ref="C4520" r:id="rId1910" display="http://warehouse.orhideja.net//images/products/563-390.jpg"/>
    <hyperlink ref="C4519" r:id="rId1911" display="http://warehouse.orhideja.net//images/products/563-390.jpg"/>
    <hyperlink ref="C4518" r:id="rId1912" display="http://warehouse.orhideja.net//images/products/563-390.jpg"/>
    <hyperlink ref="C4517" r:id="rId1913" display="http://warehouse.orhideja.net//images/products/563-390.jpg"/>
    <hyperlink ref="C4516" r:id="rId1914" display="http://warehouse.orhideja.net//images/products/563-390.jpg"/>
    <hyperlink ref="C4515" r:id="rId1915" display="http://warehouse.orhideja.net//images/products/563-390.jpg"/>
    <hyperlink ref="C4514" r:id="rId1916" display="http://warehouse.orhideja.net//images/products/563-390.jpg"/>
    <hyperlink ref="C4513" r:id="rId1917" display="http://warehouse.orhideja.net//images/products/563-390.jpg"/>
    <hyperlink ref="C4512" r:id="rId1918" display="http://warehouse.orhideja.net//images/products/563-390.jpg"/>
    <hyperlink ref="C4511" r:id="rId1919" display="http://warehouse.orhideja.net//images/products/563-390.jpg"/>
    <hyperlink ref="C4510" r:id="rId1920" display="http://warehouse.orhideja.net//images/products/563-390.jpg"/>
    <hyperlink ref="C4509" r:id="rId1921" display="http://warehouse.orhideja.net//images/products/563-390.jpg"/>
    <hyperlink ref="C4508" r:id="rId1922" display="http://warehouse.orhideja.net//images/products/563-390.jpg"/>
    <hyperlink ref="C4507" r:id="rId1923" display="http://warehouse.orhideja.net//images/products/710-299 ÑÐµÑÐ½ÑÐ¸Ì.JPG"/>
    <hyperlink ref="C4506" r:id="rId1924" display="http://warehouse.orhideja.net//images/products/710-299 ÑÐµÑÐ½ÑÐ¸Ì.JPG"/>
    <hyperlink ref="C4505" r:id="rId1925" display="http://warehouse.orhideja.net//images/products/710-299 ÑÐµÑÐ½ÑÐ¸Ì.JPG"/>
    <hyperlink ref="C4504" r:id="rId1926" display="http://warehouse.orhideja.net//images/products/710-299 ÑÐµÑÐ½ÑÐ¸Ì.JPG"/>
    <hyperlink ref="C4503" r:id="rId1927" display="http://warehouse.orhideja.net//images/products/291-299.jpg"/>
    <hyperlink ref="C4502" r:id="rId1928" display="http://warehouse.orhideja.net//images/products/291-299.jpg"/>
    <hyperlink ref="C4501" r:id="rId1929" display="http://warehouse.orhideja.net//images/products/291-299.jpg"/>
    <hyperlink ref="C4500" r:id="rId1930" display="http://warehouse.orhideja.net//images/products/291-299.jpg"/>
    <hyperlink ref="C4499" r:id="rId1931" display="http://warehouse.orhideja.net//images/products/291-299.jpg"/>
    <hyperlink ref="C4498" r:id="rId1932" display="http://warehouse.orhideja.net//images/products/575-299_2.jpg"/>
    <hyperlink ref="C4497" r:id="rId1933" display="http://warehouse.orhideja.net//images/products/575-299_2.jpg"/>
    <hyperlink ref="C4496" r:id="rId1934" display="http://warehouse.orhideja.net//images/products/575-299_2.jpg"/>
    <hyperlink ref="C4495" r:id="rId1935" display="http://warehouse.orhideja.net//images/products/575-299_2.jpg"/>
    <hyperlink ref="C4494" r:id="rId1936" display="http://warehouse.orhideja.net//images/products/575-299_2.jpg"/>
    <hyperlink ref="C4493" r:id="rId1937" display="http://warehouse.orhideja.net//images/products/575-299_2.jpg"/>
    <hyperlink ref="C4492" r:id="rId1938" display="http://warehouse.orhideja.net//images/products/575-299_2.jpg"/>
    <hyperlink ref="C4491" r:id="rId1939" display="http://warehouse.orhideja.net//images/products/575-299_2.jpg"/>
    <hyperlink ref="C4490" r:id="rId1940" display="http://warehouse.orhideja.net//images/products/575-299_2.jpg"/>
    <hyperlink ref="C4489" r:id="rId1941" display="http://warehouse.orhideja.net//images/products/523-299b_2.jpg"/>
    <hyperlink ref="C4488" r:id="rId1942" display="http://warehouse.orhideja.net//images/products/523-299b_2.jpg"/>
    <hyperlink ref="C4487" r:id="rId1943" display="http://warehouse.orhideja.net//images/products/523-299b_2.jpg"/>
    <hyperlink ref="C4486" r:id="rId1944" display="http://warehouse.orhideja.net//images/products/523-299b_2.jpg"/>
    <hyperlink ref="C4485" r:id="rId1945" display="http://warehouse.orhideja.net//images/products/523-299b_2.jpg"/>
    <hyperlink ref="C4484" r:id="rId1946" display="http://warehouse.orhideja.net//images/products/523-299b_2.jpg"/>
    <hyperlink ref="C4483" r:id="rId1947" display="http://warehouse.orhideja.net//images/products/523-299b_2.jpg"/>
    <hyperlink ref="C4482" r:id="rId1948" display="http://warehouse.orhideja.net//images/products/523-299b_2.jpg"/>
    <hyperlink ref="C4481" r:id="rId1949" display="http://warehouse.orhideja.net//images/products/42.jpg"/>
    <hyperlink ref="C4480" r:id="rId1950" display="http://warehouse.orhideja.net/images/products/42.jpg"/>
    <hyperlink ref="C4479" r:id="rId1951" display="http://warehouse.orhideja.net//images/products/42.jpg"/>
    <hyperlink ref="C4478" r:id="rId1952" display="http://warehouse.orhideja.net//images/products/42.jpg"/>
    <hyperlink ref="C4477" r:id="rId1953" display="http://warehouse.orhideja.net//images/products/1_14.jpg"/>
    <hyperlink ref="C4476" r:id="rId1954" display="http://warehouse.orhideja.net//images/products/1_14.jpg"/>
    <hyperlink ref="C4475" r:id="rId1955" display="http://warehouse.orhideja.net//images/products/1_14.jpg"/>
    <hyperlink ref="C4474" r:id="rId1956" display="http://warehouse.orhideja.net//images/products/1_14.jpg"/>
    <hyperlink ref="C4473" r:id="rId1957" display="http://warehouse.orhideja.net/images/products/1_14.jpg"/>
    <hyperlink ref="C4472" r:id="rId1958" display="http://warehouse.orhideja.net//images/products/1_14.jpg"/>
    <hyperlink ref="C4471" r:id="rId1959" display="http://warehouse.orhideja.net//images/products/1_14.jpg"/>
    <hyperlink ref="C4470" r:id="rId1960" display="http://warehouse.orhideja.net//images/products/1_14.jpg"/>
    <hyperlink ref="C4469" r:id="rId1961" display="http://warehouse.orhideja.net//images/products/1_14.jpg"/>
    <hyperlink ref="C4468" r:id="rId1962" display="http://warehouse.orhideja.net//images/products/176-299-black_2.jpg"/>
    <hyperlink ref="C4467" r:id="rId1963" display="http://warehouse.orhideja.net//images/products/176-299-black_2.jpg"/>
    <hyperlink ref="C4466" r:id="rId1964" display="http://warehouse.orhideja.net//images/products/176-299-black_2.jpg"/>
    <hyperlink ref="C4465" r:id="rId1965" display="http://warehouse.orhideja.net//images/products/176-299-black_2.jpg"/>
    <hyperlink ref="C4464" r:id="rId1966" display="http://warehouse.orhideja.net//images/products/710-299_3.jpg"/>
    <hyperlink ref="C4463" r:id="rId1967" display="http://warehouse.orhideja.net//images/products/710-299_3.jpg"/>
    <hyperlink ref="C4462" r:id="rId1968" display="http://warehouse.orhideja.net//images/products/710-299_3.jpg"/>
    <hyperlink ref="C4461" r:id="rId1969" display="http://warehouse.orhideja.net//images/products/710-299_3.jpg"/>
    <hyperlink ref="C4460" r:id="rId1970" display="http://warehouse.orhideja.net//images/products/523-299.jpg"/>
    <hyperlink ref="C4459" r:id="rId1971" display="http://warehouse.orhideja.net//images/products/523-299.jpg"/>
    <hyperlink ref="C4458" r:id="rId1972" display="http://warehouse.orhideja.net//images/products/523-299.jpg"/>
    <hyperlink ref="C4457" r:id="rId1973" display="http://warehouse.orhideja.net//images/products/523-299.jpg"/>
    <hyperlink ref="C4456" r:id="rId1974" display="http://warehouse.orhideja.net//images/products/523-299.jpg"/>
    <hyperlink ref="C4455" r:id="rId1975" display="http://warehouse.orhideja.net//images/products/523-299.jpg"/>
    <hyperlink ref="C4454" r:id="rId1976" display="http://warehouse.orhideja.net//images/products/523-299.jpg"/>
    <hyperlink ref="C4453" r:id="rId1977" display="http://warehouse.orhideja.net//images/products/523-299.jpg"/>
    <hyperlink ref="C4452" r:id="rId1978" display="http://warehouse.orhideja.net//images/products/523-299.jpg"/>
    <hyperlink ref="C4451" r:id="rId1979" display="http://warehouse.orhideja.net//images/products/523-299.jpg"/>
    <hyperlink ref="C4450" r:id="rId1980" display="http://warehouse.orhideja.net//images/products/523-299.jpg"/>
    <hyperlink ref="C4449" r:id="rId1981" display="http://warehouse.orhideja.net//images/products/523-299.jpg"/>
    <hyperlink ref="C4448" r:id="rId1982" display="http://warehouse.orhideja.net//images/products/523-299.jpg"/>
    <hyperlink ref="C4447" r:id="rId1983" display="http://warehouse.orhideja.net//images/products/509-299.jpg"/>
    <hyperlink ref="C4446" r:id="rId1984" display="http://warehouse.orhideja.net//images/products/509-299.jpg"/>
    <hyperlink ref="C4445" r:id="rId1985" display="http://warehouse.orhideja.net//images/products/509-299.jpg"/>
    <hyperlink ref="C4444" r:id="rId1986" display="http://warehouse.orhideja.net//images/products/509-299.jpg"/>
    <hyperlink ref="C4443" r:id="rId1987" display="http://warehouse.orhideja.net//images/products/509-299.jpg"/>
    <hyperlink ref="C4442" r:id="rId1988" display="http://warehouse.orhideja.net//images/products/509-299.jpg"/>
    <hyperlink ref="C4441" r:id="rId1989" display="http://warehouse.orhideja.net//images/products/509-299.jpg"/>
    <hyperlink ref="C4440" r:id="rId1990" display="http://warehouse.orhideja.net//images/products/509-299.jpg"/>
    <hyperlink ref="C4439" r:id="rId1991" display="http://warehouse.orhideja.net//images/products/509-299.jpg"/>
    <hyperlink ref="C4438" r:id="rId1992" display="http://warehouse.orhideja.net//images/products/509-299.jpg"/>
    <hyperlink ref="C4437" r:id="rId1993" display="http://warehouse.orhideja.net//images/products/509-299.jpg"/>
    <hyperlink ref="C4436" r:id="rId1994" display="http://warehouse.orhideja.net//images/products/509-299.jpg"/>
    <hyperlink ref="C4435" r:id="rId1995" display="http://warehouse.orhideja.net//images/products/509-299.jpg"/>
    <hyperlink ref="C4434" r:id="rId1996" display="http://warehouse.orhideja.net//images/products/509-299.jpg"/>
    <hyperlink ref="C4433" r:id="rId1997" display="http://warehouse.orhideja.net//images/products/1_12.jpg"/>
    <hyperlink ref="C4432" r:id="rId1998" display="http://warehouse.orhideja.net//images/products/1_12.jpg"/>
    <hyperlink ref="C4431" r:id="rId1999" display="http://warehouse.orhideja.net//images/products/1_12.jpg"/>
    <hyperlink ref="C4430" r:id="rId2000" display="http://warehouse.orhideja.net//images/products/1_12.jpg"/>
    <hyperlink ref="C4429" r:id="rId2001" display="http://warehouse.orhideja.net//images/products/1_12.jpg"/>
    <hyperlink ref="C4428" r:id="rId2002" display="http://warehouse.orhideja.net//images/products/1_12.jpg"/>
    <hyperlink ref="C4427" r:id="rId2003" display="http://warehouse.orhideja.net//images/products/1_12.jpg"/>
    <hyperlink ref="C4426" r:id="rId2004" display="http://warehouse.orhideja.net//images/products/1_12.jpg"/>
    <hyperlink ref="C4425" r:id="rId2005" display="http://warehouse.orhideja.net//images/products/1_12.jpg"/>
    <hyperlink ref="C4424" r:id="rId2006" display="http://warehouse.orhideja.net//images/products/1_12.jpg"/>
    <hyperlink ref="C4423" r:id="rId2007" display="http://warehouse.orhideja.net//images/products/Untitled-2 copy.jpg"/>
    <hyperlink ref="C4422" r:id="rId2008" display="http://warehouse.orhideja.net//images/products/Untitled-2 copy.jpg"/>
    <hyperlink ref="C4421" r:id="rId2009" display="http://warehouse.orhideja.net//images/products/Untitled-2 copy.jpg"/>
    <hyperlink ref="C4420" r:id="rId2010" display="http://warehouse.orhideja.net//images/products/Untitled-2 copy.jpg"/>
    <hyperlink ref="C4419" r:id="rId2011" display="http://warehouse.orhideja.net//images/products/Untitled-2 copy.jpg"/>
    <hyperlink ref="C4418" r:id="rId2012" display="http://warehouse.orhideja.net//images/products/59d32574d39f8.jpg"/>
    <hyperlink ref="C4417" r:id="rId2013" display="http://warehouse.orhideja.net//images/products/59d32574d39f8.jpg"/>
    <hyperlink ref="C4416" r:id="rId2014" display="http://warehouse.orhideja.net//images/products/59d32574d39f8.jpg"/>
    <hyperlink ref="C4415" r:id="rId2015" display="http://warehouse.orhideja.net//images/products/710-299.jpg"/>
    <hyperlink ref="C4414" r:id="rId2016" display="http://warehouse.orhideja.net//images/products/710-299.jpg"/>
    <hyperlink ref="C4413" r:id="rId2017" display="http://warehouse.orhideja.net//images/products/710-299.jpg"/>
    <hyperlink ref="C4412" r:id="rId2018" display="http://warehouse.orhideja.net//images/products/710-299.jpg"/>
    <hyperlink ref="C4411" r:id="rId2019" display="http://warehouse.orhideja.net//images/products/710-299.jpg"/>
    <hyperlink ref="C4410" r:id="rId2020" display="http://warehouse.orhideja.net//images/products/710-299.jpg"/>
    <hyperlink ref="C4409" r:id="rId2021" display="http://warehouse.orhideja.net//images/products/291-299_2.jpg"/>
    <hyperlink ref="C4408" r:id="rId2022" display="http://warehouse.orhideja.net//images/products/291-299_2.jpg"/>
    <hyperlink ref="C4407" r:id="rId2023" display="http://warehouse.orhideja.net//images/products/523-299 Â¨ÃÂ´Ãâ¢Ã.jpg"/>
    <hyperlink ref="C4406" r:id="rId2024" display="http://warehouse.orhideja.net//images/products/523-299 Â¨ÃÂ´Ãâ¢Ã.jpg"/>
    <hyperlink ref="C4405" r:id="rId2025" display="http://warehouse.orhideja.net//images/products/523-299 Â¨ÃÂ´Ãâ¢Ã.jpg"/>
    <hyperlink ref="C4404" r:id="rId2026" display="http://warehouse.orhideja.net//images/products/523-299 Â¨ÃÂ´Ãâ¢Ã.jpg"/>
    <hyperlink ref="C4403" r:id="rId2027" display="http://warehouse.orhideja.net//images/products/523-299 Â¨ÃÂ´Ãâ¢Ã.jpg"/>
    <hyperlink ref="C4402" r:id="rId2028" display="http://warehouse.orhideja.net//images/products/523-299 Â¨ÃÂ´Ãâ¢Ã.jpg"/>
    <hyperlink ref="C4401" r:id="rId2029" display="http://warehouse.orhideja.net//images/products/523-299 Â¨ÃÂ´Ãâ¢Ã.jpg"/>
    <hyperlink ref="C4400" r:id="rId2030" display="http://warehouse.orhideja.net//images/products/523-299 Â¨ÃÂ´Ãâ¢Ã.jpg"/>
    <hyperlink ref="C4399" r:id="rId2031" display="http://warehouse.orhideja.net//images/products/523-299 Â¨ÃÂ´Ãâ¢Ã.jpg"/>
    <hyperlink ref="C4398" r:id="rId2032" display="http://warehouse.orhideja.net//images/products/523-299 Â¨ÃÂ´Ãâ¢Ã.jpg"/>
    <hyperlink ref="C4397" r:id="rId2033" display="http://warehouse.orhideja.net//images/products/523-299 Â¨ÃÂ´Ãâ¢Ã.jpg"/>
    <hyperlink ref="C4396" r:id="rId2034" display="http://warehouse.orhideja.net//images/products/523-299 Â¨ÃÂ´Ãâ¢Ã.jpg"/>
    <hyperlink ref="C4395" r:id="rId2035" display="http://warehouse.orhideja.net//images/products/523-299 Â¨ÃÂ´Ãâ¢Ã.jpg"/>
    <hyperlink ref="C4394" r:id="rId2036" display="http://warehouse.orhideja.net//images/products/523-299 Â¨ÃÂ´Ãâ¢Ã.jpg"/>
    <hyperlink ref="C4393" r:id="rId2037" display="http://warehouse.orhideja.net//images/products/509-299.JPG"/>
    <hyperlink ref="C4392" r:id="rId2038" display="http://warehouse.orhideja.net//images/products/509-299.JPG"/>
    <hyperlink ref="C4391" r:id="rId2039" display="http://warehouse.orhideja.net//images/products/509-299.JPG"/>
    <hyperlink ref="C4390" r:id="rId2040" display="http://warehouse.orhideja.net//images/products/509-299.JPG"/>
    <hyperlink ref="C4389" r:id="rId2041" display="http://warehouse.orhideja.net//images/products/509-299.JPG"/>
    <hyperlink ref="C4388" r:id="rId2042" display="http://warehouse.orhideja.net//images/products/509-299.JPG"/>
    <hyperlink ref="C4387" r:id="rId2043" display="http://warehouse.orhideja.net//images/products/509-299.JPG"/>
    <hyperlink ref="C4386" r:id="rId2044" display="http://warehouse.orhideja.net//images/products/509-299.JPG"/>
    <hyperlink ref="C4385" r:id="rId2045" display="http://warehouse.orhideja.net//images/products/509-299.JPG"/>
    <hyperlink ref="C4384" r:id="rId2046" display="http://warehouse.orhideja.net//images/products/509-299.JPG"/>
    <hyperlink ref="C4383" r:id="rId2047" display="http://warehouse.orhideja.net//images/products/509-299.JPG"/>
    <hyperlink ref="C4382" r:id="rId2048" display="http://warehouse.orhideja.net//images/products/509-299.JPG"/>
    <hyperlink ref="C4381" r:id="rId2049" display="http://warehouse.orhideja.net//images/products/176-299-ivory.jpg"/>
    <hyperlink ref="C4380" r:id="rId2050" display="http://warehouse.orhideja.net//images/products/176-299-ivory.jpg"/>
    <hyperlink ref="C4379" r:id="rId2051" display="http://warehouse.orhideja.net//images/products/176-299-ivory.jpg"/>
    <hyperlink ref="C4378" r:id="rId2052" display="http://warehouse.orhideja.net//images/products/176-299-ivory.jpg"/>
    <hyperlink ref="C4377" r:id="rId2053" display="http://warehouse.orhideja.net//images/products/176-299-ivory.jpg"/>
    <hyperlink ref="C4376" r:id="rId2054" display="http://warehouse.orhideja.net//images/products/176-299-ivory.jpg"/>
    <hyperlink ref="C4375" r:id="rId2055" display="http://warehouse.orhideja.net//images/products/176-299-ivory.jpg"/>
    <hyperlink ref="C4374" r:id="rId2056" display="http://warehouse.orhideja.net//images/products/176-299-ivory.jpg"/>
    <hyperlink ref="C4373" r:id="rId2057" display="http://warehouse.orhideja.net//images/products/176-299-ivory.jpg"/>
    <hyperlink ref="C4372" r:id="rId2058" display="http://warehouse.orhideja.net//images/products/176-299-ivory.jpg"/>
    <hyperlink ref="C4371" r:id="rId2059" display="http://warehouse.orhideja.net//images/products/504-299-moloko.jpg"/>
    <hyperlink ref="C4370" r:id="rId2060" display="http://warehouse.orhideja.net//images/products/504-299-moloko.jpg"/>
    <hyperlink ref="C4369" r:id="rId2061" display="http://warehouse.orhideja.net//images/products/504-299-moloko.jpg"/>
    <hyperlink ref="C4368" r:id="rId2062" display="http://warehouse.orhideja.net//images/products/504-299-moloko.jpg"/>
    <hyperlink ref="C4367" r:id="rId2063" display="http://warehouse.orhideja.net//images/products/504-299-moloko.jpg"/>
    <hyperlink ref="C4366" r:id="rId2064" display="http://warehouse.orhideja.net//images/products/504-299-moloko.jpg"/>
    <hyperlink ref="C4365" r:id="rId2065" display="http://warehouse.orhideja.net//images/products/504-299-moloko.jpg"/>
    <hyperlink ref="C4364" r:id="rId2066" display="http://warehouse.orhideja.net//images/products/504-299-moloko.jpg"/>
    <hyperlink ref="C4363" r:id="rId2067" display="http://warehouse.orhideja.net//images/products/504-299-moloko.jpg"/>
    <hyperlink ref="C4362" r:id="rId2068" display="http://warehouse.orhideja.net//images/products/130-299-white_1.jpg"/>
    <hyperlink ref="C4361" r:id="rId2069" display="http://warehouse.orhideja.net//images/products/130-299-white_1.jpg"/>
    <hyperlink ref="C4360" r:id="rId2070" display="http://warehouse.orhideja.net//images/products/130-299-white_1.jpg"/>
    <hyperlink ref="C4359" r:id="rId2071" display="http://warehouse.orhideja.net//images/products/130-299-white_1.jpg"/>
    <hyperlink ref="C4358" r:id="rId2072" display="http://warehouse.orhideja.net//images/products/130-299-white_1.jpg"/>
    <hyperlink ref="C4357" r:id="rId2073" display="http://warehouse.orhideja.net//images/products/130-299-white_1.jpg"/>
    <hyperlink ref="C4356" r:id="rId2074" display="http://warehouse.orhideja.net//images/products/130-299-white_1.jpg"/>
    <hyperlink ref="C4355" r:id="rId2075" display="http://warehouse.orhideja.net//images/products/130-299-white_1.jpg"/>
    <hyperlink ref="C4354" r:id="rId2076" display="http://warehouse.orhideja.net//images/products/710-299 ÐºÑÐ°ÑÐ½ÑÐ¸Ì.JPG"/>
    <hyperlink ref="C4353" r:id="rId2077" display="http://warehouse.orhideja.net//images/products/710-299 ÐºÑÐ°ÑÐ½ÑÐ¸Ì.JPG"/>
    <hyperlink ref="C4352" r:id="rId2078" display="http://warehouse.orhideja.net//images/products/523-299, 291-299 ÐºÑÐ°ÑÐ½ÑÐ¸Ì.JPG"/>
    <hyperlink ref="C4351" r:id="rId2079" display="http://warehouse.orhideja.net//images/products/523-299, 291-299 ÐºÑÐ°ÑÐ½ÑÐ¸Ì.JPG"/>
    <hyperlink ref="C4350" r:id="rId2080" display="http://warehouse.orhideja.net//images/products/523-299, 291-299 ÐºÑÐ°ÑÐ½ÑÐ¸Ì.JPG"/>
    <hyperlink ref="C4349" r:id="rId2081" display="http://warehouse.orhideja.net//images/products/523-299, 291-299 ÐºÑÐ°ÑÐ½ÑÐ¸Ì.JPG"/>
    <hyperlink ref="C4348" r:id="rId2082" display="http://warehouse.orhideja.net//images/products/523-299, 291-299 ÐºÑÐ°ÑÐ½ÑÐ¸Ì.JPG"/>
    <hyperlink ref="C4347" r:id="rId2083" display="http://warehouse.orhideja.net//images/products/523-299, 291-299 ÐºÑÐ°ÑÐ½ÑÐ¸Ì.JPG"/>
    <hyperlink ref="C4346" r:id="rId2084" display="http://warehouse.orhideja.net//images/products/523-299, 291-299 ÐºÑÐ°ÑÐ½ÑÐ¸Ì.JPG"/>
    <hyperlink ref="C4345" r:id="rId2085" display="http://warehouse.orhideja.net//images/products/710-299 _2.jpg"/>
    <hyperlink ref="C4344" r:id="rId2086" display="http://warehouse.orhideja.net//images/products/710-299 _2.jpg"/>
    <hyperlink ref="C4343" r:id="rId2087" display="http://warehouse.orhideja.net//images/products/710-299 _2.jpg"/>
    <hyperlink ref="C4342" r:id="rId2088" display="http://warehouse.orhideja.net//images/products/710-299 _2.jpg"/>
    <hyperlink ref="C4341" r:id="rId2089" display="http://warehouse.orhideja.net//images/products/710-299 _2.jpg"/>
    <hyperlink ref="C4340" r:id="rId2090" display="http://warehouse.orhideja.net//images/products/710-299 _2.jpg"/>
    <hyperlink ref="C4339" r:id="rId2091" display="http://warehouse.orhideja.net//images/products/130-299-710-299-pion_6.jpg"/>
    <hyperlink ref="C4338" r:id="rId2092" display="http://warehouse.orhideja.net//images/products/130-299-710-299-pion_6.jpg"/>
    <hyperlink ref="C4337" r:id="rId2093" display="http://warehouse.orhideja.net//images/products/130-299-710-299-pion_6.jpg"/>
    <hyperlink ref="C4336" r:id="rId2094" display="http://warehouse.orhideja.net//images/products/130-299-710-299-pion_6.jpg"/>
    <hyperlink ref="C4335" r:id="rId2095" display="http://warehouse.orhideja.net//images/products/130-299-710-299-pion_6.jpg"/>
    <hyperlink ref="C4334" r:id="rId2096" display="http://warehouse.orhideja.net//images/products/291-299-pion_2.jpg"/>
    <hyperlink ref="C4333" r:id="rId2097" display="http://warehouse.orhideja.net//images/products/291-299-pion_2.jpg"/>
    <hyperlink ref="C4332" r:id="rId2098" display="http://warehouse.orhideja.net//images/products/291-299-pion_2.jpg"/>
    <hyperlink ref="C4331" r:id="rId2099" display="http://warehouse.orhideja.net//images/products/291-299-pion_2.jpg"/>
    <hyperlink ref="C4330" r:id="rId2100" display="http://warehouse.orhideja.net//images/products/6_9.jpg"/>
    <hyperlink ref="C4329" r:id="rId2101" display="http://warehouse.orhideja.net/images/products/6_9.jpg"/>
    <hyperlink ref="C4328" r:id="rId2102" display="http://warehouse.orhideja.net//images/products/575-299-291-299-pion_1_2.jpg"/>
    <hyperlink ref="C4327" r:id="rId2103" display="http://warehouse.orhideja.net//images/products/575-299-291-299-pion_1_2.jpg"/>
    <hyperlink ref="C4326" r:id="rId2104" display="http://warehouse.orhideja.net/images/products/575-299-291-299-pion_1_2.jpg"/>
    <hyperlink ref="C4325" r:id="rId2105" display="http://warehouse.orhideja.net//images/products/575-299-291-299-pion_1_2.jpg"/>
    <hyperlink ref="C4324" r:id="rId2106" display="http://warehouse.orhideja.net//images/products/575-299-291-299-pion_1_2.jpg"/>
    <hyperlink ref="C4323" r:id="rId2107" display="http://warehouse.orhideja.net//images/products/575-299-291-299-pion_1_2.jpg"/>
    <hyperlink ref="C4322" r:id="rId2108" display="http://warehouse.orhideja.net//images/products/575-299-291-299-pion_1_2.jpg"/>
    <hyperlink ref="C4321" r:id="rId2109" display="http://warehouse.orhideja.net//images/products/523-299_3.jpg"/>
    <hyperlink ref="C4320" r:id="rId2110" display="http://warehouse.orhideja.net//images/products/523-299_3.jpg"/>
    <hyperlink ref="C4319" r:id="rId2111" display="http://warehouse.orhideja.net//images/products/523-299_3.jpg"/>
    <hyperlink ref="C4318" r:id="rId2112" display="http://warehouse.orhideja.net//images/products/523-299_3.jpg"/>
    <hyperlink ref="C4317" r:id="rId2113" display="http://warehouse.orhideja.net//images/products/523-299_3.jpg"/>
    <hyperlink ref="C4316" r:id="rId2114" display="http://warehouse.orhideja.net//images/products/523-299_3.jpg"/>
    <hyperlink ref="C4315" r:id="rId2115" display="http://warehouse.orhideja.net//images/products/523-299_3.jpg"/>
    <hyperlink ref="C4314" r:id="rId2116" display="http://warehouse.orhideja.net//images/products/523-299_3.jpg"/>
    <hyperlink ref="C4313" r:id="rId2117" display="http://warehouse.orhideja.net//images/products/523-299_3.jpg"/>
    <hyperlink ref="C4312" r:id="rId2118" display="http://warehouse.orhideja.net//images/products/523-299_3.jpg"/>
    <hyperlink ref="C4311" r:id="rId2119" display="http://warehouse.orhideja.net//images/products/523-299_3.jpg"/>
    <hyperlink ref="C4310" r:id="rId2120" display="http://warehouse.orhideja.net//images/products/523-299_3.jpg"/>
    <hyperlink ref="C4309" r:id="rId2121" display="http://warehouse.orhideja.net//images/products/523-299_3.jpg"/>
    <hyperlink ref="C4308" r:id="rId2122" display="http://warehouse.orhideja.net//images/products/523-299_3.jpg"/>
    <hyperlink ref="C4307" r:id="rId2123" display="http://warehouse.orhideja.net//images/products/523-299_3.jpg"/>
    <hyperlink ref="C4306" r:id="rId2124" display="http://warehouse.orhideja.net//images/products/523-299_3.jpg"/>
    <hyperlink ref="C4305" r:id="rId2125" display="http://warehouse.orhideja.net//images/products/523-299_3.jpg"/>
    <hyperlink ref="C4304" r:id="rId2126" display="http://warehouse.orhideja.net//images/products/523-299_3.jpg"/>
    <hyperlink ref="C4303" r:id="rId2127" display="http://warehouse.orhideja.net//images/products/130-299-710-299-pion_1.jpg"/>
    <hyperlink ref="C4302" r:id="rId2128" display="http://warehouse.orhideja.net//images/products/130-299-710-299-pion_1_2.jpg"/>
    <hyperlink ref="C4301" r:id="rId2129" display="http://warehouse.orhideja.net/images/products/130-299-710-299-pion_1_2.jpg"/>
    <hyperlink ref="C4300" r:id="rId2130" display="http://warehouse.orhideja.net//images/products/130-299-710-299-pion_1_2.jpg"/>
    <hyperlink ref="C4299" r:id="rId2131" display="http://warehouse.orhideja.net//images/products/130-299-710-299-pion_1_2.jpg"/>
    <hyperlink ref="C4298" r:id="rId2132" display="http://warehouse.orhideja.net//images/products/130-299,-241-299-white_6.jpg"/>
    <hyperlink ref="C4297" r:id="rId2133" display="http://warehouse.orhideja.net//images/products/130-299,-241-299-white_6.jpg"/>
    <hyperlink ref="C4296" r:id="rId2134" display="http://warehouse.orhideja.net//images/products/130-299,-241-299-white_6.jpg"/>
    <hyperlink ref="C4295" r:id="rId2135" display="http://warehouse.orhideja.net//images/products/130-299,-241-299-white_1.jpg"/>
    <hyperlink ref="C4294" r:id="rId2136" display="http://warehouse.orhideja.net//images/products/130-299,-241-299-white_1.jpg"/>
    <hyperlink ref="C4293" r:id="rId2137" display="http://warehouse.orhideja.net//images/products/130-299,-241-299-white_1.jpg"/>
    <hyperlink ref="C4292" r:id="rId2138" display="http://warehouse.orhideja.net//images/products/130-299,-241-299-white_1.jpg"/>
    <hyperlink ref="C4291" r:id="rId2139" display="http://warehouse.orhideja.net//images/products/575-299,-710-299-cvet.-rozovij_6.jpg"/>
    <hyperlink ref="C4290" r:id="rId2140" display="http://warehouse.orhideja.net//images/products/575-299,-710-299-cvet.-rozovij_6.jpg"/>
    <hyperlink ref="C4289" r:id="rId2141" display="http://warehouse.orhideja.net//images/products/575-299,-710-299-cvet.-rozovij_6.jpg"/>
    <hyperlink ref="C4288" r:id="rId2142" display="http://warehouse.orhideja.net//images/products/504-299 241-299_rose1_2.jpg"/>
    <hyperlink ref="C4287" r:id="rId2143" display="http://warehouse.orhideja.net//images/products/504-299 241-299_rose1_2.jpg"/>
    <hyperlink ref="C4286" r:id="rId2144" display="http://warehouse.orhideja.net//images/products/504-299 241-299_rose1_2.jpg"/>
    <hyperlink ref="C4285" r:id="rId2145" display="http://warehouse.orhideja.net//images/products/504-299 241-299_rose1_2.jpg"/>
    <hyperlink ref="C4284" r:id="rId2146" display="http://warehouse.orhideja.net//images/products/575-299,-710-299-cvet.-rozovij_1.jpg"/>
    <hyperlink ref="C4283" r:id="rId2147" display="http://warehouse.orhideja.net//images/products/575-299,-710-299-cvet.-rozovij_1.jpg"/>
    <hyperlink ref="C4282" r:id="rId2148" display="http://warehouse.orhideja.net//images/products/575-299,-710-299-cvet.-rozovij_1.jpg"/>
    <hyperlink ref="C4281" r:id="rId2149" display="http://warehouse.orhideja.net//images/products/575-299,-710-299-cvet.-rozovij_1.jpg"/>
    <hyperlink ref="C4280" r:id="rId2150" display="http://warehouse.orhideja.net//images/products/575-299,-710-299-cvet.-rozovij_1.jpg"/>
    <hyperlink ref="C4279" r:id="rId2151" display="http://warehouse.orhideja.net//images/products/575-299,-710-299-cvet.-rozovij_1.jpg"/>
    <hyperlink ref="C4278" r:id="rId2152" display="http://warehouse.orhideja.net//images/products/575-299,-710-299-cvet.-rozovij_1.jpg"/>
    <hyperlink ref="C4277" r:id="rId2153" display="http://warehouse.orhideja.net//images/products/575-299,-710-299-cvet.-rozovij_1.jpg"/>
    <hyperlink ref="C4276" r:id="rId2154" display="http://warehouse.orhideja.net//images/products/575-299,-710-299-cvet.-rozovij_1.jpg"/>
    <hyperlink ref="C4275" r:id="rId2155" display="http://warehouse.orhideja.net//images/products/575-299,-710-299-cvet.-rozovij_1.jpg"/>
    <hyperlink ref="C4274" r:id="rId2156" display="http://warehouse.orhideja.net//images/products/575-299,-710-299-cvet.-rozovij_1.jpg"/>
    <hyperlink ref="C4273" r:id="rId2157" display="http://warehouse.orhideja.net//images/products/575-299,-710-299-cvet.-rozovij_1.jpg"/>
    <hyperlink ref="C4272" r:id="rId2158" display="http://warehouse.orhideja.net//images/products/575-299,-710-299-cvet.-rozovij_1.jpg"/>
    <hyperlink ref="C4271" r:id="rId2159" display="http://warehouse.orhideja.net//images/products/694-535.jpg"/>
    <hyperlink ref="C4270" r:id="rId2160" display="http://warehouse.orhideja.net//images/products/694-535.jpg"/>
    <hyperlink ref="C4269" r:id="rId2161" display="http://warehouse.orhideja.net//images/products/101-535.jpg"/>
    <hyperlink ref="C4268" r:id="rId2162" display="http://warehouse.orhideja.net//images/products/101-535.jpg"/>
    <hyperlink ref="C4267" r:id="rId2163" display="http://warehouse.orhideja.net//images/products/101-535.jpg"/>
    <hyperlink ref="C4266" r:id="rId2164" display="http://warehouse.orhideja.net//images/products/101-535.jpg"/>
    <hyperlink ref="C4265" r:id="rId2165" display="http://warehouse.orhideja.net//images/products/101-535.jpg"/>
    <hyperlink ref="C4264" r:id="rId2166" display="http://warehouse.orhideja.net//images/products/101-535.jpg"/>
    <hyperlink ref="C4263" r:id="rId2167" display="http://warehouse.orhideja.net//images/products/101-535.jpg"/>
    <hyperlink ref="C4262" r:id="rId2168" display="http://warehouse.orhideja.net//images/products/101-535.jpg"/>
    <hyperlink ref="C4261" r:id="rId2169" display="http://warehouse.orhideja.net//images/products/101-535.jpg"/>
    <hyperlink ref="C4260" r:id="rId2170" display="http://warehouse.orhideja.net//images/products/101-535.jpg"/>
    <hyperlink ref="C4259" r:id="rId2171" display="http://warehouse.orhideja.net//images/products/101-535.jpg"/>
    <hyperlink ref="C4258" r:id="rId2172" display="http://warehouse.orhideja.net//images/products/101-535.jpg"/>
    <hyperlink ref="C4257" r:id="rId2173" display="http://warehouse.orhideja.net//images/products/101-535.jpg"/>
    <hyperlink ref="C4256" r:id="rId2174" display="http://warehouse.orhideja.net//images/products/677-525_black.jpg"/>
    <hyperlink ref="C4255" r:id="rId2175" display="http://warehouse.orhideja.net//images/products/677-525_black.jpg"/>
    <hyperlink ref="C4254" r:id="rId2176" display="http://warehouse.orhideja.net//images/products/677-525_black.jpg"/>
    <hyperlink ref="C4253" r:id="rId2177" display="http://warehouse.orhideja.net//images/products/677-525_black.jpg"/>
    <hyperlink ref="C4252" r:id="rId2178" display="http://warehouse.orhideja.net//images/products/548-525_nude.jpg"/>
    <hyperlink ref="C4251" r:id="rId2179" display="http://warehouse.orhideja.net//images/products/548-525_nude.jpg"/>
    <hyperlink ref="C4250" r:id="rId2180" display="http://warehouse.orhideja.net//images/products/548-525_nude.jpg"/>
    <hyperlink ref="C4249" r:id="rId2181" display="http://warehouse.orhideja.net//images/products/548-525_nude.jpg"/>
    <hyperlink ref="C4248" r:id="rId2182" display="http://warehouse.orhideja.net//images/products/548-525_nude.jpg"/>
    <hyperlink ref="C4247" r:id="rId2183" display="http://warehouse.orhideja.net//images/products/548-525_nude.jpg"/>
    <hyperlink ref="C4246" r:id="rId2184" display="http://warehouse.orhideja.net/images/products/548-525_nude.jpg"/>
    <hyperlink ref="C4245" r:id="rId2185" display="http://warehouse.orhideja.net//images/products/548-525_nude.jpg"/>
    <hyperlink ref="C4244" r:id="rId2186" display="http://warehouse.orhideja.net//images/products/548-525_nude.jpg"/>
    <hyperlink ref="C4243" r:id="rId2187" display="http://warehouse.orhideja.net//images/products/548-525_nude.jpg"/>
    <hyperlink ref="C4242" r:id="rId2188" display="http://warehouse.orhideja.net//images/products/548-525_nude.jpg"/>
    <hyperlink ref="C4241" r:id="rId2189" display="http://warehouse.orhideja.net//images/products/548-525_nude.jpg"/>
    <hyperlink ref="C4240" r:id="rId2190" display="http://warehouse.orhideja.net//images/products/548-525_nude.jpg"/>
    <hyperlink ref="C4239" r:id="rId2191" display="http://warehouse.orhideja.net//images/products/548-525_nude.jpg"/>
    <hyperlink ref="C4238" r:id="rId2192" display="http://warehouse.orhideja.net//images/products/bra_04.jpg"/>
    <hyperlink ref="C4237" r:id="rId2193" display="http://warehouse.orhideja.net//images/products/bra_04.jpg"/>
    <hyperlink ref="C4236" r:id="rId2194" display="http://warehouse.orhideja.net//images/products/bra_04.jpg"/>
    <hyperlink ref="C4235" r:id="rId2195" display="http://warehouse.orhideja.net//images/products/bra_04.jpg"/>
    <hyperlink ref="C4234" r:id="rId2196" display="http://warehouse.orhideja.net//images/products/bra_04.jpg"/>
    <hyperlink ref="C4233" r:id="rId2197" display="http://warehouse.orhideja.net//images/products/bra_04.jpg"/>
    <hyperlink ref="C4232" r:id="rId2198" display="http://warehouse.orhideja.net//images/products/bra_04.jpg"/>
    <hyperlink ref="C4231" r:id="rId2199" display="http://warehouse.orhideja.net//images/products/bra_04.jpg"/>
    <hyperlink ref="C4230" r:id="rId2200" display="http://warehouse.orhideja.net//images/products/bra_04.jpg"/>
    <hyperlink ref="C4229" r:id="rId2201" display="http://warehouse.orhideja.net//images/products/bra_04.jpg"/>
    <hyperlink ref="C4228" r:id="rId2202" display="http://warehouse.orhideja.net//images/products/bra_04.jpg"/>
    <hyperlink ref="C4227" r:id="rId2203" display="http://warehouse.orhideja.net//images/products/bra_04.jpg"/>
    <hyperlink ref="C4226" r:id="rId2204" display="http://warehouse.orhideja.net//images/products/bra_04.jpg"/>
    <hyperlink ref="C4225" r:id="rId2205" display="http://warehouse.orhideja.net//images/products/bra_04.jpg"/>
    <hyperlink ref="C4224" r:id="rId2206" display="http://warehouse.orhideja.net//images/products/bra_04.jpg"/>
    <hyperlink ref="C4223" r:id="rId2207" display="http://warehouse.orhideja.net//images/products/bra_04.jpg"/>
    <hyperlink ref="C4222" r:id="rId2208" display="http://warehouse.orhideja.net//images/products/bra_04.jpg"/>
    <hyperlink ref="C4221" r:id="rId2209" display="http://warehouse.orhideja.net//images/products/bra_04.jpg"/>
    <hyperlink ref="C4220" r:id="rId2210" display="http://warehouse.orhideja.net//images/products/bra_04.jpg"/>
    <hyperlink ref="C4219" r:id="rId2211" display="http://warehouse.orhideja.net//images/products/bra_04.jpg"/>
    <hyperlink ref="C4218" r:id="rId2212" display="http://warehouse.orhideja.net//images/products/bra_04.jpg"/>
    <hyperlink ref="C4217" r:id="rId2213" display="http://warehouse.orhideja.net//images/products/bra_04.jpg"/>
    <hyperlink ref="C4216" r:id="rId2214" display="http://warehouse.orhideja.net//images/products/152-511_3.jpg"/>
    <hyperlink ref="C4215" r:id="rId2215" display="http://warehouse.orhideja.net//images/products/152-511_3.jpg"/>
    <hyperlink ref="C4214" r:id="rId2216" display="http://warehouse.orhideja.net//images/products/152-511_3.jpg"/>
    <hyperlink ref="C4213" r:id="rId2217" display="http://warehouse.orhideja.net//images/products/152-511_3.jpg"/>
    <hyperlink ref="C4212" r:id="rId2218" display="http://warehouse.orhideja.net/images/products/152-511_3.jpg"/>
    <hyperlink ref="C4211" r:id="rId2219" display="http://warehouse.orhideja.net//images/products/152-511_3.jpg"/>
    <hyperlink ref="C4210" r:id="rId2220" display="http://warehouse.orhideja.net//images/products/152-511_3.jpg"/>
    <hyperlink ref="C4209" r:id="rId2221" display="http://warehouse.orhideja.net//images/products/152-511_3.jpg"/>
    <hyperlink ref="C4208" r:id="rId2222" display="http://warehouse.orhideja.net//images/products/101-506.jpg"/>
    <hyperlink ref="C4207" r:id="rId2223" display="http://warehouse.orhideja.net//images/products/101-506.jpg"/>
    <hyperlink ref="C4206" r:id="rId2224" display="http://warehouse.orhideja.net//images/products/101-506.jpg"/>
    <hyperlink ref="C4205" r:id="rId2225" display="http://warehouse.orhideja.net//images/products/101-506.jpg"/>
    <hyperlink ref="C4204" r:id="rId2226" display="http://warehouse.orhideja.net//images/products/101-506.jpg"/>
    <hyperlink ref="C4203" r:id="rId2227" display="http://warehouse.orhideja.net//images/products/101-506.jpg"/>
    <hyperlink ref="C4202" r:id="rId2228" display="http://warehouse.orhideja.net//images/products/101-506.jpg"/>
    <hyperlink ref="C4201" r:id="rId2229" display="http://warehouse.orhideja.net//images/products/101-506.jpg"/>
    <hyperlink ref="C4200" r:id="rId2230" display="http://warehouse.orhideja.net//images/products/101-506.jpg"/>
    <hyperlink ref="C4199" r:id="rId2231" display="http://warehouse.orhideja.net//images/products/101-506.jpg"/>
    <hyperlink ref="C4198" r:id="rId2232" display="http://warehouse.orhideja.net//images/products/101-506.jpg"/>
    <hyperlink ref="C4197" r:id="rId2233" display="http://warehouse.orhideja.net//images/products/101-506.jpg"/>
    <hyperlink ref="C4196" r:id="rId2234" display="http://warehouse.orhideja.net//images/products/101-506.jpg"/>
    <hyperlink ref="C4195" r:id="rId2235" display="http://warehouse.orhideja.net//images/products/101-506.jpg"/>
    <hyperlink ref="C4194" r:id="rId2236" display="http://warehouse.orhideja.net//images/products/101-506.jpg"/>
    <hyperlink ref="C4193" r:id="rId2237" display="http://warehouse.orhideja.net//images/products/101-506.jpg"/>
    <hyperlink ref="C4192" r:id="rId2238" display="http://warehouse.orhideja.net//images/products/101-506.jpg"/>
    <hyperlink ref="C4191" r:id="rId2239" display="http://warehouse.orhideja.net//images/products/101-506.jpg"/>
    <hyperlink ref="C4190" r:id="rId2240" display="http://warehouse.orhideja.net//images/products/101-506.jpg"/>
    <hyperlink ref="C4189" r:id="rId2241" display="http://warehouse.orhideja.net//images/products/101-506.jpg"/>
    <hyperlink ref="C4188" r:id="rId2242" display="http://warehouse.orhideja.net//images/products/101-506.jpg"/>
    <hyperlink ref="C4187" r:id="rId2243" display="http://warehouse.orhideja.net//images/products/101-506.jpg"/>
    <hyperlink ref="C4186" r:id="rId2244" display="http://warehouse.orhideja.net//images/products/101-506.jpg"/>
    <hyperlink ref="C4185" r:id="rId2245" display="http://warehouse.orhideja.net//images/products/101-506.jpg"/>
    <hyperlink ref="C4184" r:id="rId2246" display="http://warehouse.orhideja.net//images/products/101-506.jpg"/>
    <hyperlink ref="C4183" r:id="rId2247" display="http://warehouse.orhideja.net//images/products/101-506.jpg"/>
    <hyperlink ref="C4182" r:id="rId2248" display="http://warehouse.orhideja.net//images/products/101-506.jpg"/>
    <hyperlink ref="C4181" r:id="rId2249" display="http://warehouse.orhideja.net//images/products/646-438_black.jpg"/>
    <hyperlink ref="C4180" r:id="rId2250" display="http://warehouse.orhideja.net//images/products/646-438_black.jpg"/>
    <hyperlink ref="C4179" r:id="rId2251" display="http://warehouse.orhideja.net//images/products/646-438_black.jpg"/>
    <hyperlink ref="C4178" r:id="rId2252" display="http://warehouse.orhideja.net//images/products/646-438_black.jpg"/>
    <hyperlink ref="C4177" r:id="rId2253" display="http://warehouse.orhideja.net//images/products/557-438, 263-438_6.jpg"/>
    <hyperlink ref="C4176" r:id="rId2254" display="http://warehouse.orhideja.net//images/products/557-438, 263-438_6.jpg"/>
    <hyperlink ref="C4175" r:id="rId2255" display="http://warehouse.orhideja.net//images/products/557-438, 263-438_6.jpg"/>
    <hyperlink ref="C4174" r:id="rId2256" display="http://warehouse.orhideja.net//images/products/557-438, 210-438_black-pion_6.jpg"/>
    <hyperlink ref="C4173" r:id="rId2257" display="http://warehouse.orhideja.net//images/products/557-438, 210-438_black-pion_6.jpg"/>
    <hyperlink ref="C4172" r:id="rId2258" display="http://warehouse.orhideja.net//images/products/557-438, 210-438_black-pion_6.jpg"/>
    <hyperlink ref="C4171" r:id="rId2259" display="http://warehouse.orhideja.net//images/products/557-438, 210-438_black-pion_6.jpg"/>
    <hyperlink ref="C4170" r:id="rId2260" display="http://warehouse.orhideja.net//images/products/557-438, 210-438_black-pion_6.jpg"/>
    <hyperlink ref="C4169" r:id="rId2261" display="http://warehouse.orhideja.net//images/products/557-438, 210-438_black-pion_6.jpg"/>
    <hyperlink ref="C4168" r:id="rId2262" display="http://warehouse.orhideja.net//images/products/819-438.jpg"/>
    <hyperlink ref="C4167" r:id="rId2263" display="http://warehouse.orhideja.net//images/products/819-438.jpg"/>
    <hyperlink ref="C4166" r:id="rId2264" display="http://warehouse.orhideja.net//images/products/819-438.jpg"/>
    <hyperlink ref="C4165" r:id="rId2265" display="http://warehouse.orhideja.net//images/products/819-438.jpg"/>
    <hyperlink ref="C4164" r:id="rId2266" display="http://warehouse.orhideja.net//images/products/819-438.jpg"/>
    <hyperlink ref="C4163" r:id="rId2267" display="http://warehouse.orhideja.net//images/products/819-438.jpg"/>
    <hyperlink ref="C4162" r:id="rId2268" display="http://warehouse.orhideja.net//images/products/819-438.jpg"/>
    <hyperlink ref="C4161" r:id="rId2269" display="http://warehouse.orhideja.net//images/products/819-438.jpg"/>
    <hyperlink ref="C4160" r:id="rId2270" display="http://warehouse.orhideja.net//images/products/819-438.jpg"/>
    <hyperlink ref="C4159" r:id="rId2271" display="http://warehouse.orhideja.net//images/products/819-438.jpg"/>
    <hyperlink ref="C4158" r:id="rId2272" display="http://warehouse.orhideja.net//images/products/188-000 kofejno-rozovij.jpg"/>
    <hyperlink ref="C4157" r:id="rId2273" display="http://warehouse.orhideja.net//images/products/188-000 kofejno-rozovij.jpg"/>
    <hyperlink ref="C4156" r:id="rId2274" display="http://warehouse.orhideja.net//images/products/188-000 kofejno-rozovij.jpg"/>
    <hyperlink ref="C4155" r:id="rId2275" display="http://warehouse.orhideja.net//images/products/188-000 kofejno-rozovij.jpg"/>
    <hyperlink ref="C4154" r:id="rId2276" display="http://warehouse.orhideja.net//images/products/188-000 kofejno-rozovij.jpg"/>
    <hyperlink ref="C4153" r:id="rId2277" display="http://warehouse.orhideja.net//images/products/188-000 kofejno-rozovij.jpg"/>
    <hyperlink ref="C4152" r:id="rId2278" display="http://warehouse.orhideja.net//images/products/188-000 kofejno-rozovij.jpg"/>
    <hyperlink ref="C4151" r:id="rId2279" display="http://warehouse.orhideja.net//images/products/188-000 kofejno-rozovij.jpg"/>
    <hyperlink ref="C4150" r:id="rId2280" display="http://warehouse.orhideja.net//images/products/188-000 kofejno-rozovij.jpg"/>
    <hyperlink ref="C4149" r:id="rId2281" display="http://warehouse.orhideja.net//images/products/188-000 kofejno-rozovij.jpg"/>
    <hyperlink ref="C4148" r:id="rId2282" display="http://warehouse.orhideja.net//images/products/180-003,-672-003-red_6.jpg"/>
    <hyperlink ref="C4147" r:id="rId2283" display="http://warehouse.orhideja.net//images/products/180-003,-672-003-red_6.jpg"/>
    <hyperlink ref="C4146" r:id="rId2284" display="http://warehouse.orhideja.net//images/products/180-003,-672-003-red_6.jpg"/>
    <hyperlink ref="C4145" r:id="rId2285" display="http://warehouse.orhideja.net//images/products/180-003,-672-003-red_6.jpg"/>
    <hyperlink ref="C4144" r:id="rId2286" display="http://warehouse.orhideja.net//images/products/180-003,-672-003-red_6.jpg"/>
    <hyperlink ref="C4143" r:id="rId2287" display="http://warehouse.orhideja.net//images/products/180-003,-672-003-red_6.jpg"/>
    <hyperlink ref="C4142" r:id="rId2288" display="http://warehouse.orhideja.net//images/products/103-003,-671-003-red_6.jpg"/>
    <hyperlink ref="C4141" r:id="rId2289" display="http://warehouse.orhideja.net//images/products/103-003,-671-003-red_6.jpg"/>
    <hyperlink ref="C4140" r:id="rId2290" display="http://warehouse.orhideja.net//images/products/103-003,-671-003-red_6.jpg"/>
    <hyperlink ref="C4139" r:id="rId2291" display="http://warehouse.orhideja.net//images/products/670-003 red.jpg"/>
    <hyperlink ref="C4138" r:id="rId2292" display="http://warehouse.orhideja.net//images/products/670-003 red.jpg"/>
    <hyperlink ref="C4137" r:id="rId2293" display="http://warehouse.orhideja.net//images/products/670-003 red.jpg"/>
    <hyperlink ref="C4136" r:id="rId2294" display="http://warehouse.orhideja.net//images/products/670-003 red.jpg"/>
    <hyperlink ref="C4135" r:id="rId2295" display="http://warehouse.orhideja.net//images/products/670-003 red.jpg"/>
    <hyperlink ref="C4134" r:id="rId2296" display="http://warehouse.orhideja.net//images/products/670-003 red.jpg"/>
    <hyperlink ref="C4133" r:id="rId2297" display="http://warehouse.orhideja.net//images/products/109-003 red.jpg"/>
    <hyperlink ref="C4132" r:id="rId2298" display="http://warehouse.orhideja.net//images/products/109-003 red.jpg"/>
    <hyperlink ref="C4131" r:id="rId2299" display="http://warehouse.orhideja.net//images/products/109-003 red.jpg"/>
    <hyperlink ref="C4130" r:id="rId2300" display="http://warehouse.orhideja.net//images/products/109-003 red.jpg"/>
    <hyperlink ref="C4129" r:id="rId2301" display="http://warehouse.orhideja.net//images/products/109-003 red.jpg"/>
    <hyperlink ref="C4128" r:id="rId2302" display="http://warehouse.orhideja.net//images/products/109-003 red.jpg"/>
    <hyperlink ref="C4127" r:id="rId2303" display="http://warehouse.orhideja.net//images/products/109-003 red.jpg"/>
    <hyperlink ref="C4126" r:id="rId2304" display="http://warehouse.orhideja.net//images/products/109-003 red.jpg"/>
    <hyperlink ref="C4125" r:id="rId2305" display="http://warehouse.orhideja.net//images/products/109-003 red.jpg"/>
    <hyperlink ref="C4124" r:id="rId2306" display="http://warehouse.orhideja.net//images/products/109-003 red.jpg"/>
    <hyperlink ref="C4123" r:id="rId2307" display="http://warehouse.orhideja.net//images/products/109-003 red.jpg"/>
    <hyperlink ref="C4122" r:id="rId2308" display="http://warehouse.orhideja.net//images/products/109-003 red.jpg"/>
    <hyperlink ref="C4121" r:id="rId2309" display="http://warehouse.orhideja.net//images/products/109-003 red.jpg"/>
    <hyperlink ref="C4120" r:id="rId2310" display="http://warehouse.orhideja.net//images/products/109-003 red.jpg"/>
    <hyperlink ref="C4119" r:id="rId2311" display="http://warehouse.orhideja.net//images/products/109-003 red.jpg"/>
    <hyperlink ref="C4118" r:id="rId2312" display="http://warehouse.orhideja.net//images/products/103-003,-671-003-red_1.jpg"/>
    <hyperlink ref="C4117" r:id="rId2313" display="http://warehouse.orhideja.net//images/products/103-003,-671-003-red_1.jpg"/>
    <hyperlink ref="C4116" r:id="rId2314" display="http://warehouse.orhideja.net//images/products/103-003,-671-003-red_1.jpg"/>
    <hyperlink ref="C4115" r:id="rId2315" display="http://warehouse.orhideja.net//images/products/103-003,-671-003-red_1.jpg"/>
    <hyperlink ref="C4114" r:id="rId2316" display="http://warehouse.orhideja.net//images/products/103-003,-671-003-red_1.jpg"/>
    <hyperlink ref="C4113" r:id="rId2317" display="http://warehouse.orhideja.net//images/products/103-003,-671-003-red_1.jpg"/>
    <hyperlink ref="C4112" r:id="rId2318" display="http://warehouse.orhideja.net//images/products/103-003,-671-003-red_1.jpg"/>
    <hyperlink ref="C4111" r:id="rId2319" display="http://warehouse.orhideja.net//images/products/103-003,-671-003-red_1.jpg"/>
    <hyperlink ref="C4110" r:id="rId2320" display="http://warehouse.orhideja.net//images/products/103-003,-671-003-red_1.jpg"/>
    <hyperlink ref="C4109" r:id="rId2321" display="http://warehouse.orhideja.net//images/products/103-003,-671-003-red_1.jpg"/>
    <hyperlink ref="C4108" r:id="rId2322" display="http://warehouse.orhideja.net//images/products/103-003,-671-003-red_1.jpg"/>
    <hyperlink ref="C4107" r:id="rId2323" display="http://warehouse.orhideja.net//images/products/103-003,-671-003-black_1.jpg"/>
    <hyperlink ref="C4106" r:id="rId2324" display="http://warehouse.orhideja.net//images/products/103-003,-671-003-black_1.jpg"/>
    <hyperlink ref="C4105" r:id="rId2325" display="http://warehouse.orhideja.net//images/products/103-003,-671-003-black_1.jpg"/>
    <hyperlink ref="C4104" r:id="rId2326" display="http://warehouse.orhideja.net//images/products/103-003,-671-003-black_1.jpg"/>
    <hyperlink ref="C4103" r:id="rId2327" display="http://warehouse.orhideja.net//images/products/103-003,-671-003-black_1.jpg"/>
    <hyperlink ref="C4102" r:id="rId2328" display="http://warehouse.orhideja.net//images/products/103-003,-671-003-black_1.jpg"/>
    <hyperlink ref="C4101" r:id="rId2329" display="http://warehouse.orhideja.net//images/products/103-003,-671-003-black_1.jpg"/>
    <hyperlink ref="C4100" r:id="rId2330" display="http://warehouse.orhideja.net//images/products/103-003,-671-003-black_1.jpg"/>
    <hyperlink ref="C4099" r:id="rId2331" display="http://warehouse.orhideja.net//images/products/103-003,-671-003-black_1.jpg"/>
    <hyperlink ref="C4098" r:id="rId2332" display="http://warehouse.orhideja.net//images/products/103-003,-671-003-black_1.jpg"/>
    <hyperlink ref="C4097" r:id="rId2333" display="http://warehouse.orhideja.net//images/products/103-003,-671-003-black_1.jpg"/>
    <hyperlink ref="C4096" r:id="rId2334" display="http://warehouse.orhideja.net//images/products/103-003,-671-003-black_1.jpg"/>
    <hyperlink ref="C4095" r:id="rId2335" display="http://warehouse.orhideja.net//images/products/103-003,-671-003-black_1.jpg"/>
    <hyperlink ref="C4094" r:id="rId2336" display="http://warehouse.orhideja.net//images/products/103-003,-671-003-black_1.jpg"/>
    <hyperlink ref="C4093" r:id="rId2337" display="http://warehouse.orhideja.net//images/products/103-003,-671-003-black_1.jpg"/>
    <hyperlink ref="C4092" r:id="rId2338" display="http://warehouse.orhideja.net//images/products/103-003,-671-003-black_1.jpg"/>
    <hyperlink ref="C4091" r:id="rId2339" display="http://warehouse.orhideja.net//images/products/103-003,-671-003-black_1.jpg"/>
    <hyperlink ref="C4090" r:id="rId2340" display="http://warehouse.orhideja.net//images/products/103-003,-671-003-black_1.jpg"/>
    <hyperlink ref="C4089" r:id="rId2341" display="http://warehouse.orhideja.net//images/products/103-003,-671-003-black_1.jpg"/>
    <hyperlink ref="C4088" r:id="rId2342" display="http://warehouse.orhideja.net//images/products/103-003,-671-003-black_1.jpg"/>
    <hyperlink ref="C4087" r:id="rId2343" display="http://warehouse.orhideja.net//images/products/103-003,-671-003-black_1.jpg"/>
    <hyperlink ref="C4086" r:id="rId2344" display="http://warehouse.orhideja.net//images/products/103-003,-671-003-black_1.jpg"/>
    <hyperlink ref="C4085" r:id="rId2345" display="http://warehouse.orhideja.net//images/products/103-003,-671-003-black_1.jpg"/>
    <hyperlink ref="C4084" r:id="rId2346" display="http://warehouse.orhideja.net//images/products/103-003,-671-003-black_1.jpg"/>
    <hyperlink ref="C4083" r:id="rId2347" display="http://warehouse.orhideja.net//images/products/103-003,-671-003-black_1.jpg"/>
    <hyperlink ref="C4082" r:id="rId2348" display="http://warehouse.orhideja.net//images/products/103-003,-671-003-black_1.jpg"/>
    <hyperlink ref="C4081" r:id="rId2349" display="http://warehouse.orhideja.net//images/products/103-003,-671-003-black_1.jpg"/>
    <hyperlink ref="C4080" r:id="rId2350" display="http://warehouse.orhideja.net//images/products/103-003,-671-003-black_1.jpg"/>
    <hyperlink ref="C4079" r:id="rId2351" display="http://warehouse.orhideja.net//images/products/103-003,-671-003-black_1.jpg"/>
    <hyperlink ref="C4078" r:id="rId2352" display="http://warehouse.orhideja.net//images/products/103-003,-671-003-black_1.jpg"/>
    <hyperlink ref="C4077" r:id="rId2353" display="http://warehouse.orhideja.net//images/products/103-003,-671-003-black_1.jpg"/>
    <hyperlink ref="C4076" r:id="rId2354" display="http://warehouse.orhideja.net//images/products/103-003,-671-003-black_1.jpg"/>
    <hyperlink ref="C4075" r:id="rId2355" display="http://warehouse.orhideja.net//images/products/103-003,-671-003-black_1.jpg"/>
    <hyperlink ref="C4074" r:id="rId2356" display="http://warehouse.orhideja.net//images/products/103-003,-671-003-black_1.jpg"/>
    <hyperlink ref="C4073" r:id="rId2357" display="http://warehouse.orhideja.net//images/products/103-003,-671-003-black_1.jpg"/>
    <hyperlink ref="C4072" r:id="rId2358" display="http://warehouse.orhideja.net//images/products/103-003,-671-003-black_1.jpg"/>
    <hyperlink ref="C4071" r:id="rId2359" display="http://warehouse.orhideja.net//images/products/103-003,-671-003-black_1.jpg"/>
    <hyperlink ref="C4070" r:id="rId2360" display="http://warehouse.orhideja.net//images/products/103-003,-671-003-black_1.jpg"/>
    <hyperlink ref="C4069" r:id="rId2361" display="http://warehouse.orhideja.net//images/products/103-003,-671-003-black_1.jpg"/>
    <hyperlink ref="C4068" r:id="rId2362" display="http://warehouse.orhideja.net//images/products/103-003,-671-003-black_1.jpg"/>
    <hyperlink ref="C4067" r:id="rId2363" display="http://warehouse.orhideja.net//images/products/103-003,-671-003-black_1.jpg"/>
    <hyperlink ref="C4066" r:id="rId2364" display="http://warehouse.orhideja.net//images/products/103-003,-671-003-black_1.jpg"/>
    <hyperlink ref="C4065" r:id="rId2365" display="http://warehouse.orhideja.net//images/products/103-003,-671-003-black_1.jpg"/>
    <hyperlink ref="C4064" r:id="rId2366" display="http://warehouse.orhideja.net//images/products/103-003,-671-003-black_1.jpg"/>
    <hyperlink ref="C4063" r:id="rId2367" display="http://warehouse.orhideja.net//images/products/103-003,-671-003-black_1.jpg"/>
    <hyperlink ref="C4062" r:id="rId2368" display="http://warehouse.orhideja.net//images/products/180-000,-904-000-4ajka.jpg"/>
    <hyperlink ref="C4061" r:id="rId2369" display="http://warehouse.orhideja.net//images/products/180-000,-904-000-4ajka.jpg"/>
    <hyperlink ref="C4060" r:id="rId2370" display="http://warehouse.orhideja.net//images/products/180-000,-904-000-4ajka.jpg"/>
    <hyperlink ref="C4059" r:id="rId2371" display="http://warehouse.orhideja.net//images/products/180-000,-904-000-4ajka.jpg"/>
    <hyperlink ref="C4058" r:id="rId2372" display="http://warehouse.orhideja.net/images/products/180-000,-904-000-4ajka.jpg"/>
    <hyperlink ref="C4057" r:id="rId2373" display="http://warehouse.orhideja.net//images/products/180-000,-904-000-4ajka.jpg"/>
    <hyperlink ref="C4056" r:id="rId2374" display="http://warehouse.orhideja.net//images/products/180-000,-904-000-4ajka.jpg"/>
    <hyperlink ref="C4055" r:id="rId2375" display="http://warehouse.orhideja.net//images/products/180-000,-904-000-4ajka.jpg"/>
    <hyperlink ref="C4054" r:id="rId2376" display="http://warehouse.orhideja.net//images/products/180-000,-904-000-4ajka.jpg"/>
    <hyperlink ref="C4053" r:id="rId2377" display="http://warehouse.orhideja.net//images/products/180-000,-904-000-4ajka.jpg"/>
    <hyperlink ref="C4052" r:id="rId2378" display="http://warehouse.orhideja.net//images/products/188-000 pion.JPG"/>
    <hyperlink ref="C4051" r:id="rId2379" display="http://warehouse.orhideja.net//images/products/188-000 pion.JPG"/>
    <hyperlink ref="C4050" r:id="rId2380" display="http://warehouse.orhideja.net//images/products/188-000 pion.JPG"/>
    <hyperlink ref="C4049" r:id="rId2381" display="http://warehouse.orhideja.net//images/products/188-000 pion.JPG"/>
    <hyperlink ref="C4048" r:id="rId2382" display="http://warehouse.orhideja.net//images/products/188-000 pion.JPG"/>
    <hyperlink ref="C4047" r:id="rId2383" display="http://warehouse.orhideja.net//images/products/188-000 pion.JPG"/>
    <hyperlink ref="C4046" r:id="rId2384" display="http://warehouse.orhideja.net//images/products/188-000 pion.JPG"/>
    <hyperlink ref="C4045" r:id="rId2385" display="http://warehouse.orhideja.net//images/products/188-000 pion.JPG"/>
    <hyperlink ref="C4044" r:id="rId2386" display="http://warehouse.orhideja.net//images/products/188-000 pion.JPG"/>
    <hyperlink ref="C4043" r:id="rId2387" display="http://warehouse.orhideja.net//images/products/188-000-ivory-orhideja-shop-1_2.jpg"/>
    <hyperlink ref="C4042" r:id="rId2388" display="http://warehouse.orhideja.net//images/products/188-000-ivory-orhideja-shop-1_2.jpg"/>
    <hyperlink ref="C4041" r:id="rId2389" display="http://warehouse.orhideja.net//images/products/188-000-ivory-orhideja-shop-1_2.jpg"/>
    <hyperlink ref="C4040" r:id="rId2390" display="http://warehouse.orhideja.net//images/products/188-000-ivory-orhideja-shop-1_2.jpg"/>
    <hyperlink ref="C4039" r:id="rId2391" display="http://warehouse.orhideja.net//images/products/188-000-ivory-orhideja-shop-1_2.jpg"/>
    <hyperlink ref="C4038" r:id="rId2392" display="http://warehouse.orhideja.net//images/products/188-000-ivory-orhideja-shop-1_2.jpg"/>
    <hyperlink ref="C4037" r:id="rId2393" display="http://warehouse.orhideja.net//images/products/188-000-ivory-orhideja-shop-1_2.jpg"/>
    <hyperlink ref="C4036" r:id="rId2394" display="http://warehouse.orhideja.net//images/products/188-000-ivory-orhideja-shop-1_2.jpg"/>
    <hyperlink ref="C4035" r:id="rId2395" display="http://warehouse.orhideja.net//images/products/188-000_belij.jpg"/>
    <hyperlink ref="C4034" r:id="rId2396" display="http://warehouse.orhideja.net//images/products/188-000_belij.jpg"/>
    <hyperlink ref="C4033" r:id="rId2397" display="http://warehouse.orhideja.net//images/products/188-000_belij.jpg"/>
    <hyperlink ref="C4032" r:id="rId2398" display="http://warehouse.orhideja.net//images/products/188-000_belij.jpg"/>
    <hyperlink ref="C4031" r:id="rId2399" display="http://warehouse.orhideja.net//images/products/188-000_belij.jpg"/>
    <hyperlink ref="C4030" r:id="rId2400" display="http://warehouse.orhideja.net//images/products/188-000_belij.jpg"/>
    <hyperlink ref="C4029" r:id="rId2401" display="http://warehouse.orhideja.net//images/products/23.jpg"/>
    <hyperlink ref="C4028" r:id="rId2402" display="http://warehouse.orhideja.net//images/products/23.jpg"/>
    <hyperlink ref="C4027" r:id="rId2403" display="http://warehouse.orhideja.net//images/products/23.jpg"/>
    <hyperlink ref="C4026" r:id="rId2404" display="http://warehouse.orhideja.net/images/products/23.jpg"/>
    <hyperlink ref="C4025" r:id="rId2405" display="http://warehouse.orhideja.net//images/products/23.jpg"/>
    <hyperlink ref="C4024" r:id="rId2406" display="http://warehouse.orhideja.net//images/products/23.jpg"/>
    <hyperlink ref="C4023" r:id="rId2407" display="http://warehouse.orhideja.net//images/products/23.jpg"/>
    <hyperlink ref="C4022" r:id="rId2408" display="http://warehouse.orhideja.net//images/products/181-000,-231-000-krem-brule_6.jpg"/>
    <hyperlink ref="C4021" r:id="rId2409" display="http://warehouse.orhideja.net//images/products/181-000,-231-000-krem-brule_6.jpg"/>
    <hyperlink ref="C4020" r:id="rId2410" display="http://warehouse.orhideja.net//images/products/181-000,-231-000-krem-brule_6.jpg"/>
    <hyperlink ref="C4019" r:id="rId2411" display="http://warehouse.orhideja.net//images/products/181-000,-231-000-krem-brule_6.jpg"/>
    <hyperlink ref="C4018" r:id="rId2412" display="http://warehouse.orhideja.net//images/products/181-000,-231-000-krem-brule_6.jpg"/>
    <hyperlink ref="C4017" r:id="rId2413" display="http://warehouse.orhideja.net//images/products/181-000,-231-000-krem-brule_6.jpg"/>
    <hyperlink ref="C4016" r:id="rId2414" display="http://warehouse.orhideja.net//images/products/181-000,-231-000-krem-brule_6.jpg"/>
    <hyperlink ref="C4015" r:id="rId2415" display="http://warehouse.orhideja.net//images/products/181-000,-231-000-krem-brule_1.jpg"/>
    <hyperlink ref="C4014" r:id="rId2416" display="http://warehouse.orhideja.net/images/products/181-000,-231-000-krem-brule_1.jpg"/>
    <hyperlink ref="C4013" r:id="rId2417" display="http://warehouse.orhideja.net//images/products/181-000,-231-000-krem-brule_1.jpg"/>
    <hyperlink ref="C4012" r:id="rId2418" display="http://warehouse.orhideja.net//images/products/188-000 ÑÐ²ÐµÑÐ¾ÑÐ½Ð¾-ÑÐ¾Ð·Ð¾Ð²ÑÐ¸Ì_2.JPG"/>
    <hyperlink ref="C4011" r:id="rId2419" display="http://warehouse.orhideja.net//images/products/188-000 ÑÐ²ÐµÑÐ¾ÑÐ½Ð¾-ÑÐ¾Ð·Ð¾Ð²ÑÐ¸Ì_2.JPG"/>
    <hyperlink ref="C4010" r:id="rId2420" display="http://warehouse.orhideja.net//images/products/188-000 ÑÐ²ÐµÑÐ¾ÑÐ½Ð¾-ÑÐ¾Ð·Ð¾Ð²ÑÐ¸Ì_2.JPG"/>
    <hyperlink ref="C4009" r:id="rId2421" display="http://warehouse.orhideja.net//images/products/188-000 ÑÐ²ÐµÑÐ¾ÑÐ½Ð¾-ÑÐ¾Ð·Ð¾Ð²ÑÐ¸Ì_2.JPG"/>
    <hyperlink ref="C4008" r:id="rId2422" display="http://warehouse.orhideja.net//images/products/188-000 ÑÐ²ÐµÑÐ¾ÑÐ½Ð¾-ÑÐ¾Ð·Ð¾Ð²ÑÐ¸Ì_2.JPG"/>
    <hyperlink ref="C4007" r:id="rId2423" display="http://warehouse.orhideja.net//images/products/188-000 ÑÐ²ÐµÑÐ¾ÑÐ½Ð¾-ÑÐ¾Ð·Ð¾Ð²ÑÐ¸Ì_2.JPG"/>
    <hyperlink ref="C4006" r:id="rId2424" display="http://warehouse.orhideja.net//images/products/188-000 ÑÐ²ÐµÑÐ¾ÑÐ½Ð¾-ÑÐ¾Ð·Ð¾Ð²ÑÐ¸Ì_2.JPG"/>
    <hyperlink ref="C4005" r:id="rId2425" display="http://warehouse.orhideja.net//images/products/180-000-cv-roz.jpg"/>
    <hyperlink ref="C4004" r:id="rId2426" display="http://warehouse.orhideja.net//images/products/710-148-black.jpg"/>
    <hyperlink ref="C4003" r:id="rId2427" display="http://warehouse.orhideja.net//images/products/164-148.jpg"/>
    <hyperlink ref="C4002" r:id="rId2428" display="http://warehouse.orhideja.net//images/products/164-148.jpg"/>
    <hyperlink ref="C4001" r:id="rId2429" display="http://warehouse.orhideja.net//images/products/164-148.jpg"/>
    <hyperlink ref="C4000" r:id="rId2430" display="http://warehouse.orhideja.net//images/products/164-148.jpg"/>
    <hyperlink ref="C3999" r:id="rId2431" display="http://warehouse.orhideja.net//images/products/164-148.jpg"/>
    <hyperlink ref="C3998" r:id="rId2432" display="http://warehouse.orhideja.net//images/products/164-148.jpg"/>
    <hyperlink ref="C3997" r:id="rId2433" display="http://warehouse.orhideja.net//images/products/164-148.jpg"/>
    <hyperlink ref="C3996" r:id="rId2434" display="http://warehouse.orhideja.net//images/products/164-148.jpg"/>
    <hyperlink ref="C3995" r:id="rId2435" display="http://warehouse.orhideja.net//images/products/164-148.jpg"/>
    <hyperlink ref="C3994" r:id="rId2436" display="http://warehouse.orhideja.net//images/products/571-148-black-piony.jpg"/>
    <hyperlink ref="C3993" r:id="rId2437" display="http://warehouse.orhideja.net//images/products/571-148-black-piony.jpg"/>
    <hyperlink ref="C3992" r:id="rId2438" display="http://warehouse.orhideja.net//images/products/571-148 moloko-pion.JPG"/>
    <hyperlink ref="C3991" r:id="rId2439" display="http://warehouse.orhideja.net//images/products/571-148 moloko-pion.JPG"/>
    <hyperlink ref="C3990" r:id="rId2440" display="http://warehouse.orhideja.net//images/products/571-148 moloko-pion.JPG"/>
    <hyperlink ref="C3989" r:id="rId2441" display="http://warehouse.orhideja.net//images/products/571-148 moloko-pion.JPG"/>
    <hyperlink ref="C3988" r:id="rId2442" display="http://warehouse.orhideja.net//images/products/571-148 moloko-pion.JPG"/>
    <hyperlink ref="C3987" r:id="rId2443" display="http://warehouse.orhideja.net/images/products/710-148-roze-pion_2.jpg"/>
    <hyperlink ref="C3986" r:id="rId2444" display="http://warehouse.orhideja.net//images/products/710-148-roze-pion_2.jpg"/>
    <hyperlink ref="C3985" r:id="rId2445" display="http://warehouse.orhideja.net//images/products/571-148-roze-pion.jpg"/>
    <hyperlink ref="C3984" r:id="rId2446" display="http://warehouse.orhideja.net/images/products/571-148-roze-pion.jpg"/>
    <hyperlink ref="C3983" r:id="rId2447" display="http://warehouse.orhideja.net//images/products/571-148-roze-pion.jpg"/>
    <hyperlink ref="C3982" r:id="rId2448" display="http://warehouse.orhideja.net//images/products/571-148-roze-pion.jpg"/>
    <hyperlink ref="C3981" r:id="rId2449" display="http://warehouse.orhideja.net//images/products/566-446,-293-446-ivory_1.jpg"/>
    <hyperlink ref="C3980" r:id="rId2450" display="http://warehouse.orhideja.net//images/products/566-446,-293-446-ivory_1.jpg"/>
    <hyperlink ref="C3979" r:id="rId2451" display="http://warehouse.orhideja.net//images/products/566-446,-293-446-ivory_1.jpg"/>
    <hyperlink ref="C3978" r:id="rId2452" display="http://warehouse.orhideja.net//images/products/566-446,-293-446-ivory_1.jpg"/>
    <hyperlink ref="C3977" r:id="rId2453" display="http://warehouse.orhideja.net//images/products/566-446,-293-446-ivory_1.jpg"/>
    <hyperlink ref="C3976" r:id="rId2454" display="http://warehouse.orhideja.net//images/products/566-446,-293-446-ivory_1.jpg"/>
    <hyperlink ref="C3975" r:id="rId2455" display="http://warehouse.orhideja.net//images/products/566-446,-293-446-ivory_1.jpg"/>
    <hyperlink ref="C3974" r:id="rId2456" display="http://warehouse.orhideja.net//images/products/566-446,-293-446-ivory_1.jpg"/>
    <hyperlink ref="C3973" r:id="rId2457" display="http://warehouse.orhideja.net//images/products/294-446.jpg"/>
    <hyperlink ref="C3972" r:id="rId2458" display="http://warehouse.orhideja.net//images/products/294-446.jpg"/>
    <hyperlink ref="C3971" r:id="rId2459" display="http://warehouse.orhideja.net//images/products/803-446-293-446-black-pion_6.jpg"/>
    <hyperlink ref="C3970" r:id="rId2460" display="http://warehouse.orhideja.net//images/products/803-446-293-446-black-pion_6.jpg"/>
    <hyperlink ref="C3969" r:id="rId2461" display="http://warehouse.orhideja.net//images/products/803-446-293-446-black-pion_6.jpg"/>
    <hyperlink ref="C3968" r:id="rId2462" display="http://warehouse.orhideja.net//images/products/803-446-293-446-black-pion_6.jpg"/>
    <hyperlink ref="C3967" r:id="rId2463" display="http://warehouse.orhideja.net//images/products/803-446-293-446-black-pion_1.jpg"/>
    <hyperlink ref="C3966" r:id="rId2464" display="http://warehouse.orhideja.net//images/products/803-446-293-446-black-pion_1.jpg"/>
    <hyperlink ref="C3965" r:id="rId2465" display="http://warehouse.orhideja.net//images/products/586-446.jpg"/>
    <hyperlink ref="C3964" r:id="rId2466" display="http://warehouse.orhideja.net//images/products/586-446.jpg"/>
    <hyperlink ref="C3963" r:id="rId2467" display="http://warehouse.orhideja.net//images/products/586-446.jpg"/>
    <hyperlink ref="C3962" r:id="rId2468" display="http://warehouse.orhideja.net//images/products/586-446.jpg"/>
    <hyperlink ref="C3961" r:id="rId2469" display="http://warehouse.orhideja.net//images/products/586-446.jpg"/>
    <hyperlink ref="C3960" r:id="rId2470" display="http://warehouse.orhideja.net//images/products/586-446.jpg"/>
    <hyperlink ref="C3959" r:id="rId2471" display="http://warehouse.orhideja.net//images/products/586-446.jpg"/>
    <hyperlink ref="C3958" r:id="rId2472" display="http://warehouse.orhideja.net//images/products/289-338.jpg"/>
    <hyperlink ref="C3957" r:id="rId2473" display="http://warehouse.orhideja.net//images/products/289-338.jpg"/>
    <hyperlink ref="C3956" r:id="rId2474" display="http://warehouse.orhideja.net//images/products/289-338.jpg"/>
    <hyperlink ref="C3955" r:id="rId2475" display="http://warehouse.orhideja.net//images/products/289-338.jpg"/>
    <hyperlink ref="C3954" r:id="rId2476" display="http://warehouse.orhideja.net//images/products/268-338.jpg"/>
    <hyperlink ref="C3953" r:id="rId2477" display="http://warehouse.orhideja.net//images/products/268-338.jpg"/>
    <hyperlink ref="C3952" r:id="rId2478" display="http://warehouse.orhideja.net//images/products/268-338.jpg"/>
    <hyperlink ref="C3951" r:id="rId2479" display="http://warehouse.orhideja.net//images/products/268-338.jpg"/>
    <hyperlink ref="C3950" r:id="rId2480" display="http://warehouse.orhideja.net//images/products/268-338.jpg"/>
    <hyperlink ref="C3949" r:id="rId2481" display="http://warehouse.orhideja.net//images/products/546-338_black.jpg"/>
    <hyperlink ref="C3948" r:id="rId2482" display="http://warehouse.orhideja.net//images/products/546-338_black.jpg"/>
    <hyperlink ref="C3947" r:id="rId2483" display="http://warehouse.orhideja.net//images/products/546-338_black.jpg"/>
    <hyperlink ref="C3946" r:id="rId2484" display="http://warehouse.orhideja.net//images/products/546-338_black.jpg"/>
    <hyperlink ref="C3945" r:id="rId2485" display="http://warehouse.orhideja.net//images/products/546-338_black.jpg"/>
    <hyperlink ref="C3944" r:id="rId2486" display="http://warehouse.orhideja.net//images/products/546-338_black.jpg"/>
    <hyperlink ref="C3943" r:id="rId2487" display="http://warehouse.orhideja.net//images/products/546-338_black.jpg"/>
    <hyperlink ref="C3942" r:id="rId2488" display="http://warehouse.orhideja.net//images/products/546-338_black.jpg"/>
    <hyperlink ref="C3941" r:id="rId2489" display="http://warehouse.orhideja.net//images/products/546-338_black.jpg"/>
    <hyperlink ref="C3940" r:id="rId2490" display="http://warehouse.orhideja.net//images/products/196-338.jpg"/>
    <hyperlink ref="C3939" r:id="rId2491" display="http://warehouse.orhideja.net//images/products/196-338.jpg"/>
    <hyperlink ref="C3938" r:id="rId2492" display="http://warehouse.orhideja.net//images/products/196-338.jpg"/>
    <hyperlink ref="C3937" r:id="rId2493" display="http://warehouse.orhideja.net//images/products/196-338.jpg"/>
    <hyperlink ref="C3936" r:id="rId2494" display="http://warehouse.orhideja.net//images/products/196-338.jpg"/>
    <hyperlink ref="C3935" r:id="rId2495" display="http://warehouse.orhideja.net//images/products/196-338.jpg"/>
    <hyperlink ref="C3934" r:id="rId2496" display="http://warehouse.orhideja.net//images/products/196-338.jpg"/>
    <hyperlink ref="C3933" r:id="rId2497" display="http://warehouse.orhideja.net//images/products/196-338.jpg"/>
    <hyperlink ref="C3932" r:id="rId2498" display="http://warehouse.orhideja.net//images/products/196-338.jpg"/>
    <hyperlink ref="C3931" r:id="rId2499" display="http://warehouse.orhideja.net//images/products/196-338.jpg"/>
    <hyperlink ref="C3930" r:id="rId2500" display="http://warehouse.orhideja.net//images/products/196-338.jpg"/>
    <hyperlink ref="C3929" r:id="rId2501" display="http://warehouse.orhideja.net//images/products/196-338.jpg"/>
    <hyperlink ref="C3928" r:id="rId2502" display="http://warehouse.orhideja.net//images/products/196-338.jpg"/>
    <hyperlink ref="C3927" r:id="rId2503" display="http://warehouse.orhideja.net//images/products/196-338.jpg"/>
    <hyperlink ref="C3926" r:id="rId2504" display="http://warehouse.orhideja.net//images/products/196-338.jpg"/>
    <hyperlink ref="C3925" r:id="rId2505" display="http://warehouse.orhideja.net//images/products/196-338.jpg"/>
    <hyperlink ref="C3924" r:id="rId2506" display="http://warehouse.orhideja.net//images/products/196-338.jpg"/>
    <hyperlink ref="C3923" r:id="rId2507" display="http://warehouse.orhideja.net//images/products/196-338.jpg"/>
    <hyperlink ref="C3922" r:id="rId2508" display="http://warehouse.orhideja.net//images/products/196-338.jpg"/>
    <hyperlink ref="C3921" r:id="rId2509" display="http://warehouse.orhideja.net//images/products/196-338.jpg"/>
    <hyperlink ref="C3920" r:id="rId2510" display="http://warehouse.orhideja.net//images/products/196-338.jpg"/>
    <hyperlink ref="C3919" r:id="rId2511" display="http://warehouse.orhideja.net//images/products/196-338.jpg"/>
    <hyperlink ref="C3918" r:id="rId2512" display="http://warehouse.orhideja.net//images/products/196-338.jpg"/>
    <hyperlink ref="C3917" r:id="rId2513" display="http://warehouse.orhideja.net//images/products/196-338.jpg"/>
    <hyperlink ref="C3916" r:id="rId2514" display="http://warehouse.orhideja.net//images/products/196-338.jpg"/>
    <hyperlink ref="C3915" r:id="rId2515" display="http://warehouse.orhideja.net//images/products/196-338.jpg"/>
    <hyperlink ref="C3914" r:id="rId2516" display="http://warehouse.orhideja.net//images/products/192-338.jpg"/>
    <hyperlink ref="C3913" r:id="rId2517" display="http://warehouse.orhideja.net//images/products/192-338.jpg"/>
    <hyperlink ref="C3912" r:id="rId2518" display="http://warehouse.orhideja.net//images/products/192-338.jpg"/>
    <hyperlink ref="C3911" r:id="rId2519" display="http://warehouse.orhideja.net//images/products/192-338.jpg"/>
    <hyperlink ref="C3910" r:id="rId2520" display="http://warehouse.orhideja.net//images/products/192-338.jpg"/>
    <hyperlink ref="C3909" r:id="rId2521" display="http://warehouse.orhideja.net//images/products/192-338.jpg"/>
    <hyperlink ref="C3908" r:id="rId2522" display="http://warehouse.orhideja.net//images/products/192-338.jpg"/>
    <hyperlink ref="C3907" r:id="rId2523" display="http://warehouse.orhideja.net//images/products/192-338.jpg"/>
    <hyperlink ref="C3906" r:id="rId2524" display="http://warehouse.orhideja.net//images/products/192-338.jpg"/>
    <hyperlink ref="C3905" r:id="rId2525" display="http://warehouse.orhideja.net//images/products/192-338.jpg"/>
    <hyperlink ref="C3904" r:id="rId2526" display="http://warehouse.orhideja.net//images/products/192-338.jpg"/>
    <hyperlink ref="C3903" r:id="rId2527" display="http://warehouse.orhideja.net//images/products/192-338.jpg"/>
    <hyperlink ref="C3902" r:id="rId2528" display="http://warehouse.orhideja.net//images/products/192-338.jpg"/>
    <hyperlink ref="C3901" r:id="rId2529" display="http://warehouse.orhideja.net//images/products/192-338.jpg"/>
    <hyperlink ref="C3900" r:id="rId2530" display="http://warehouse.orhideja.net//images/products/192-338.jpg"/>
    <hyperlink ref="C3899" r:id="rId2531" display="http://warehouse.orhideja.net//images/products/192-338.jpg"/>
    <hyperlink ref="C3898" r:id="rId2532" display="http://warehouse.orhideja.net//images/products/192-338.jpg"/>
    <hyperlink ref="C3897" r:id="rId2533" display="http://warehouse.orhideja.net//images/products/192-338.jpg"/>
    <hyperlink ref="C3896" r:id="rId2534" display="http://warehouse.orhideja.net//images/products/192-338.jpg"/>
    <hyperlink ref="C3895" r:id="rId2535" display="http://warehouse.orhideja.net//images/products/192-338.jpg"/>
    <hyperlink ref="C3894" r:id="rId2536" display="http://warehouse.orhideja.net//images/products/192-338.jpg"/>
    <hyperlink ref="C3893" r:id="rId2537" display="http://warehouse.orhideja.net//images/products/192-338.jpg"/>
    <hyperlink ref="C3892" r:id="rId2538" display="http://warehouse.orhideja.net//images/products/192-338.jpg"/>
    <hyperlink ref="C3891" r:id="rId2539" display="http://warehouse.orhideja.net//images/products/192-338.jpg"/>
    <hyperlink ref="C3890" r:id="rId2540" display="http://warehouse.orhideja.net//images/products/192-338.jpg"/>
    <hyperlink ref="C3889" r:id="rId2541" display="http://warehouse.orhideja.net//images/products/192-338.jpg"/>
    <hyperlink ref="C3888" r:id="rId2542" display="http://warehouse.orhideja.net//images/products/192-338.jpg"/>
    <hyperlink ref="C3887" r:id="rId2543" display="http://warehouse.orhideja.net//images/products/192-338.jpg"/>
    <hyperlink ref="C3886" r:id="rId2544" display="http://warehouse.orhideja.net//images/products/196-338 black-peony.jpg"/>
    <hyperlink ref="C3885" r:id="rId2545" display="http://warehouse.orhideja.net//images/products/196-338 black-peony.jpg"/>
    <hyperlink ref="C3884" r:id="rId2546" display="http://warehouse.orhideja.net//images/products/196-338 black-peony.jpg"/>
    <hyperlink ref="C3883" r:id="rId2547" display="http://warehouse.orhideja.net//images/products/196-338 black-peony.jpg"/>
    <hyperlink ref="C3882" r:id="rId2548" display="http://warehouse.orhideja.net//images/products/196-338 black-peony.jpg"/>
    <hyperlink ref="C3881" r:id="rId2549" display="http://warehouse.orhideja.net//images/products/196-338 black-peony.jpg"/>
    <hyperlink ref="C3880" r:id="rId2550" display="http://warehouse.orhideja.net//images/products/196-338 black-peony.jpg"/>
    <hyperlink ref="C3879" r:id="rId2551" display="http://warehouse.orhideja.net/images/products/196-338 black-peony.jpg"/>
    <hyperlink ref="C3878" r:id="rId2552" display="http://warehouse.orhideja.net//images/products/196-338 black-peony.jpg"/>
    <hyperlink ref="C3877" r:id="rId2553" display="http://warehouse.orhideja.net//images/products/196-338 black-peony.jpg"/>
    <hyperlink ref="C3876" r:id="rId2554" display="http://warehouse.orhideja.net//images/products/196-338 black-peony.jpg"/>
    <hyperlink ref="C3875" r:id="rId2555" display="http://warehouse.orhideja.net//images/products/196-338 black-peony.jpg"/>
    <hyperlink ref="C3874" r:id="rId2556" display="http://warehouse.orhideja.net//images/products/196-338 black-peony.jpg"/>
    <hyperlink ref="C3873" r:id="rId2557" display="http://warehouse.orhideja.net//images/products/192-338 black-peony.jpg"/>
    <hyperlink ref="C3872" r:id="rId2558" display="http://warehouse.orhideja.net//images/products/192-338 black-peony.jpg"/>
    <hyperlink ref="C3871" r:id="rId2559" display="http://warehouse.orhideja.net//images/products/192-338 black-peony.jpg"/>
    <hyperlink ref="C3870" r:id="rId2560" display="http://warehouse.orhideja.net//images/products/192-338 black-peony.jpg"/>
    <hyperlink ref="C3869" r:id="rId2561" display="http://warehouse.orhideja.net//images/products/192-338 black-peony.jpg"/>
    <hyperlink ref="C3868" r:id="rId2562" display="http://warehouse.orhideja.net//images/products/192-338 black-peony.jpg"/>
    <hyperlink ref="C3867" r:id="rId2563" display="http://warehouse.orhideja.net/images/products/192-338 black-peony.jpg"/>
    <hyperlink ref="C3866" r:id="rId2564" display="http://warehouse.orhideja.net//images/products/192-338 black-peony.jpg"/>
    <hyperlink ref="C3865" r:id="rId2565" display="http://warehouse.orhideja.net//images/products/192-338 black-peony.jpg"/>
    <hyperlink ref="C3864" r:id="rId2566" display="http://warehouse.orhideja.net//images/products/192-338 black-peony.jpg"/>
    <hyperlink ref="C3863" r:id="rId2567" display="http://warehouse.orhideja.net//images/products/192-338 black-peony.jpg"/>
    <hyperlink ref="C3862" r:id="rId2568" display="http://warehouse.orhideja.net//images/products/192-338 black-peony.jpg"/>
    <hyperlink ref="C3861" r:id="rId2569" display="http://warehouse.orhideja.net//images/products/192-338 black-peony.jpg"/>
    <hyperlink ref="C3860" r:id="rId2570" display="http://warehouse.orhideja.net//images/products/192-338 black-peony.jpg"/>
    <hyperlink ref="C3859" r:id="rId2571" display="http://warehouse.orhideja.net//images/products/192-338 black-peony.jpg"/>
    <hyperlink ref="C3858" r:id="rId2572" display="http://warehouse.orhideja.net//images/products/192-338 black-peony.jpg"/>
    <hyperlink ref="C3857" r:id="rId2573" display="http://warehouse.orhideja.net//images/products/289-338_4.jpg"/>
    <hyperlink ref="C3856" r:id="rId2574" display="http://warehouse.orhideja.net//images/products/289-338_4.jpg"/>
    <hyperlink ref="C3855" r:id="rId2575" display="http://warehouse.orhideja.net/images/products/289-338_4.jpg"/>
    <hyperlink ref="C3854" r:id="rId2576" display="http://warehouse.orhideja.net//images/products/289-338_4.jpg"/>
    <hyperlink ref="C3853" r:id="rId2577" display="http://warehouse.orhideja.net//images/products/289-338_4.jpg"/>
    <hyperlink ref="C3852" r:id="rId2578" display="http://warehouse.orhideja.net//images/products/268-338_2.jpg"/>
    <hyperlink ref="C3851" r:id="rId2579" display="http://warehouse.orhideja.net//images/products/268-338_2.jpg"/>
    <hyperlink ref="C3850" r:id="rId2580" display="http://warehouse.orhideja.net//images/products/268-338_2.jpg"/>
    <hyperlink ref="C3849" r:id="rId2581" display="http://warehouse.orhideja.net//images/products/268-338_2.jpg"/>
    <hyperlink ref="C3848" r:id="rId2582" display="http://warehouse.orhideja.net//images/products/268-338_2.jpg"/>
    <hyperlink ref="C3847" r:id="rId2583" display="http://warehouse.orhideja.net//images/products/196-338 Â¨ÃÂ´Ãâ¢Ã.jpg"/>
    <hyperlink ref="C3846" r:id="rId2584" display="http://warehouse.orhideja.net//images/products/196-338 Â¨ÃÂ´Ãâ¢Ã.jpg"/>
    <hyperlink ref="C3845" r:id="rId2585" display="http://warehouse.orhideja.net//images/products/196-338 Â¨ÃÂ´Ãâ¢Ã.jpg"/>
    <hyperlink ref="C3844" r:id="rId2586" display="http://warehouse.orhideja.net//images/products/196-338 Â¨ÃÂ´Ãâ¢Ã.jpg"/>
    <hyperlink ref="C3843" r:id="rId2587" display="http://warehouse.orhideja.net//images/products/196-338 Â¨ÃÂ´Ãâ¢Ã.jpg"/>
    <hyperlink ref="C3842" r:id="rId2588" display="http://warehouse.orhideja.net//images/products/196-338 Â¨ÃÂ´Ãâ¢Ã.jpg"/>
    <hyperlink ref="C3841" r:id="rId2589" display="http://warehouse.orhideja.net//images/products/196-338 Â¨ÃÂ´Ãâ¢Ã.jpg"/>
    <hyperlink ref="C3840" r:id="rId2590" display="http://warehouse.orhideja.net//images/products/196-338 Â¨ÃÂ´Ãâ¢Ã.jpg"/>
    <hyperlink ref="C3839" r:id="rId2591" display="http://warehouse.orhideja.net//images/products/196-338 Â¨ÃÂ´Ãâ¢Ã.jpg"/>
    <hyperlink ref="C3838" r:id="rId2592" display="http://warehouse.orhideja.net//images/products/196-338 Â¨ÃÂ´Ãâ¢Ã.jpg"/>
    <hyperlink ref="C3837" r:id="rId2593" display="http://warehouse.orhideja.net//images/products/196-338 Â¨ÃÂ´Ãâ¢Ã.jpg"/>
    <hyperlink ref="C3836" r:id="rId2594" display="http://warehouse.orhideja.net//images/products/196-338 Â¨ÃÂ´Ãâ¢Ã.jpg"/>
    <hyperlink ref="C3835" r:id="rId2595" display="http://warehouse.orhideja.net//images/products/196-338 Â¨ÃÂ´Ãâ¢Ã.jpg"/>
    <hyperlink ref="C3834" r:id="rId2596" display="http://warehouse.orhideja.net//images/products/196-338 Â¨ÃÂ´Ãâ¢Ã.jpg"/>
    <hyperlink ref="C3833" r:id="rId2597" display="http://warehouse.orhideja.net//images/products/196-338 Â¨ÃÂ´Ãâ¢Ã.jpg"/>
    <hyperlink ref="C3832" r:id="rId2598" display="http://warehouse.orhideja.net//images/products/196-338 Â¨ÃÂ´Ãâ¢Ã.jpg"/>
    <hyperlink ref="C3831" r:id="rId2599" display="http://warehouse.orhideja.net//images/products/196-338 Â¨ÃÂ´Ãâ¢Ã.jpg"/>
    <hyperlink ref="C3830" r:id="rId2600" display="http://warehouse.orhideja.net//images/products/196-338 Â¨ÃÂ´Ãâ¢Ã.jpg"/>
    <hyperlink ref="C3829" r:id="rId2601" display="http://warehouse.orhideja.net//images/products/196-338 Â¨ÃÂ´Ãâ¢Ã.jpg"/>
    <hyperlink ref="C3828" r:id="rId2602" display="http://warehouse.orhideja.net//images/products/196-338 Â¨ÃÂ´Ãâ¢Ã.jpg"/>
    <hyperlink ref="C3827" r:id="rId2603" display="http://warehouse.orhideja.net//images/products/196-338 Â¨ÃÂ´Ãâ¢Ã.jpg"/>
    <hyperlink ref="C3826" r:id="rId2604" display="http://warehouse.orhideja.net//images/products/196-338 Â¨ÃÂ´Ãâ¢Ã.jpg"/>
    <hyperlink ref="C3825" r:id="rId2605" display="http://warehouse.orhideja.net//images/products/196-338 Â¨ÃÂ´Ãâ¢Ã.jpg"/>
    <hyperlink ref="C3824" r:id="rId2606" display="http://warehouse.orhideja.net//images/products/196-338 Â¨ÃÂ´Ãâ¢Ã.jpg"/>
    <hyperlink ref="C3823" r:id="rId2607" display="http://warehouse.orhideja.net//images/products/192-338_3.jpg"/>
    <hyperlink ref="C3822" r:id="rId2608" display="http://warehouse.orhideja.net//images/products/192-338_3.jpg"/>
    <hyperlink ref="C3821" r:id="rId2609" display="http://warehouse.orhideja.net//images/products/192-338_3.jpg"/>
    <hyperlink ref="C3820" r:id="rId2610" display="http://warehouse.orhideja.net//images/products/192-338_3.jpg"/>
    <hyperlink ref="C3819" r:id="rId2611" display="http://warehouse.orhideja.net//images/products/192-338_3.jpg"/>
    <hyperlink ref="C3818" r:id="rId2612" display="http://warehouse.orhideja.net//images/products/192-338_3.jpg"/>
    <hyperlink ref="C3817" r:id="rId2613" display="http://warehouse.orhideja.net//images/products/192-338_3.jpg"/>
    <hyperlink ref="C3816" r:id="rId2614" display="http://warehouse.orhideja.net//images/products/192-338_3.jpg"/>
    <hyperlink ref="C3815" r:id="rId2615" display="http://warehouse.orhideja.net//images/products/192-338_3.jpg"/>
    <hyperlink ref="C3814" r:id="rId2616" display="http://warehouse.orhideja.net/images/products/192-338_3.jpg"/>
    <hyperlink ref="C3813" r:id="rId2617" display="http://warehouse.orhideja.net//images/products/192-338_3.jpg"/>
    <hyperlink ref="C3812" r:id="rId2618" display="http://warehouse.orhideja.net//images/products/192-338_3.jpg"/>
    <hyperlink ref="C3811" r:id="rId2619" display="http://warehouse.orhideja.net//images/products/192-338_3.jpg"/>
    <hyperlink ref="C3810" r:id="rId2620" display="http://warehouse.orhideja.net//images/products/192-338_3.jpg"/>
    <hyperlink ref="C3809" r:id="rId2621" display="http://warehouse.orhideja.net//images/products/192-338_3.jpg"/>
    <hyperlink ref="C3808" r:id="rId2622" display="http://warehouse.orhideja.net//images/products/192-338_3.jpg"/>
    <hyperlink ref="C3807" r:id="rId2623" display="http://warehouse.orhideja.net//images/products/192-338_3.jpg"/>
    <hyperlink ref="C3806" r:id="rId2624" display="http://warehouse.orhideja.net//images/products/192-338_3.jpg"/>
    <hyperlink ref="C3805" r:id="rId2625" display="http://warehouse.orhideja.net//images/products/192-338_3.jpg"/>
    <hyperlink ref="C3804" r:id="rId2626" display="http://warehouse.orhideja.net//images/products/192-338_3.jpg"/>
    <hyperlink ref="C3803" r:id="rId2627" display="http://warehouse.orhideja.net//images/products/192-338_3.jpg"/>
    <hyperlink ref="C3802" r:id="rId2628" display="http://warehouse.orhideja.net//images/products/192-338_3.jpg"/>
    <hyperlink ref="C3801" r:id="rId2629" display="http://warehouse.orhideja.net//images/products/192-338_3.jpg"/>
    <hyperlink ref="C3800" r:id="rId2630" display="http://warehouse.orhideja.net//images/products/192-338_3.jpg"/>
    <hyperlink ref="C3799" r:id="rId2631" display="http://warehouse.orhideja.net//images/products/39_2.JPG"/>
    <hyperlink ref="C3798" r:id="rId2632" display="http://warehouse.orhideja.net//images/products/39_2.JPG"/>
    <hyperlink ref="C3797" r:id="rId2633" display="http://warehouse.orhideja.net//images/products/39_2.JPG"/>
    <hyperlink ref="C3796" r:id="rId2634" display="http://warehouse.orhideja.net//images/products/39_2.JPG"/>
    <hyperlink ref="C3795" r:id="rId2635" display="http://warehouse.orhideja.net//images/products/39_2.JPG"/>
    <hyperlink ref="C3794" r:id="rId2636" display="http://warehouse.orhideja.net//images/products/268-338 pion_2.JPG"/>
    <hyperlink ref="C3793" r:id="rId2637" display="http://warehouse.orhideja.net//images/products/268-338 pion_2.JPG"/>
    <hyperlink ref="C3792" r:id="rId2638" display="http://warehouse.orhideja.net//images/products/268-338 pion_2.JPG"/>
    <hyperlink ref="C3791" r:id="rId2639" display="http://warehouse.orhideja.net//images/products/268-338 pion_2.JPG"/>
    <hyperlink ref="C3790" r:id="rId2640" display="http://warehouse.orhideja.net//images/products/268-338 pion_2.JPG"/>
    <hyperlink ref="C3789" r:id="rId2641" display="http://warehouse.orhideja.net//images/products/196-338-pion.jpg"/>
    <hyperlink ref="C3788" r:id="rId2642" display="http://warehouse.orhideja.net//images/products/196-338-pion.jpg"/>
    <hyperlink ref="C3787" r:id="rId2643" display="http://warehouse.orhideja.net//images/products/196-338-pion.jpg"/>
    <hyperlink ref="C3786" r:id="rId2644" display="http://warehouse.orhideja.net//images/products/196-338-pion.jpg"/>
    <hyperlink ref="C3785" r:id="rId2645" display="http://warehouse.orhideja.net//images/products/196-338-pion.jpg"/>
    <hyperlink ref="C3784" r:id="rId2646" display="http://warehouse.orhideja.net//images/products/196-338-pion.jpg"/>
    <hyperlink ref="C3783" r:id="rId2647" display="http://warehouse.orhideja.net//images/products/196-338-pion.jpg"/>
    <hyperlink ref="C3782" r:id="rId2648" display="http://warehouse.orhideja.net//images/products/196-338-pion.jpg"/>
    <hyperlink ref="C3781" r:id="rId2649" display="http://warehouse.orhideja.net//images/products/196-338-pion.jpg"/>
    <hyperlink ref="C3780" r:id="rId2650" display="http://warehouse.orhideja.net//images/products/196-338-pion.jpg"/>
    <hyperlink ref="C3779" r:id="rId2651" display="http://warehouse.orhideja.net//images/products/196-338-pion.jpg"/>
    <hyperlink ref="C3778" r:id="rId2652" display="http://warehouse.orhideja.net//images/products/196-338-pion.jpg"/>
    <hyperlink ref="C3777" r:id="rId2653" display="http://warehouse.orhideja.net//images/products/196-338-pion.jpg"/>
    <hyperlink ref="C3776" r:id="rId2654" display="http://warehouse.orhideja.net//images/products/196-338-pion.jpg"/>
    <hyperlink ref="C3775" r:id="rId2655" display="http://warehouse.orhideja.net//images/products/196-338-pion.jpg"/>
    <hyperlink ref="C3774" r:id="rId2656" display="http://warehouse.orhideja.net//images/products/196-338-pion.jpg"/>
    <hyperlink ref="C3773" r:id="rId2657" display="http://warehouse.orhideja.net//images/products/196-338-pion.jpg"/>
    <hyperlink ref="C3772" r:id="rId2658" display="http://warehouse.orhideja.net//images/products/196-338-pion.jpg"/>
    <hyperlink ref="C3771" r:id="rId2659" display="http://warehouse.orhideja.net//images/products/196-338-pion.jpg"/>
    <hyperlink ref="C3770" r:id="rId2660" display="http://warehouse.orhideja.net//images/products/196-338-pion.jpg"/>
    <hyperlink ref="C3769" r:id="rId2661" display="http://warehouse.orhideja.net//images/products/192-338 pion.JPG"/>
    <hyperlink ref="C3768" r:id="rId2662" display="http://warehouse.orhideja.net//images/products/192-338 pion.JPG"/>
    <hyperlink ref="C3767" r:id="rId2663" display="http://warehouse.orhideja.net//images/products/192-338 pion.JPG"/>
    <hyperlink ref="C3766" r:id="rId2664" display="http://warehouse.orhideja.net//images/products/192-338 pion.JPG"/>
    <hyperlink ref="C3765" r:id="rId2665" display="http://warehouse.orhideja.net//images/products/192-338 pion.JPG"/>
    <hyperlink ref="C3764" r:id="rId2666" display="http://warehouse.orhideja.net//images/products/192-338 pion.JPG"/>
    <hyperlink ref="C3763" r:id="rId2667" display="http://warehouse.orhideja.net//images/products/192-338 pion.JPG"/>
    <hyperlink ref="C3762" r:id="rId2668" display="http://warehouse.orhideja.net//images/products/192-338 pion.JPG"/>
    <hyperlink ref="C3761" r:id="rId2669" display="http://warehouse.orhideja.net//images/products/192-338 pion.JPG"/>
    <hyperlink ref="C3760" r:id="rId2670" display="http://warehouse.orhideja.net//images/products/192-338 pion.JPG"/>
    <hyperlink ref="C3759" r:id="rId2671" display="http://warehouse.orhideja.net//images/products/192-338 pion.JPG"/>
    <hyperlink ref="C3758" r:id="rId2672" display="http://warehouse.orhideja.net//images/products/192-338 pion.JPG"/>
    <hyperlink ref="C3757" r:id="rId2673" display="http://warehouse.orhideja.net//images/products/192-338 pion.JPG"/>
    <hyperlink ref="C3756" r:id="rId2674" display="http://warehouse.orhideja.net//images/products/192-338 pion.JPG"/>
    <hyperlink ref="C3755" r:id="rId2675" display="http://warehouse.orhideja.net//images/products/192-338 pion.JPG"/>
    <hyperlink ref="C3754" r:id="rId2676" display="http://warehouse.orhideja.net//images/products/192-338 pion.JPG"/>
    <hyperlink ref="C3753" r:id="rId2677" display="http://warehouse.orhideja.net//images/products/192-338 pion.JPG"/>
    <hyperlink ref="C3752" r:id="rId2678" display="http://warehouse.orhideja.net//images/products/192-338 pion.JPG"/>
    <hyperlink ref="C3751" r:id="rId2679" display="http://warehouse.orhideja.net//images/products/192-338 pion.JPG"/>
    <hyperlink ref="C3750" r:id="rId2680" display="http://warehouse.orhideja.net//images/products/192-338 pion.JPG"/>
    <hyperlink ref="C3749" r:id="rId2681" display="http://warehouse.orhideja.net//images/products/192-338 pion.JPG"/>
    <hyperlink ref="C3748" r:id="rId2682" display="http://warehouse.orhideja.net//images/products/192-338 pion.JPG"/>
    <hyperlink ref="C3747" r:id="rId2683" display="http://warehouse.orhideja.net//images/products/192-338 pion.JPG"/>
    <hyperlink ref="C3746" r:id="rId2684" display="http://warehouse.orhideja.net//images/products/192-338 pion.JPG"/>
    <hyperlink ref="C3745" r:id="rId2685" display="http://warehouse.orhideja.net//images/products/192-338 pion.JPG"/>
    <hyperlink ref="C3744" r:id="rId2686" display="http://warehouse.orhideja.net//images/products/192-338 pion.JPG"/>
    <hyperlink ref="C3743" r:id="rId2687" display="http://warehouse.orhideja.net//images/products/192-338 pion.JPG"/>
    <hyperlink ref="C3742" r:id="rId2688" display="http://warehouse.orhideja.net//images/products/199-795-ivory copy.jpg"/>
    <hyperlink ref="C3741" r:id="rId2689" display="http://warehouse.orhideja.net//images/products/199-795-ivory copy.jpg"/>
    <hyperlink ref="C3740" r:id="rId2690" display="http://warehouse.orhideja.net//images/products/199-795-ivory copy.jpg"/>
    <hyperlink ref="C3739" r:id="rId2691" display="http://warehouse.orhideja.net//images/products/199-795-ivory copy.jpg"/>
    <hyperlink ref="C3738" r:id="rId2692" display="http://warehouse.orhideja.net//images/products/199-795-ivory copy.jpg"/>
    <hyperlink ref="C3737" r:id="rId2693" display="http://warehouse.orhideja.net//images/products/199-795-ivory copy.jpg"/>
    <hyperlink ref="C3736" r:id="rId2694" display="http://warehouse.orhideja.net//images/products/199-795-ivory copy.jpg"/>
    <hyperlink ref="C3735" r:id="rId2695" display="http://warehouse.orhideja.net//images/products/199-795-ivory copy.jpg"/>
    <hyperlink ref="C3734" r:id="rId2696" display="http://warehouse.orhideja.net//images/products/199-795-ivory copy.jpg"/>
    <hyperlink ref="C3733" r:id="rId2697" display="http://warehouse.orhideja.net//images/products/199-795-ivory copy.jpg"/>
    <hyperlink ref="C3732" r:id="rId2698" display="http://warehouse.orhideja.net//images/products/199-795-ivory copy.jpg"/>
    <hyperlink ref="C3731" r:id="rId2699" display="http://warehouse.orhideja.net//images/products/199-795-ivory copy.jpg"/>
    <hyperlink ref="C3730" r:id="rId2700" display="http://warehouse.orhideja.net//images/products/199-795-ivory copy.jpg"/>
    <hyperlink ref="C3729" r:id="rId2701" display="http://warehouse.orhideja.net/images/products/199-795-ivory copy.jpg"/>
    <hyperlink ref="C3728" r:id="rId2702" display="http://warehouse.orhideja.net//images/products/199-795-ivory copy.jpg"/>
    <hyperlink ref="C3727" r:id="rId2703" display="http://warehouse.orhideja.net//images/products/199-795-ivory copy.jpg"/>
    <hyperlink ref="C3726" r:id="rId2704" display="http://warehouse.orhideja.net//images/products/199-795-ivory copy.jpg"/>
    <hyperlink ref="C3725" r:id="rId2705" display="http://warehouse.orhideja.net//images/products/199-795-ivory copy.jpg"/>
    <hyperlink ref="C3724" r:id="rId2706" display="http://warehouse.orhideja.net//images/products/199-795-ivory copy.jpg"/>
    <hyperlink ref="C3723" r:id="rId2707" display="http://warehouse.orhideja.net//images/products/199-795-ivory copy.jpg"/>
    <hyperlink ref="C3722" r:id="rId2708" display="http://warehouse.orhideja.net//images/products/199-795-ivory copy.jpg"/>
    <hyperlink ref="C3721" r:id="rId2709" display="http://warehouse.orhideja.net//images/products/199-795-ivory copy.jpg"/>
    <hyperlink ref="C3720" r:id="rId2710" display="http://warehouse.orhideja.net//images/products/199-795-ivory copy.jpg"/>
    <hyperlink ref="C3719" r:id="rId2711" display="http://warehouse.orhideja.net//images/products/199-795 4ernij-pion.jpg"/>
    <hyperlink ref="C3718" r:id="rId2712" display="http://warehouse.orhideja.net//images/products/199-795 4ernij-pion.jpg"/>
    <hyperlink ref="C3717" r:id="rId2713" display="http://warehouse.orhideja.net//images/products/199-795 4ernij-pion.jpg"/>
    <hyperlink ref="C3716" r:id="rId2714" display="http://warehouse.orhideja.net//images/products/199-795 4ernij-pion.jpg"/>
    <hyperlink ref="C3715" r:id="rId2715" display="http://warehouse.orhideja.net//images/products/293-996.jpg"/>
    <hyperlink ref="C3714" r:id="rId2716" display="http://warehouse.orhideja.net/images/products/293-996.jpg"/>
    <hyperlink ref="C3713" r:id="rId2717" display="http://warehouse.orhideja.net//images/products/293-996.jpg"/>
    <hyperlink ref="C3712" r:id="rId2718" display="http://warehouse.orhideja.net//images/products/557-996.jpg"/>
    <hyperlink ref="C3711" r:id="rId2719" display="http://warehouse.orhideja.net//images/products/557-996.jpg"/>
    <hyperlink ref="C3710" r:id="rId2720" display="http://warehouse.orhideja.net//images/products/557-996.jpg"/>
    <hyperlink ref="C3709" r:id="rId2721" display="http://warehouse.orhideja.net//images/products/557-996.jpg"/>
    <hyperlink ref="C3708" r:id="rId2722" display="http://warehouse.orhideja.net/images/products/557-996.jpg"/>
    <hyperlink ref="C3707" r:id="rId2723" display="http://warehouse.orhideja.net//images/products/557-996.jpg"/>
    <hyperlink ref="C3706" r:id="rId2724" display="http://warehouse.orhideja.net//images/products/557-996.jpg"/>
    <hyperlink ref="C3705" r:id="rId2725" display="http://warehouse.orhideja.net//images/products/557-996.jpg"/>
    <hyperlink ref="C3704" r:id="rId2726" display="http://warehouse.orhideja.net//images/products/557-996.jpg"/>
    <hyperlink ref="C3703" r:id="rId2727" display="http://warehouse.orhideja.net//images/products/557-996.jpg"/>
    <hyperlink ref="C3702" r:id="rId2728" display="http://warehouse.orhideja.net//images/products/733-856.jpg"/>
    <hyperlink ref="C3701" r:id="rId2729" display="http://warehouse.orhideja.net//images/products/733-856.jpg"/>
    <hyperlink ref="C3700" r:id="rId2730" display="http://warehouse.orhideja.net//images/products/733-856.jpg"/>
    <hyperlink ref="C3699" r:id="rId2731" display="http://warehouse.orhideja.net//images/products/733-856.jpg"/>
    <hyperlink ref="C3698" r:id="rId2732" display="http://warehouse.orhideja.net//images/products/733-856.jpg"/>
    <hyperlink ref="C3697" r:id="rId2733" display="http://warehouse.orhideja.net//images/products/260-856.jpg"/>
    <hyperlink ref="C3696" r:id="rId2734" display="http://warehouse.orhideja.net//images/products/260-856.jpg"/>
    <hyperlink ref="C3695" r:id="rId2735" display="http://warehouse.orhideja.net//images/products/260-856.jpg"/>
    <hyperlink ref="C3694" r:id="rId2736" display="http://warehouse.orhideja.net//images/products/260-856.jpg"/>
    <hyperlink ref="C3693" r:id="rId2737" display="http://warehouse.orhideja.net//images/products/116-856.jpg"/>
    <hyperlink ref="C3692" r:id="rId2738" display="http://warehouse.orhideja.net//images/products/116-856.jpg"/>
    <hyperlink ref="C3691" r:id="rId2739" display="http://warehouse.orhideja.net//images/products/116-856.jpg"/>
    <hyperlink ref="C3690" r:id="rId2740" display="http://warehouse.orhideja.net//images/products/116-856.jpg"/>
    <hyperlink ref="C3689" r:id="rId2741" display="http://warehouse.orhideja.net//images/products/116-856.jpg"/>
    <hyperlink ref="C3688" r:id="rId2742" display="http://warehouse.orhideja.net//images/products/116-856.jpg"/>
    <hyperlink ref="C3687" r:id="rId2743" display="http://warehouse.orhideja.net//images/products/116-856.jpg"/>
    <hyperlink ref="C3686" r:id="rId2744" display="http://warehouse.orhideja.net//images/products/116-856.jpg"/>
    <hyperlink ref="C3685" r:id="rId2745" display="http://warehouse.orhideja.net//images/products/116-856.jpg"/>
    <hyperlink ref="C3684" r:id="rId2746" display="http://warehouse.orhideja.net//images/products/116-856.jpg"/>
    <hyperlink ref="C3683" r:id="rId2747" display="http://warehouse.orhideja.net//images/products/224-795.jpg"/>
    <hyperlink ref="C3682" r:id="rId2748" display="http://warehouse.orhideja.net//images/products/224-795.jpg"/>
    <hyperlink ref="C3681" r:id="rId2749" display="http://warehouse.orhideja.net//images/products/224-795.jpg"/>
    <hyperlink ref="C3680" r:id="rId2750" display="http://warehouse.orhideja.net//images/products/224-795.jpg"/>
    <hyperlink ref="C3679" r:id="rId2751" display="http://warehouse.orhideja.net//images/products/224-795.jpg"/>
    <hyperlink ref="C3678" r:id="rId2752" display="http://warehouse.orhideja.net//images/products/223-795.jpg"/>
    <hyperlink ref="C3677" r:id="rId2753" display="http://warehouse.orhideja.net//images/products/223-795.jpg"/>
    <hyperlink ref="C3676" r:id="rId2754" display="http://warehouse.orhideja.net//images/products/223-795.jpg"/>
    <hyperlink ref="C3675" r:id="rId2755" display="http://warehouse.orhideja.net//images/products/223-795.jpg"/>
    <hyperlink ref="C3674" r:id="rId2756" display="http://warehouse.orhideja.net//images/products/223-795.jpg"/>
    <hyperlink ref="C3673" r:id="rId2757" display="http://warehouse.orhideja.net//images/products/223-795.jpg"/>
    <hyperlink ref="C3672" r:id="rId2758" display="http://warehouse.orhideja.net//images/products/199-795_2.jpg"/>
    <hyperlink ref="C3671" r:id="rId2759" display="http://warehouse.orhideja.net//images/products/199-795_2.jpg"/>
    <hyperlink ref="C3670" r:id="rId2760" display="http://warehouse.orhideja.net//images/products/199-795_2.jpg"/>
    <hyperlink ref="C3669" r:id="rId2761" display="http://warehouse.orhideja.net//images/products/199-795_2.jpg"/>
    <hyperlink ref="C3668" r:id="rId2762" display="http://warehouse.orhideja.net//images/products/199-795_2.jpg"/>
    <hyperlink ref="C3667" r:id="rId2763" display="http://warehouse.orhideja.net//images/products/199-795_2.jpg"/>
    <hyperlink ref="C3666" r:id="rId2764" display="http://warehouse.orhideja.net//images/products/199-795_2.jpg"/>
    <hyperlink ref="C3665" r:id="rId2765" display="http://warehouse.orhideja.net//images/products/199-795_2.jpg"/>
    <hyperlink ref="C3664" r:id="rId2766" display="http://warehouse.orhideja.net//images/products/199-795_2.jpg"/>
    <hyperlink ref="C3663" r:id="rId2767" display="http://warehouse.orhideja.net//images/products/199-795_2.jpg"/>
    <hyperlink ref="C3662" r:id="rId2768" display="http://warehouse.orhideja.net//images/products/199-795_2.jpg"/>
    <hyperlink ref="C3661" r:id="rId2769" display="http://warehouse.orhideja.net//images/products/199-795_2.jpg"/>
    <hyperlink ref="C3660" r:id="rId2770" display="http://warehouse.orhideja.net//images/products/199-795_2.jpg"/>
    <hyperlink ref="C3659" r:id="rId2771" display="http://warehouse.orhideja.net//images/products/199-795_2.jpg"/>
    <hyperlink ref="C3658" r:id="rId2772" display="http://warehouse.orhideja.net//images/products/199-795_2.jpg"/>
    <hyperlink ref="C3657" r:id="rId2773" display="http://warehouse.orhideja.net//images/products/199-795_2.jpg"/>
    <hyperlink ref="C3656" r:id="rId2774" display="http://warehouse.orhideja.net//images/products/199-795_2.jpg"/>
    <hyperlink ref="C3655" r:id="rId2775" display="http://warehouse.orhideja.net//images/products/199-795_2.jpg"/>
    <hyperlink ref="C3654" r:id="rId2776" display="http://warehouse.orhideja.net//images/products/199-795_2.jpg"/>
    <hyperlink ref="C3653" r:id="rId2777" display="http://warehouse.orhideja.net//images/products/199-795_2.jpg"/>
    <hyperlink ref="C3652" r:id="rId2778" display="http://warehouse.orhideja.net//images/products/163-795.jpg"/>
    <hyperlink ref="C3651" r:id="rId2779" display="http://warehouse.orhideja.net//images/products/163-795.jpg"/>
    <hyperlink ref="C3650" r:id="rId2780" display="http://warehouse.orhideja.net//images/products/163-795.jpg"/>
    <hyperlink ref="C3649" r:id="rId2781" display="http://warehouse.orhideja.net//images/products/163-795.jpg"/>
    <hyperlink ref="C3648" r:id="rId2782" display="http://warehouse.orhideja.net//images/products/163-795.jpg"/>
    <hyperlink ref="C3647" r:id="rId2783" display="http://warehouse.orhideja.net//images/products/224-795-pion.jpg"/>
    <hyperlink ref="C3646" r:id="rId2784" display="http://warehouse.orhideja.net//images/products/224-795-pion.jpg"/>
    <hyperlink ref="C3645" r:id="rId2785" display="http://warehouse.orhideja.net//images/products/224-795-pion.jpg"/>
    <hyperlink ref="C3644" r:id="rId2786" display="http://warehouse.orhideja.net//images/products/224-795-pion.jpg"/>
    <hyperlink ref="C3643" r:id="rId2787" display="http://warehouse.orhideja.net//images/products/224-795-pion.jpg"/>
    <hyperlink ref="C3642" r:id="rId2788" display="http://warehouse.orhideja.net//images/products/223-795-pion_2.jpg"/>
    <hyperlink ref="C3641" r:id="rId2789" display="http://warehouse.orhideja.net//images/products/223-795-pion_2.jpg"/>
    <hyperlink ref="C3640" r:id="rId2790" display="http://warehouse.orhideja.net//images/products/223-795-pion_2.jpg"/>
    <hyperlink ref="C3639" r:id="rId2791" display="http://warehouse.orhideja.net//images/products/223-795-pion_2.jpg"/>
    <hyperlink ref="C3638" r:id="rId2792" display="http://warehouse.orhideja.net//images/products/223-795-pion_2.jpg"/>
    <hyperlink ref="C3637" r:id="rId2793" display="http://warehouse.orhideja.net//images/products/223-795-pion_2.jpg"/>
    <hyperlink ref="C3636" r:id="rId2794" display="http://warehouse.orhideja.net//images/products/199-795-pion_2.jpg"/>
    <hyperlink ref="C3635" r:id="rId2795" display="http://warehouse.orhideja.net//images/products/199-795-pion_2.jpg"/>
    <hyperlink ref="C3634" r:id="rId2796" display="http://warehouse.orhideja.net//images/products/199-795-pion_2.jpg"/>
    <hyperlink ref="C3633" r:id="rId2797" display="http://warehouse.orhideja.net//images/products/199-795-pion_2.jpg"/>
    <hyperlink ref="C3632" r:id="rId2798" display="http://warehouse.orhideja.net//images/products/199-795-pion_2.jpg"/>
    <hyperlink ref="C3631" r:id="rId2799" display="http://warehouse.orhideja.net//images/products/199-795-pion_2.jpg"/>
    <hyperlink ref="C3630" r:id="rId2800" display="http://warehouse.orhideja.net//images/products/199-795-pion_2.jpg"/>
    <hyperlink ref="C3629" r:id="rId2801" display="http://warehouse.orhideja.net//images/products/199-795-pion_2.jpg"/>
    <hyperlink ref="C3628" r:id="rId2802" display="http://warehouse.orhideja.net//images/products/199-795-pion_2.jpg"/>
    <hyperlink ref="C3627" r:id="rId2803" display="http://warehouse.orhideja.net//images/products/199-795-pion_2.jpg"/>
    <hyperlink ref="C3626" r:id="rId2804" display="http://warehouse.orhideja.net//images/products/199-795-pion_2.jpg"/>
    <hyperlink ref="C3625" r:id="rId2805" display="http://warehouse.orhideja.net/images/products/199-795-pion_2.jpg"/>
    <hyperlink ref="C3624" r:id="rId2806" display="http://warehouse.orhideja.net//images/products/199-795-pion_2.jpg"/>
    <hyperlink ref="C3623" r:id="rId2807" display="http://warehouse.orhideja.net//images/products/199-795-pion_2.jpg"/>
    <hyperlink ref="C3622" r:id="rId2808" display="http://warehouse.orhideja.net//images/products/199-795-pion_2.jpg"/>
    <hyperlink ref="C3621" r:id="rId2809" display="http://warehouse.orhideja.net//images/products/199-795-pion_2.jpg"/>
    <hyperlink ref="C3620" r:id="rId2810" display="http://warehouse.orhideja.net//images/products/199-795-pion_2.jpg"/>
    <hyperlink ref="C3619" r:id="rId2811" display="http://warehouse.orhideja.net//images/products/199-795-pion_2.jpg"/>
    <hyperlink ref="C3618" r:id="rId2812" display="http://warehouse.orhideja.net//images/products/199-795-pion_2.jpg"/>
    <hyperlink ref="C3617" r:id="rId2813" display="http://warehouse.orhideja.net//images/products/199-795-pion_2.jpg"/>
    <hyperlink ref="C3616" r:id="rId2814" display="http://warehouse.orhideja.net//images/products/199-795-pion_2.jpg"/>
    <hyperlink ref="C3615" r:id="rId2815" display="http://warehouse.orhideja.net//images/products/199-795-pion_2.jpg"/>
    <hyperlink ref="C3614" r:id="rId2816" display="http://warehouse.orhideja.net//images/products/199-795-pion_2.jpg"/>
    <hyperlink ref="C3613" r:id="rId2817" display="http://warehouse.orhideja.net//images/products/733-788 zÌemcÌug-moloko.jpg"/>
    <hyperlink ref="C3612" r:id="rId2818" display="http://warehouse.orhideja.net//images/products/733-788 zÌemcÌug-moloko.jpg"/>
    <hyperlink ref="C3611" r:id="rId2819" display="http://warehouse.orhideja.net//images/products/733-788 zÌemcÌug-moloko.jpg"/>
    <hyperlink ref="C3610" r:id="rId2820" display="http://warehouse.orhideja.net//images/products/581-788_pearl-ivory.jpg"/>
    <hyperlink ref="C3609" r:id="rId2821" display="http://warehouse.orhideja.net//images/products/581-788_pearl-ivory.jpg"/>
    <hyperlink ref="C3608" r:id="rId2822" display="http://warehouse.orhideja.net//images/products/581-788_pearl-ivory.jpg"/>
    <hyperlink ref="C3607" r:id="rId2823" display="http://warehouse.orhideja.net//images/products/581-788_pearl-ivory.jpg"/>
    <hyperlink ref="C3606" r:id="rId2824" display="http://warehouse.orhideja.net//images/products/581-788_pearl-ivory.jpg"/>
    <hyperlink ref="C3605" r:id="rId2825" display="http://warehouse.orhideja.net//images/products/581-788_pearl-ivory.jpg"/>
    <hyperlink ref="C3604" r:id="rId2826" display="http://warehouse.orhideja.net//images/products/581-788_pearl-ivory.jpg"/>
    <hyperlink ref="C3603" r:id="rId2827" display="http://warehouse.orhideja.net//images/products/581-788_pearl-ivory.jpg"/>
    <hyperlink ref="C3602" r:id="rId2828" display="http://warehouse.orhideja.net//images/products/180-003,-672-003-black_6.jpg"/>
    <hyperlink ref="C3601" r:id="rId2829" display="http://warehouse.orhideja.net//images/products/180-003,-672-003-black_6.jpg"/>
    <hyperlink ref="C3600" r:id="rId2830" display="http://warehouse.orhideja.net//images/products/180-003,-672-003-black_6.jpg"/>
    <hyperlink ref="C3599" r:id="rId2831" display="http://warehouse.orhideja.net//images/products/180-003,-672-003-black_6.jpg"/>
    <hyperlink ref="C3598" r:id="rId2832" display="http://warehouse.orhideja.net//images/products/103-003,-671-003-black_6.jpg"/>
    <hyperlink ref="C3597" r:id="rId2833" display="http://warehouse.orhideja.net//images/products/103-003,-671-003-black_6.jpg"/>
    <hyperlink ref="C3596" r:id="rId2834" display="http://warehouse.orhideja.net//images/products/103-003,-671-003-black_6.jpg"/>
    <hyperlink ref="C3595" r:id="rId2835" display="http://warehouse.orhideja.net//images/products/670-003 black_2.jpg"/>
    <hyperlink ref="C3594" r:id="rId2836" display="http://warehouse.orhideja.net//images/products/670-003 black_2.jpg"/>
    <hyperlink ref="C3593" r:id="rId2837" display="http://warehouse.orhideja.net//images/products/640-003_2.jpg"/>
    <hyperlink ref="C3592" r:id="rId2838" display="http://warehouse.orhideja.net//images/products/640-003_2.jpg"/>
    <hyperlink ref="C3591" r:id="rId2839" display="http://warehouse.orhideja.net//images/products/180-003,-672-003-pion_6.jpg"/>
    <hyperlink ref="C3590" r:id="rId2840" display="http://warehouse.orhideja.net//images/products/180-003,-672-003-pion_6.jpg"/>
    <hyperlink ref="C3589" r:id="rId2841" display="http://warehouse.orhideja.net//images/products/180-003,-672-003-pion_6.jpg"/>
    <hyperlink ref="C3588" r:id="rId2842" display="http://warehouse.orhideja.net//images/products/612-003.jpg"/>
    <hyperlink ref="C3587" r:id="rId2843" display="http://warehouse.orhideja.net//images/products/612-003.jpg"/>
    <hyperlink ref="C3586" r:id="rId2844" display="http://warehouse.orhideja.net//images/products/180-003,-672-003-pion_1.jpg"/>
    <hyperlink ref="C3585" r:id="rId2845" display="http://warehouse.orhideja.net//images/products/180-003,-672-003-pion_1.jpg"/>
    <hyperlink ref="C3584" r:id="rId2846" display="http://warehouse.orhideja.net//images/products/180-003,-672-003-pion_1.jpg"/>
    <hyperlink ref="C3583" r:id="rId2847" display="http://warehouse.orhideja.net//images/products/180-003,-672-003-pion_1.jpg"/>
    <hyperlink ref="C3582" r:id="rId2848" display="http://warehouse.orhideja.net//images/products/180-003,-672-003-pion_1.jpg"/>
    <hyperlink ref="C3581" r:id="rId2849" display="http://warehouse.orhideja.net//images/products/180-003,-672-003-pion_1.jpg"/>
    <hyperlink ref="C3580" r:id="rId2850" display="http://warehouse.orhideja.net//images/products/180-003,-672-003-pion_1.jpg"/>
    <hyperlink ref="C3579" r:id="rId2851" display="http://warehouse.orhideja.net//images/products/180-003,-672-003-pion_1.jpg"/>
    <hyperlink ref="C3578" r:id="rId2852" display="http://warehouse.orhideja.net//images/products/180-003,-672-003-pion_1.jpg"/>
    <hyperlink ref="C3577" r:id="rId2853" display="http://warehouse.orhideja.net//images/products/180-003,-672-003-pion_1.jpg"/>
    <hyperlink ref="C3576" r:id="rId2854" display="http://warehouse.orhideja.net//images/products/180-003,-672-003-pion_1.jpg"/>
    <hyperlink ref="C3575" r:id="rId2855" display="http://warehouse.orhideja.net//images/products/180-003,-672-003-pion_1.jpg"/>
    <hyperlink ref="C3574" r:id="rId2856" display="http://warehouse.orhideja.net//images/products/180-003,-672-003-pion_1.jpg"/>
    <hyperlink ref="C3573" r:id="rId2857" display="http://warehouse.orhideja.net//images/products/180-003,-672-003-pion_1.jpg"/>
    <hyperlink ref="C3572" r:id="rId2858" display="http://warehouse.orhideja.net//images/products/180-003,-672-003-pion_1.jpg"/>
    <hyperlink ref="C3571" r:id="rId2859" display="http://warehouse.orhideja.net//images/products/180-003,-672-003-pion_1.jpg"/>
    <hyperlink ref="C3570" r:id="rId2860" display="http://warehouse.orhideja.net//images/products/180-003,-672-003-pion_1.jpg"/>
    <hyperlink ref="C3569" r:id="rId2861" display="http://warehouse.orhideja.net//images/products/180-003,-672-003-pion_1.jpg"/>
    <hyperlink ref="C3568" r:id="rId2862" display="http://warehouse.orhideja.net//images/products/180-003,-672-003-pion_1.jpg"/>
    <hyperlink ref="C3567" r:id="rId2863" display="http://warehouse.orhideja.net//images/products/180-003,-672-003-pion_1.jpg"/>
    <hyperlink ref="C3566" r:id="rId2864" display="http://warehouse.orhideja.net//images/products/180-003,-672-003-pion_1.jpg"/>
    <hyperlink ref="C3565" r:id="rId2865" display="http://warehouse.orhideja.net//images/products/180-003,-672-003-pion_1.jpg"/>
    <hyperlink ref="C3564" r:id="rId2866" display="http://warehouse.orhideja.net//images/products/180-003,-672-003-pion_1.jpg"/>
    <hyperlink ref="C3563" r:id="rId2867" display="http://warehouse.orhideja.net//images/products/180-003,-672-003-pion_1.jpg"/>
    <hyperlink ref="C3562" r:id="rId2868" display="http://warehouse.orhideja.net//images/products/180-003,-672-003-pion_1.jpg"/>
    <hyperlink ref="C3561" r:id="rId2869" display="http://warehouse.orhideja.net//images/products/180-003,-672-003-pion_1.jpg"/>
    <hyperlink ref="C3560" r:id="rId2870" display="http://warehouse.orhideja.net//images/products/180-003,-672-003-pion_1.jpg"/>
    <hyperlink ref="C3559" r:id="rId2871" display="http://warehouse.orhideja.net//images/products/180-003,-672-003-pion_1.jpg"/>
    <hyperlink ref="C3558" r:id="rId2872" display="http://warehouse.orhideja.net//images/products/180-003,-672-003-pion_1.jpg"/>
    <hyperlink ref="C3557" r:id="rId2873" display="http://warehouse.orhideja.net//images/products/180-003,-672-003-pion_1.jpg"/>
    <hyperlink ref="C3556" r:id="rId2874" display="http://warehouse.orhideja.net//images/products/180-003,-672-003-pion_1.jpg"/>
    <hyperlink ref="C3555" r:id="rId2875" display="http://warehouse.orhideja.net//images/products/180-003,-672-003-pion_1.jpg"/>
    <hyperlink ref="C3554" r:id="rId2876" display="http://warehouse.orhideja.net//images/products/180-003,-672-003-pion_1.jpg"/>
    <hyperlink ref="C3553" r:id="rId2877" display="http://warehouse.orhideja.net//images/products/180-003,-672-003-pion_1.jpg"/>
    <hyperlink ref="C3552" r:id="rId2878" display="http://warehouse.orhideja.net//images/products/180-003,-672-003-white_6_2.jpg"/>
    <hyperlink ref="C3551" r:id="rId2879" display="http://warehouse.orhideja.net//images/products/180-003,-672-003-white_6_2.jpg"/>
    <hyperlink ref="C3550" r:id="rId2880" display="http://warehouse.orhideja.net//images/products/180-003,-672-003-white_6_2.jpg"/>
    <hyperlink ref="C3549" r:id="rId2881" display="http://warehouse.orhideja.net//images/products/180-003,-672-003-white_6_2.jpg"/>
    <hyperlink ref="C3548" r:id="rId2882" display="http://warehouse.orhideja.net//images/products/180-003,-672-003-white_6_2.jpg"/>
    <hyperlink ref="C3547" r:id="rId2883" display="http://warehouse.orhideja.net//images/products/103-003,-671-003-moloko.jpg"/>
    <hyperlink ref="C3546" r:id="rId2884" display="http://warehouse.orhideja.net//images/products/103-003,-671-003-moloko.jpg"/>
    <hyperlink ref="C3545" r:id="rId2885" display="http://warehouse.orhideja.net//images/products/103-003,-671-003-moloko.jpg"/>
    <hyperlink ref="C3544" r:id="rId2886" display="http://warehouse.orhideja.net//images/products/103-003,-671-003-moloko.jpg"/>
    <hyperlink ref="C3543" r:id="rId2887" display="http://warehouse.orhideja.net//images/products/103-003,-671-003-moloko.jpg"/>
    <hyperlink ref="C3542" r:id="rId2888" display="http://warehouse.orhideja.net//images/products/180-003_ivory.jpg"/>
    <hyperlink ref="C3541" r:id="rId2889" display="http://warehouse.orhideja.net//images/products/180-003_ivory.jpg"/>
    <hyperlink ref="C3540" r:id="rId2890" display="http://warehouse.orhideja.net//images/products/180-003_ivory.jpg"/>
    <hyperlink ref="C3539" r:id="rId2891" display="http://warehouse.orhideja.net//images/products/180-003_ivory.jpg"/>
    <hyperlink ref="C3538" r:id="rId2892" display="http://warehouse.orhideja.net//images/products/180-003_ivory.jpg"/>
    <hyperlink ref="C3537" r:id="rId2893" display="http://warehouse.orhideja.net//images/products/180-003_ivory.jpg"/>
    <hyperlink ref="C3536" r:id="rId2894" display="http://warehouse.orhideja.net//images/products/180-003_ivory.jpg"/>
    <hyperlink ref="C3535" r:id="rId2895" display="http://warehouse.orhideja.net//images/products/180-003_ivory.jpg"/>
    <hyperlink ref="C3534" r:id="rId2896" display="http://warehouse.orhideja.net//images/products/180-003_ivory.jpg"/>
    <hyperlink ref="C3533" r:id="rId2897" display="http://warehouse.orhideja.net//images/products/180-003_ivory.jpg"/>
    <hyperlink ref="C3532" r:id="rId2898" display="http://warehouse.orhideja.net//images/products/180-003_ivory.jpg"/>
    <hyperlink ref="C3531" r:id="rId2899" display="http://warehouse.orhideja.net//images/products/180-003_ivory.jpg"/>
    <hyperlink ref="C3530" r:id="rId2900" display="http://warehouse.orhideja.net//images/products/180-003_ivory.jpg"/>
    <hyperlink ref="C3529" r:id="rId2901" display="http://warehouse.orhideja.net//images/products/180-003_ivory.jpg"/>
    <hyperlink ref="C3528" r:id="rId2902" display="http://warehouse.orhideja.net//images/products/180-003_ivory.jpg"/>
    <hyperlink ref="C3527" r:id="rId2903" display="http://warehouse.orhideja.net//images/products/180-003_ivory.jpg"/>
    <hyperlink ref="C3526" r:id="rId2904" display="http://warehouse.orhideja.net//images/products/180-003_ivory.jpg"/>
    <hyperlink ref="C3525" r:id="rId2905" display="http://warehouse.orhideja.net//images/products/180-003_ivory.jpg"/>
    <hyperlink ref="C3524" r:id="rId2906" display="http://warehouse.orhideja.net//images/products/180-003_ivory.jpg"/>
    <hyperlink ref="C3523" r:id="rId2907" display="http://warehouse.orhideja.net//images/products/180-003_ivory.jpg"/>
    <hyperlink ref="C3522" r:id="rId2908" display="http://warehouse.orhideja.net//images/products/180-003,-672-003-white_6.jpg"/>
    <hyperlink ref="C3521" r:id="rId2909" display="http://warehouse.orhideja.net//images/products/180-003,-672-003-white_6.jpg"/>
    <hyperlink ref="C3520" r:id="rId2910" display="http://warehouse.orhideja.net//images/products/180-003,-672-003-white_6.jpg"/>
    <hyperlink ref="C3519" r:id="rId2911" display="http://warehouse.orhideja.net//images/products/180-003,-672-003-white_6.jpg"/>
    <hyperlink ref="C3518" r:id="rId2912" display="http://warehouse.orhideja.net//images/products/180-003,-672-003-white_6.jpg"/>
    <hyperlink ref="C3517" r:id="rId2913" display="http://warehouse.orhideja.net//images/products/180-003,-672-003-white_6.jpg"/>
    <hyperlink ref="C3516" r:id="rId2914" display="http://warehouse.orhideja.net//images/products/180-003,-672-003-white_6.jpg"/>
    <hyperlink ref="C3515" r:id="rId2915" display="http://warehouse.orhideja.net//images/products/180-003,-672-003-white_6.jpg"/>
    <hyperlink ref="C3514" r:id="rId2916" display="http://warehouse.orhideja.net//images/products/103-003,-671-003-white_6.jpg"/>
    <hyperlink ref="C3513" r:id="rId2917" display="http://warehouse.orhideja.net//images/products/103-003,-671-003-white_6.jpg"/>
    <hyperlink ref="C3512" r:id="rId2918" display="http://warehouse.orhideja.net//images/products/103-003,-671-003-white_6.jpg"/>
    <hyperlink ref="C3511" r:id="rId2919" display="http://warehouse.orhideja.net//images/products/103-003,-671-003-white_6.jpg"/>
    <hyperlink ref="C3510" r:id="rId2920" display="http://warehouse.orhideja.net//images/products/103-003,-671-003-white_6.jpg"/>
    <hyperlink ref="C3509" r:id="rId2921" display="http://warehouse.orhideja.net//images/products/103-003,-671-003-white_6.jpg"/>
    <hyperlink ref="C3508" r:id="rId2922" display="http://warehouse.orhideja.net//images/products/103-003,-671-003-white_6.jpg"/>
    <hyperlink ref="C3507" r:id="rId2923" display="http://warehouse.orhideja.net//images/products/180-003,-672-003-white_1.jpg"/>
    <hyperlink ref="C3506" r:id="rId2924" display="http://warehouse.orhideja.net//images/products/180-003,-672-003-white_1.jpg"/>
    <hyperlink ref="C3505" r:id="rId2925" display="http://warehouse.orhideja.net//images/products/180-003,-672-003-white_1.jpg"/>
    <hyperlink ref="C3504" r:id="rId2926" display="http://warehouse.orhideja.net//images/products/180-003,-672-003-white_1.jpg"/>
    <hyperlink ref="C3503" r:id="rId2927" display="http://warehouse.orhideja.net//images/products/180-003,-672-003-white_1.jpg"/>
    <hyperlink ref="C3502" r:id="rId2928" display="http://warehouse.orhideja.net//images/products/180-003,-672-003-white_1.jpg"/>
    <hyperlink ref="C3501" r:id="rId2929" display="http://warehouse.orhideja.net//images/products/180-003,-672-003-white_1.jpg"/>
    <hyperlink ref="C3500" r:id="rId2930" display="http://warehouse.orhideja.net//images/products/180-003,-672-003-white_1.jpg"/>
    <hyperlink ref="C3499" r:id="rId2931" display="http://warehouse.orhideja.net//images/products/180-003,-672-003-white_1.jpg"/>
    <hyperlink ref="C3498" r:id="rId2932" display="http://warehouse.orhideja.net//images/products/180-003,-672-003-white_1.jpg"/>
    <hyperlink ref="C3497" r:id="rId2933" display="http://warehouse.orhideja.net//images/products/180-003,-672-003-white_1.jpg"/>
    <hyperlink ref="C3496" r:id="rId2934" display="http://warehouse.orhideja.net//images/products/180-003,-672-003-white_1.jpg"/>
    <hyperlink ref="C3495" r:id="rId2935" display="http://warehouse.orhideja.net//images/products/180-003,-672-003-white_1.jpg"/>
    <hyperlink ref="C3494" r:id="rId2936" display="http://warehouse.orhideja.net//images/products/180-003,-672-003-white_1.jpg"/>
    <hyperlink ref="C3493" r:id="rId2937" display="http://warehouse.orhideja.net//images/products/180-003,-672-003-white_1.jpg"/>
    <hyperlink ref="C3492" r:id="rId2938" display="http://warehouse.orhideja.net//images/products/180-003,-672-003-white_1.jpg"/>
    <hyperlink ref="C3491" r:id="rId2939" display="http://warehouse.orhideja.net//images/products/180-003,-672-003-white_1.jpg"/>
    <hyperlink ref="C3490" r:id="rId2940" display="http://warehouse.orhideja.net//images/products/180-003,-672-003-white_1.jpg"/>
    <hyperlink ref="C3489" r:id="rId2941" display="http://warehouse.orhideja.net//images/products/180-003,-672-003-white_1.jpg"/>
    <hyperlink ref="C3488" r:id="rId2942" display="http://warehouse.orhideja.net//images/products/180-003,-672-003-white_1.jpg"/>
    <hyperlink ref="C3487" r:id="rId2943" display="http://warehouse.orhideja.net//images/products/180-003,-672-003-white_1.jpg"/>
    <hyperlink ref="C3486" r:id="rId2944" display="http://warehouse.orhideja.net//images/products/180-003,-672-003-white_1.jpg"/>
    <hyperlink ref="C3485" r:id="rId2945" display="http://warehouse.orhideja.net//images/products/180-003,-672-003-white_1.jpg"/>
    <hyperlink ref="C3484" r:id="rId2946" display="http://warehouse.orhideja.net//images/products/180-003,-672-003-white_1.jpg"/>
    <hyperlink ref="C3483" r:id="rId2947" display="http://warehouse.orhideja.net//images/products/180-003,-672-003-white_1.jpg"/>
    <hyperlink ref="C3482" r:id="rId2948" display="http://warehouse.orhideja.net//images/products/180-003,-672-003-white_1.jpg"/>
    <hyperlink ref="C3481" r:id="rId2949" display="http://warehouse.orhideja.net//images/products/180-003,-672-003-white_1.jpg"/>
    <hyperlink ref="C3480" r:id="rId2950" display="http://warehouse.orhideja.net//images/products/180-003,-672-003-white_1.jpg"/>
    <hyperlink ref="C3479" r:id="rId2951" display="http://warehouse.orhideja.net//images/products/180-003,-672-003-white_1.jpg"/>
    <hyperlink ref="C3478" r:id="rId2952" display="http://warehouse.orhideja.net//images/products/180-003,-672-003-white_1.jpg"/>
    <hyperlink ref="C3477" r:id="rId2953" display="http://warehouse.orhideja.net//images/products/180-003,-672-003-white_1.jpg"/>
    <hyperlink ref="C3476" r:id="rId2954" display="http://warehouse.orhideja.net//images/products/180-003,-672-003-white_1.jpg"/>
    <hyperlink ref="C3475" r:id="rId2955" display="http://warehouse.orhideja.net//images/products/180-003,-672-003-white_1.jpg"/>
    <hyperlink ref="C3474" r:id="rId2956" display="http://warehouse.orhideja.net//images/products/180-003,-672-003-white_1.jpg"/>
    <hyperlink ref="C3473" r:id="rId2957" display="http://warehouse.orhideja.net//images/products/180-003,-672-003-white_1.jpg"/>
    <hyperlink ref="C3472" r:id="rId2958" display="http://warehouse.orhideja.net//images/products/180-003,-672-003-white_1.jpg"/>
    <hyperlink ref="C3471" r:id="rId2959" display="http://warehouse.orhideja.net//images/products/103-003,-671-003-white_1.jpg"/>
    <hyperlink ref="C3470" r:id="rId2960" display="http://warehouse.orhideja.net//images/products/103-003,-671-003-white_1.jpg"/>
    <hyperlink ref="C3469" r:id="rId2961" display="http://warehouse.orhideja.net//images/products/103-003,-671-003-white_1.jpg"/>
    <hyperlink ref="C3468" r:id="rId2962" display="http://warehouse.orhideja.net//images/products/103-003,-671-003-white_1.jpg"/>
    <hyperlink ref="C3467" r:id="rId2963" display="http://warehouse.orhideja.net//images/products/103-003,-671-003-white_1.jpg"/>
    <hyperlink ref="C3466" r:id="rId2964" display="http://warehouse.orhideja.net//images/products/103-003,-671-003-white_1.jpg"/>
    <hyperlink ref="C3465" r:id="rId2965" display="http://warehouse.orhideja.net//images/products/103-003,-671-003-white_1.jpg"/>
    <hyperlink ref="C3464" r:id="rId2966" display="http://warehouse.orhideja.net//images/products/103-003,-671-003-white_1.jpg"/>
    <hyperlink ref="C3463" r:id="rId2967" display="http://warehouse.orhideja.net//images/products/103-003,-671-003-white_1.jpg"/>
    <hyperlink ref="C3462" r:id="rId2968" display="http://warehouse.orhideja.net//images/products/103-003,-671-003-white_1.jpg"/>
    <hyperlink ref="C3461" r:id="rId2969" display="http://warehouse.orhideja.net//images/products/103-003,-671-003-white_1.jpg"/>
    <hyperlink ref="C3460" r:id="rId2970" display="http://warehouse.orhideja.net//images/products/103-003,-671-003-white_1.jpg"/>
    <hyperlink ref="C3459" r:id="rId2971" display="http://warehouse.orhideja.net//images/products/103-003,-671-003-white_1.jpg"/>
    <hyperlink ref="C3458" r:id="rId2972" display="http://warehouse.orhideja.net//images/products/103-003,-671-003-white_1.jpg"/>
    <hyperlink ref="C3457" r:id="rId2973" display="http://warehouse.orhideja.net//images/products/103-003,-671-003-white_1.jpg"/>
    <hyperlink ref="C3456" r:id="rId2974" display="http://warehouse.orhideja.net//images/products/103-003,-671-003-white_1.jpg"/>
    <hyperlink ref="C3455" r:id="rId2975" display="http://warehouse.orhideja.net//images/products/103-003,-671-003-white_1.jpg"/>
    <hyperlink ref="C3454" r:id="rId2976" display="http://warehouse.orhideja.net//images/products/103-003,-671-003-white_1.jpg"/>
    <hyperlink ref="C3453" r:id="rId2977" display="http://warehouse.orhideja.net//images/products/103-003,-671-003-white_1.jpg"/>
    <hyperlink ref="C3452" r:id="rId2978" display="http://warehouse.orhideja.net//images/products/103-003,-671-003-white_1.jpg"/>
    <hyperlink ref="C3451" r:id="rId2979" display="http://warehouse.orhideja.net//images/products/103-003,-671-003-white_1.jpg"/>
    <hyperlink ref="C3450" r:id="rId2980" display="http://warehouse.orhideja.net//images/products/103-003,-671-003-white_1.jpg"/>
    <hyperlink ref="C3449" r:id="rId2981" display="http://warehouse.orhideja.net//images/products/103-003,-671-003-white_1.jpg"/>
    <hyperlink ref="C3448" r:id="rId2982" display="http://warehouse.orhideja.net//images/products/103-003,-671-003-white_1.jpg"/>
    <hyperlink ref="C3447" r:id="rId2983" display="http://warehouse.orhideja.net//images/products/103-003,-671-003-white_1.jpg"/>
    <hyperlink ref="C3446" r:id="rId2984" display="http://warehouse.orhideja.net//images/products/103-003,-671-003-white_1.jpg"/>
    <hyperlink ref="C3445" r:id="rId2985" display="http://warehouse.orhideja.net//images/products/103-003,-671-003-white_1.jpg"/>
    <hyperlink ref="C3444" r:id="rId2986" display="http://warehouse.orhideja.net//images/products/103-003,-671-003-white_1.jpg"/>
    <hyperlink ref="C3443" r:id="rId2987" display="http://warehouse.orhideja.net//images/products/103-003,-671-003-white_1.jpg"/>
    <hyperlink ref="C3442" r:id="rId2988" display="http://warehouse.orhideja.net//images/products/103-003,-671-003-white_1.jpg"/>
    <hyperlink ref="C3441" r:id="rId2989" display="http://warehouse.orhideja.net//images/products/103-003,-671-003-white_1.jpg"/>
    <hyperlink ref="C3440" r:id="rId2990" display="http://warehouse.orhideja.net//images/products/103-003,-671-003-white_1.jpg"/>
    <hyperlink ref="C3439" r:id="rId2991" display="http://warehouse.orhideja.net//images/products/103-003,-671-003-white_1.jpg"/>
    <hyperlink ref="C3438" r:id="rId2992" display="http://warehouse.orhideja.net//images/products/103-003,-671-003-white_1.jpg"/>
    <hyperlink ref="C3437" r:id="rId2993" display="http://warehouse.orhideja.net//images/products/368-004_4.jpg"/>
    <hyperlink ref="C3436" r:id="rId2994" display="http://warehouse.orhideja.net//images/products/368-004_4.jpg"/>
    <hyperlink ref="C3435" r:id="rId2995" display="http://warehouse.orhideja.net//images/products/368-004_4.jpg"/>
    <hyperlink ref="C3434" r:id="rId2996" display="http://warehouse.orhideja.net//images/products/368-004_4.jpg"/>
    <hyperlink ref="C3433" r:id="rId2997" display="http://warehouse.orhideja.net//images/products/368-004_4.jpg"/>
    <hyperlink ref="C3432" r:id="rId2998" display="http://warehouse.orhideja.net//images/products/368-004_4.jpg"/>
    <hyperlink ref="C3431" r:id="rId2999" display="http://warehouse.orhideja.net//images/products/368-004_4.jpg"/>
    <hyperlink ref="C3430" r:id="rId3000" display="http://warehouse.orhideja.net//images/products/180-001 ivory.jpg"/>
    <hyperlink ref="C3429" r:id="rId3001" display="http://warehouse.orhideja.net//images/products/180-001 ivory.jpg"/>
    <hyperlink ref="C3428" r:id="rId3002" display="http://warehouse.orhideja.net//images/products/180-001 ivory.jpg"/>
    <hyperlink ref="C3427" r:id="rId3003" display="http://warehouse.orhideja.net//images/products/180-001 ivory.jpg"/>
    <hyperlink ref="C3426" r:id="rId3004" display="http://warehouse.orhideja.net//images/products/180-001 ivory.jpg"/>
    <hyperlink ref="C3425" r:id="rId3005" display="http://warehouse.orhideja.net//images/products/180-001 ivory.jpg"/>
    <hyperlink ref="C3424" r:id="rId3006" display="http://warehouse.orhideja.net//images/products/180-001 ivory.jpg"/>
    <hyperlink ref="C3423" r:id="rId3007" display="http://warehouse.orhideja.net//images/products/180-001 ivory.jpg"/>
    <hyperlink ref="C3422" r:id="rId3008" display="http://warehouse.orhideja.net//images/products/180-001 ivory.jpg"/>
    <hyperlink ref="C3421" r:id="rId3009" display="http://warehouse.orhideja.net//images/products/180-001 ivory.jpg"/>
    <hyperlink ref="C3420" r:id="rId3010" display="http://warehouse.orhideja.net//images/products/180-001 ivory.jpg"/>
    <hyperlink ref="C3419" r:id="rId3011" display="http://warehouse.orhideja.net//images/products/180-001 ivory.jpg"/>
    <hyperlink ref="C3418" r:id="rId3012" display="http://warehouse.orhideja.net//images/products/180-001 ivory.jpg"/>
    <hyperlink ref="C3417" r:id="rId3013" display="http://warehouse.orhideja.net//images/products/180-001 ivory.jpg"/>
    <hyperlink ref="C3416" r:id="rId3014" display="http://warehouse.orhideja.net//images/products/180-001 ivory.jpg"/>
    <hyperlink ref="C3415" r:id="rId3015" display="http://warehouse.orhideja.net//images/products/180-001 ivory.jpg"/>
    <hyperlink ref="C3414" r:id="rId3016" display="http://warehouse.orhideja.net//images/products/180-001 ivory.jpg"/>
    <hyperlink ref="C3413" r:id="rId3017" display="http://warehouse.orhideja.net//images/products/180-001 ivory.jpg"/>
    <hyperlink ref="C3412" r:id="rId3018" display="http://warehouse.orhideja.net//images/products/180-001_2.jpg"/>
    <hyperlink ref="C3411" r:id="rId3019" display="http://warehouse.orhideja.net//images/products/180-001_2.jpg"/>
    <hyperlink ref="C3410" r:id="rId3020" display="http://warehouse.orhideja.net//images/products/180-001_2.jpg"/>
    <hyperlink ref="C3409" r:id="rId3021" display="http://warehouse.orhideja.net//images/products/180-001_2.jpg"/>
    <hyperlink ref="C3408" r:id="rId3022" display="http://warehouse.orhideja.net//images/products/180-001_2.jpg"/>
    <hyperlink ref="C3407" r:id="rId3023" display="http://warehouse.orhideja.net//images/products/180-001_2.jpg"/>
    <hyperlink ref="C3406" r:id="rId3024" display="http://warehouse.orhideja.net//images/products/180-001_2.jpg"/>
    <hyperlink ref="C3405" r:id="rId3025" display="http://warehouse.orhideja.net//images/products/180-001_2.jpg"/>
    <hyperlink ref="C3404" r:id="rId3026" display="http://warehouse.orhideja.net//images/products/180-001_2.jpg"/>
    <hyperlink ref="C3403" r:id="rId3027" display="http://warehouse.orhideja.net//images/products/180-001_2.jpg"/>
    <hyperlink ref="C3402" r:id="rId3028" display="http://warehouse.orhideja.net//images/products/180-001_2.jpg"/>
    <hyperlink ref="C3401" r:id="rId3029" display="http://warehouse.orhideja.net//images/products/180-001_2.jpg"/>
    <hyperlink ref="C3400" r:id="rId3030" display="http://warehouse.orhideja.net//images/products/180-001_2.jpg"/>
    <hyperlink ref="C3399" r:id="rId3031" display="http://warehouse.orhideja.net//images/products/180-001_2.jpg"/>
    <hyperlink ref="C3398" r:id="rId3032" display="http://warehouse.orhideja.net//images/products/180-001_2.jpg"/>
    <hyperlink ref="C3397" r:id="rId3033" display="http://warehouse.orhideja.net//images/products/180-001_2.jpg"/>
    <hyperlink ref="C3396" r:id="rId3034" display="http://warehouse.orhideja.net//images/products/180-001_2.jpg"/>
    <hyperlink ref="C3395" r:id="rId3035" display="http://warehouse.orhideja.net//images/products/180-001_2.jpg"/>
    <hyperlink ref="C3394" r:id="rId3036" display="http://warehouse.orhideja.net//images/products/535-146,-260-146-black_6.jpg"/>
    <hyperlink ref="C3393" r:id="rId3037" display="http://warehouse.orhideja.net//images/products/535-146,-260-146-black_6.jpg"/>
    <hyperlink ref="C3392" r:id="rId3038" display="http://warehouse.orhideja.net//images/products/535-146,-260-146-black_6.jpg"/>
    <hyperlink ref="C3391" r:id="rId3039" display="http://warehouse.orhideja.net//images/products/535-146,-260-146-black_6.jpg"/>
    <hyperlink ref="C3390" r:id="rId3040" display="http://warehouse.orhideja.net//images/products/535-146,-260-146-black_6.jpg"/>
    <hyperlink ref="C3389" r:id="rId3041" display="http://warehouse.orhideja.net//images/products/535-146,-260-146-black_6.jpg"/>
    <hyperlink ref="C3388" r:id="rId3042" display="http://warehouse.orhideja.net//images/products/535-146,-260-146-black_6.jpg"/>
    <hyperlink ref="C3387" r:id="rId3043" display="http://warehouse.orhideja.net//images/products/535-146,-260-146-black_6.jpg"/>
    <hyperlink ref="C3386" r:id="rId3044" display="http://warehouse.orhideja.net//images/products/225-518 white.jpeg"/>
    <hyperlink ref="C3385" r:id="rId3045" display="http://warehouse.orhideja.net//images/products/225-518 white.jpeg"/>
    <hyperlink ref="C3384" r:id="rId3046" display="http://warehouse.orhideja.net//images/products/225-518 white.jpeg"/>
    <hyperlink ref="C3383" r:id="rId3047" display="http://warehouse.orhideja.net//images/products/225-518 white.jpeg"/>
    <hyperlink ref="C3382" r:id="rId3048" display="http://warehouse.orhideja.net//images/products/646-437-bur.jpg"/>
    <hyperlink ref="C3381" r:id="rId3049" display="http://warehouse.orhideja.net//images/products/646-437-bur.jpg"/>
    <hyperlink ref="C3380" r:id="rId3050" display="http://warehouse.orhideja.net//images/products/646-437-bur.jpg"/>
    <hyperlink ref="C3379" r:id="rId3051" display="http://warehouse.orhideja.net//images/products/646-437-bur.jpg"/>
    <hyperlink ref="C3378" r:id="rId3052" display="http://warehouse.orhideja.net//images/products/646-437-bur.jpg"/>
    <hyperlink ref="C3377" r:id="rId3053" display="http://warehouse.orhideja.net//images/products/299-437 Â°ââ¡Â£ââ Â§Â®.jpg"/>
    <hyperlink ref="C3376" r:id="rId3054" display="http://warehouse.orhideja.net//images/products/299-437 Â°ââ¡Â£ââ Â§Â®.jpg"/>
    <hyperlink ref="C3375" r:id="rId3055" display="http://warehouse.orhideja.net//images/products/299-437 Â°ââ¡Â£ââ Â§Â®.jpg"/>
    <hyperlink ref="C3374" r:id="rId3056" display="http://warehouse.orhideja.net//images/products/299-437 Â°ââ¡Â£ââ Â§Â®.jpg"/>
    <hyperlink ref="C3373" r:id="rId3057" display="http://warehouse.orhideja.net//images/products/299-437 Â°ââ¡Â£ââ Â§Â®.jpg"/>
    <hyperlink ref="C3372" r:id="rId3058" display="http://warehouse.orhideja.net//images/products/210-437 Â°ââ¡Â£ââ Â§Â®.jpg"/>
    <hyperlink ref="C3371" r:id="rId3059" display="http://warehouse.orhideja.net//images/products/210-437 Â°ââ¡Â£ââ Â§Â®.jpg"/>
    <hyperlink ref="C3370" r:id="rId3060" display="http://warehouse.orhideja.net//images/products/210-437 Â°ââ¡Â£ââ Â§Â®.jpg"/>
    <hyperlink ref="C3369" r:id="rId3061" display="http://warehouse.orhideja.net//images/products/210-437 Â°ââ¡Â£ââ Â§Â®.jpg"/>
    <hyperlink ref="C3368" r:id="rId3062" display="http://warehouse.orhideja.net//images/products/210-437 Â°ââ¡Â£ââ Â§Â®.jpg"/>
    <hyperlink ref="C3367" r:id="rId3063" display="http://warehouse.orhideja.net//images/products/587-437_4.jpg"/>
    <hyperlink ref="C3366" r:id="rId3064" display="http://warehouse.orhideja.net//images/products/587-437_4.jpg"/>
    <hyperlink ref="C3365" r:id="rId3065" display="http://warehouse.orhideja.net//images/products/587-437_4.jpg"/>
    <hyperlink ref="C3364" r:id="rId3066" display="http://warehouse.orhideja.net//images/products/587-437_4.jpg"/>
    <hyperlink ref="C3363" r:id="rId3067" display="http://warehouse.orhideja.net//images/products/587-437_4.jpg"/>
    <hyperlink ref="C3362" r:id="rId3068" display="http://warehouse.orhideja.net//images/products/587-437_4.jpg"/>
    <hyperlink ref="C3361" r:id="rId3069" display="http://warehouse.orhideja.net//images/products/587-437_4.jpg"/>
    <hyperlink ref="C3360" r:id="rId3070" display="http://warehouse.orhideja.net//images/products/587-437_4.jpg"/>
    <hyperlink ref="C3359" r:id="rId3071" display="http://warehouse.orhideja.net//images/products/587-437_4.jpg"/>
    <hyperlink ref="C3358" r:id="rId3072" display="http://warehouse.orhideja.net//images/products/587-437_4.jpg"/>
    <hyperlink ref="C3357" r:id="rId3073" display="http://warehouse.orhideja.net//images/products/587-437_4.jpg"/>
    <hyperlink ref="C3356" r:id="rId3074" display="http://warehouse.orhideja.net//images/products/587-437_4.jpg"/>
    <hyperlink ref="C3355" r:id="rId3075" display="http://warehouse.orhideja.net//images/products/587-437_4.jpg"/>
    <hyperlink ref="C3354" r:id="rId3076" display="http://warehouse.orhideja.net//images/products/587-437_4.jpg"/>
    <hyperlink ref="C3353" r:id="rId3077" display="http://warehouse.orhideja.net//images/products/587-437_4.jpg"/>
    <hyperlink ref="C3352" r:id="rId3078" display="http://warehouse.orhideja.net//images/products/587-437_4.jpg"/>
    <hyperlink ref="C3351" r:id="rId3079" display="http://warehouse.orhideja.net//images/products/587-437_4.jpg"/>
    <hyperlink ref="C3350" r:id="rId3080" display="http://warehouse.orhideja.net//images/products/587-437_4.jpg"/>
    <hyperlink ref="C3349" r:id="rId3081" display="http://warehouse.orhideja.net//images/products/587-437_4.jpg"/>
    <hyperlink ref="C3348" r:id="rId3082" display="http://warehouse.orhideja.net//images/products/587-437_4.jpg"/>
    <hyperlink ref="C3347" r:id="rId3083" display="http://warehouse.orhideja.net//images/products/587-437_4.jpg"/>
    <hyperlink ref="C3346" r:id="rId3084" display="http://warehouse.orhideja.net//images/products/587-437_4.jpg"/>
    <hyperlink ref="C3345" r:id="rId3085" display="http://warehouse.orhideja.net//images/products/587-437_4.jpg"/>
    <hyperlink ref="C3344" r:id="rId3086" display="http://warehouse.orhideja.net//images/products/587-437_4.jpg"/>
    <hyperlink ref="C3343" r:id="rId3087" display="http://warehouse.orhideja.net//images/products/587-437_4.jpg"/>
    <hyperlink ref="C3342" r:id="rId3088" display="http://warehouse.orhideja.net//images/products/587-437_4.jpg"/>
    <hyperlink ref="C3341" r:id="rId3089" display="http://warehouse.orhideja.net//images/products/581-437 Ð±ÑÑÐ³ÑÐ½Ð´Ð¸.jpg"/>
    <hyperlink ref="C3340" r:id="rId3090" display="http://warehouse.orhideja.net//images/products/581-437 Ð±ÑÑÐ³ÑÐ½Ð´Ð¸.jpg"/>
    <hyperlink ref="C3339" r:id="rId3091" display="http://warehouse.orhideja.net//images/products/581-437 Ð±ÑÑÐ³ÑÐ½Ð´Ð¸.jpg"/>
    <hyperlink ref="C3338" r:id="rId3092" display="http://warehouse.orhideja.net//images/products/581-437 Ð±ÑÑÐ³ÑÐ½Ð´Ð¸.jpg"/>
    <hyperlink ref="C3337" r:id="rId3093" display="http://warehouse.orhideja.net//images/products/182-437,-733-437-black_6.jpg"/>
    <hyperlink ref="C3336" r:id="rId3094" display="http://warehouse.orhideja.net//images/products/182-437,-733-437-black_6.jpg"/>
    <hyperlink ref="C3335" r:id="rId3095" display="http://warehouse.orhideja.net//images/products/182-437,-733-437-black_6.jpg"/>
    <hyperlink ref="C3334" r:id="rId3096" display="http://warehouse.orhideja.net//images/products/182-437,-733-437-black_6.jpg"/>
    <hyperlink ref="C3333" r:id="rId3097" display="http://warehouse.orhideja.net//images/products/182-437,-733-437-black_6.jpg"/>
    <hyperlink ref="C3332" r:id="rId3098" display="http://warehouse.orhideja.net//images/products/535-437, 646-437 black_6.jpg"/>
    <hyperlink ref="C3331" r:id="rId3099" display="http://warehouse.orhideja.net//images/products/535-437, 646-437 black_6.jpg"/>
    <hyperlink ref="C3330" r:id="rId3100" display="http://warehouse.orhideja.net//images/products/535-437, 646-437 black_6.jpg"/>
    <hyperlink ref="C3329" r:id="rId3101" display="http://warehouse.orhideja.net//images/products/535-437, 646-437 black_6.jpg"/>
    <hyperlink ref="C3328" r:id="rId3102" display="http://warehouse.orhideja.net//images/products/535-437, 646-437 black_6.jpg"/>
    <hyperlink ref="C3327" r:id="rId3103" display="http://warehouse.orhideja.net//images/products/535-437, 646-437 black_6.jpg"/>
    <hyperlink ref="C3326" r:id="rId3104" display="http://warehouse.orhideja.net//images/products/299-437.jpg"/>
    <hyperlink ref="C3325" r:id="rId3105" display="http://warehouse.orhideja.net//images/products/299-437.jpg"/>
    <hyperlink ref="C3324" r:id="rId3106" display="http://warehouse.orhideja.net//images/products/299-437.jpg"/>
    <hyperlink ref="C3323" r:id="rId3107" display="http://warehouse.orhideja.net//images/products/189-437,-210-437-black_6.jpg"/>
    <hyperlink ref="C3322" r:id="rId3108" display="http://warehouse.orhideja.net//images/products/189-437,-210-437-black_6.jpg"/>
    <hyperlink ref="C3321" r:id="rId3109" display="http://warehouse.orhideja.net//images/products/189-437,-210-437-black_6.jpg"/>
    <hyperlink ref="C3320" r:id="rId3110" display="http://warehouse.orhideja.net//images/products/189-437,-210-437-black_6.jpg"/>
    <hyperlink ref="C3319" r:id="rId3111" display="http://warehouse.orhideja.net//images/products/189-437,-210-437-black_6.jpg"/>
    <hyperlink ref="C3318" r:id="rId3112" display="http://warehouse.orhideja.net//images/products/201-437-black.jpg"/>
    <hyperlink ref="C3317" r:id="rId3113" display="http://warehouse.orhideja.net//images/products/201-437-black.jpg"/>
    <hyperlink ref="C3316" r:id="rId3114" display="http://warehouse.orhideja.net//images/products/201-437-black.jpg"/>
    <hyperlink ref="C3315" r:id="rId3115" display="http://warehouse.orhideja.net//images/products/201-437-black.jpg"/>
    <hyperlink ref="C3314" r:id="rId3116" display="http://warehouse.orhideja.net//images/products/581-347-black.jpg"/>
    <hyperlink ref="C3313" r:id="rId3117" display="http://warehouse.orhideja.net//images/products/581-347-black.jpg"/>
    <hyperlink ref="C3312" r:id="rId3118" display="http://warehouse.orhideja.net//images/products/581-347-black.jpg"/>
    <hyperlink ref="C3311" r:id="rId3119" display="http://warehouse.orhideja.net//images/products/581-347-black.jpg"/>
    <hyperlink ref="C3310" r:id="rId3120" display="http://warehouse.orhideja.net//images/products/581-347-black.jpg"/>
    <hyperlink ref="C3309" r:id="rId3121" display="http://warehouse.orhideja.net//images/products/581-347-black.jpg"/>
    <hyperlink ref="C3308" r:id="rId3122" display="http://warehouse.orhideja.net//images/products/581-347-black.jpg"/>
    <hyperlink ref="C3307" r:id="rId3123" display="http://warehouse.orhideja.net//images/products/581-347-black.jpg"/>
    <hyperlink ref="C3306" r:id="rId3124" display="http://warehouse.orhideja.net//images/products/581-347-black.jpg"/>
    <hyperlink ref="C3305" r:id="rId3125" display="http://warehouse.orhideja.net//images/products/581-347-black.jpg"/>
    <hyperlink ref="C3304" r:id="rId3126" display="http://warehouse.orhideja.net//images/products/581-347-black.jpg"/>
    <hyperlink ref="C3303" r:id="rId3127" display="http://warehouse.orhideja.net//images/products/581-347-black.jpg"/>
    <hyperlink ref="C3302" r:id="rId3128" display="http://warehouse.orhideja.net//images/products/581-347-black.jpg"/>
    <hyperlink ref="C3301" r:id="rId3129" display="http://warehouse.orhideja.net//images/products/581-347-black.jpg"/>
    <hyperlink ref="C3300" r:id="rId3130" display="http://warehouse.orhideja.net//images/products/581-347-black.jpg"/>
    <hyperlink ref="C3299" r:id="rId3131" display="http://warehouse.orhideja.net//images/products/581-347-black.jpg"/>
    <hyperlink ref="C3298" r:id="rId3132" display="http://warehouse.orhideja.net//images/products/581-347-black.jpg"/>
    <hyperlink ref="C3297" r:id="rId3133" display="http://warehouse.orhideja.net//images/products/581-347-black.jpg"/>
    <hyperlink ref="C3296" r:id="rId3134" display="http://warehouse.orhideja.net//images/products/581-347-black.jpg"/>
    <hyperlink ref="C3295" r:id="rId3135" display="http://warehouse.orhideja.net//images/products/189-437,-210-437-black_1.jpg"/>
    <hyperlink ref="C3294" r:id="rId3136" display="http://warehouse.orhideja.net//images/products/189-437,-210-437-black_1.jpg"/>
    <hyperlink ref="C3293" r:id="rId3137" display="http://warehouse.orhideja.net//images/products/189-437,-210-437-black_1.jpg"/>
    <hyperlink ref="C3292" r:id="rId3138" display="http://warehouse.orhideja.net//images/products/189-437,-210-437-black_1.jpg"/>
    <hyperlink ref="C3291" r:id="rId3139" display="http://warehouse.orhideja.net//images/products/189-437,-210-437-black_1.jpg"/>
    <hyperlink ref="C3290" r:id="rId3140" display="http://warehouse.orhideja.net//images/products/189-437,-210-437-black_1.jpg"/>
    <hyperlink ref="C3289" r:id="rId3141" display="http://warehouse.orhideja.net//images/products/189-437,-210-437-black_1.jpg"/>
    <hyperlink ref="C3288" r:id="rId3142" display="http://warehouse.orhideja.net//images/products/189-437,-210-437-black_1.jpg"/>
    <hyperlink ref="C3287" r:id="rId3143" display="http://warehouse.orhideja.net//images/products/189-437,-210-437-black_1.jpg"/>
    <hyperlink ref="C3286" r:id="rId3144" display="http://warehouse.orhideja.net//images/products/189-437,-210-437-black_1.jpg"/>
    <hyperlink ref="C3285" r:id="rId3145" display="http://warehouse.orhideja.net//images/products/189-437,-210-437-black_1.jpg"/>
    <hyperlink ref="C3284" r:id="rId3146" display="http://warehouse.orhideja.net//images/products/189-437,-210-437-black_1.jpg"/>
    <hyperlink ref="C3283" r:id="rId3147" display="http://warehouse.orhideja.net//images/products/189-437,-210-437-black_1.jpg"/>
    <hyperlink ref="C3282" r:id="rId3148" display="http://warehouse.orhideja.net//images/products/189-437,-210-437-black_1.jpg"/>
    <hyperlink ref="C3281" r:id="rId3149" display="http://warehouse.orhideja.net//images/products/189-437,-210-437-black_1.jpg"/>
    <hyperlink ref="C3280" r:id="rId3150" display="http://warehouse.orhideja.net//images/products/189-437,-210-437-black_1.jpg"/>
    <hyperlink ref="C3279" r:id="rId3151" display="http://warehouse.orhideja.net//images/products/189-437,-210-437-black_1.jpg"/>
    <hyperlink ref="C3278" r:id="rId3152" display="http://warehouse.orhideja.net//images/products/189-437,-210-437-black_1.jpg"/>
    <hyperlink ref="C3277" r:id="rId3153" display="http://warehouse.orhideja.net//images/products/189-437,-210-437-black_1.jpg"/>
    <hyperlink ref="C3276" r:id="rId3154" display="http://warehouse.orhideja.net//images/products/189-437,-210-437-black_1.jpg"/>
    <hyperlink ref="C3275" r:id="rId3155" display="http://warehouse.orhideja.net//images/products/189-437,-210-437-black_1.jpg"/>
    <hyperlink ref="C3274" r:id="rId3156" display="http://warehouse.orhideja.net//images/products/182-437,-733-437-black_1.jpg"/>
    <hyperlink ref="C3273" r:id="rId3157" display="http://warehouse.orhideja.net//images/products/182-437,-733-437-black_1.jpg"/>
    <hyperlink ref="C3272" r:id="rId3158" display="http://warehouse.orhideja.net//images/products/182-437,-733-437-black_1.jpg"/>
    <hyperlink ref="C3271" r:id="rId3159" display="http://warehouse.orhideja.net//images/products/182-437,-733-437-black_1.jpg"/>
    <hyperlink ref="C3270" r:id="rId3160" display="http://warehouse.orhideja.net//images/products/182-437,-733-437-black_1.jpg"/>
    <hyperlink ref="C3269" r:id="rId3161" display="http://warehouse.orhideja.net//images/products/182-437,-733-437-black_1.jpg"/>
    <hyperlink ref="C3268" r:id="rId3162" display="http://warehouse.orhideja.net//images/products/182-437,-733-437-black_1.jpg"/>
    <hyperlink ref="C3267" r:id="rId3163" display="http://warehouse.orhideja.net//images/products/182-437,-733-437-black_1.jpg"/>
    <hyperlink ref="C3266" r:id="rId3164" display="http://warehouse.orhideja.net//images/products/182-437,-733-437-black_1.jpg"/>
    <hyperlink ref="C3265" r:id="rId3165" display="http://warehouse.orhideja.net//images/products/182-437,-733-437-black_1.jpg"/>
    <hyperlink ref="C3264" r:id="rId3166" display="http://warehouse.orhideja.net//images/products/182-437,-733-437-black_1.jpg"/>
    <hyperlink ref="C3263" r:id="rId3167" display="http://warehouse.orhideja.net//images/products/182-437,-733-437-black_1.jpg"/>
    <hyperlink ref="C3262" r:id="rId3168" display="http://warehouse.orhideja.net//images/products/182-437,-733-437-black_1.jpg"/>
    <hyperlink ref="C3261" r:id="rId3169" display="http://warehouse.orhideja.net//images/products/182-437,-733-437-black_1.jpg"/>
    <hyperlink ref="C3260" r:id="rId3170" display="http://warehouse.orhideja.net//images/products/182-437,-733-437-black_1.jpg"/>
    <hyperlink ref="C3259" r:id="rId3171" display="http://warehouse.orhideja.net//images/products/182-437,-733-437-black_1.jpg"/>
    <hyperlink ref="C3258" r:id="rId3172" display="http://warehouse.orhideja.net//images/products/182-437,-733-437-black_1.jpg"/>
    <hyperlink ref="C3257" r:id="rId3173" display="http://warehouse.orhideja.net//images/products/182-437,-733-437-black_1.jpg"/>
    <hyperlink ref="C3256" r:id="rId3174" display="http://warehouse.orhideja.net//images/products/182-437,-733-437-black_1.jpg"/>
    <hyperlink ref="C3255" r:id="rId3175" display="http://warehouse.orhideja.net//images/products/182-437,-733-437-black_1.jpg"/>
    <hyperlink ref="C3254" r:id="rId3176" display="http://warehouse.orhideja.net//images/products/182-437,-733-437-black_1.jpg"/>
    <hyperlink ref="C3253" r:id="rId3177" display="http://warehouse.orhideja.net//images/products/182-437,-733-437-black_1.jpg"/>
    <hyperlink ref="C3252" r:id="rId3178" display="http://warehouse.orhideja.net//images/products/182-437,-733-437-black_1.jpg"/>
    <hyperlink ref="C3251" r:id="rId3179" display="http://warehouse.orhideja.net//images/products/182-437,-733-437-black_1.jpg"/>
    <hyperlink ref="C3250" r:id="rId3180" display="http://warehouse.orhideja.net//images/products/182-437,-733-437-black_1.jpg"/>
    <hyperlink ref="C3249" r:id="rId3181" display="http://warehouse.orhideja.net//images/products/182-437,-733-437-black_1.jpg"/>
    <hyperlink ref="C3248" r:id="rId3182" display="http://warehouse.orhideja.net//images/products/182-437,-733-437-black_1.jpg"/>
    <hyperlink ref="C3247" r:id="rId3183" display="http://warehouse.orhideja.net//images/products/182-437,-733-437-black_1.jpg"/>
    <hyperlink ref="C3246" r:id="rId3184" display="http://warehouse.orhideja.net//images/products/182-437,-733-437-black_1.jpg"/>
    <hyperlink ref="C3245" r:id="rId3185" display="http://warehouse.orhideja.net//images/products/182-437,-733-437-black_1.jpg"/>
    <hyperlink ref="C3244" r:id="rId3186" display="http://warehouse.orhideja.net//images/products/182-437,-733-437-black_1.jpg"/>
    <hyperlink ref="C3243" r:id="rId3187" display="http://warehouse.orhideja.net//images/products/182-437,-733-437-black_1.jpg"/>
    <hyperlink ref="C3242" r:id="rId3188" display="http://warehouse.orhideja.net//images/products/581-437.jpg"/>
    <hyperlink ref="C3241" r:id="rId3189" display="http://warehouse.orhideja.net//images/products/581-437.jpg"/>
    <hyperlink ref="C3240" r:id="rId3190" display="http://warehouse.orhideja.net//images/products/581-437.jpg"/>
    <hyperlink ref="C3239" r:id="rId3191" display="http://warehouse.orhideja.net//images/products/581-437.jpg"/>
    <hyperlink ref="C3238" r:id="rId3192" display="http://warehouse.orhideja.net//images/products/581-437.jpg"/>
    <hyperlink ref="C3237" r:id="rId3193" display="http://warehouse.orhideja.net//images/products/581-437.jpg"/>
    <hyperlink ref="C3236" r:id="rId3194" display="http://warehouse.orhideja.net//images/products/581-437.jpg"/>
    <hyperlink ref="C3235" r:id="rId3195" display="http://warehouse.orhideja.net//images/products/581-437.jpg"/>
    <hyperlink ref="C3234" r:id="rId3196" display="http://warehouse.orhideja.net//images/products/581-437.jpg"/>
    <hyperlink ref="C3233" r:id="rId3197" display="http://warehouse.orhideja.net//images/products/581-437.jpg"/>
    <hyperlink ref="C3232" r:id="rId3198" display="http://warehouse.orhideja.net//images/products/581-437.jpg"/>
    <hyperlink ref="C3231" r:id="rId3199" display="http://warehouse.orhideja.net//images/products/581-437.jpg"/>
    <hyperlink ref="C3230" r:id="rId3200" display="http://warehouse.orhideja.net//images/products/581-437.jpg"/>
    <hyperlink ref="C3229" r:id="rId3201" display="http://warehouse.orhideja.net//images/products/581-437.jpg"/>
    <hyperlink ref="C3228" r:id="rId3202" display="http://warehouse.orhideja.net//images/products/581-437.jpg"/>
    <hyperlink ref="C3227" r:id="rId3203" display="http://warehouse.orhideja.net//images/products/581-437.jpg"/>
    <hyperlink ref="C3226" r:id="rId3204" display="http://warehouse.orhideja.net//images/products/581-437.jpg"/>
    <hyperlink ref="C3225" r:id="rId3205" display="http://warehouse.orhideja.net//images/products/581-437.jpg"/>
    <hyperlink ref="C3224" r:id="rId3206" display="http://warehouse.orhideja.net//images/products/581-437.jpg"/>
    <hyperlink ref="C3223" r:id="rId3207" display="http://warehouse.orhideja.net//images/products/581-437.jpg"/>
    <hyperlink ref="C3222" r:id="rId3208" display="http://warehouse.orhideja.net//images/products/581-437.jpg"/>
    <hyperlink ref="C3221" r:id="rId3209" display="http://warehouse.orhideja.net//images/products/581-437.jpg"/>
    <hyperlink ref="C3220" r:id="rId3210" display="http://warehouse.orhideja.net//images/products/733-437 ivory.jpg"/>
    <hyperlink ref="C3219" r:id="rId3211" display="http://warehouse.orhideja.net//images/products/733-437 ivory.jpg"/>
    <hyperlink ref="C3218" r:id="rId3212" display="http://warehouse.orhideja.net//images/products/733-437 ivory.jpg"/>
    <hyperlink ref="C3217" r:id="rId3213" display="http://warehouse.orhideja.net//images/products/733-437 ivory.jpg"/>
    <hyperlink ref="C3216" r:id="rId3214" display="http://warehouse.orhideja.net//images/products/733-437 ivory.jpg"/>
    <hyperlink ref="C3215" r:id="rId3215" display="http://warehouse.orhideja.net//images/products/733-437 ivory.jpg"/>
    <hyperlink ref="C3214" r:id="rId3216" display="http://warehouse.orhideja.net//images/products/646-437-ivory.jpg"/>
    <hyperlink ref="C3213" r:id="rId3217" display="http://warehouse.orhideja.net//images/products/299-437 Â¨ÃÂ´Ãâ¢Ã-29.JPG"/>
    <hyperlink ref="C3212" r:id="rId3218" display="http://warehouse.orhideja.net//images/products/299-437 Â¨ÃÂ´Ãâ¢Ã-29.JPG"/>
    <hyperlink ref="C3211" r:id="rId3219" display="http://warehouse.orhideja.net//images/products/210-437 Â¨ÃÂ´Ãâ¢Ã.jpg"/>
    <hyperlink ref="C3210" r:id="rId3220" display="http://warehouse.orhideja.net//images/products/210-437 Â¨ÃÂ´Ãâ¢Ã.jpg"/>
    <hyperlink ref="C3209" r:id="rId3221" display="http://warehouse.orhideja.net//images/products/210-437 Â¨ÃÂ´Ãâ¢Ã.jpg"/>
    <hyperlink ref="C3208" r:id="rId3222" display="http://warehouse.orhideja.net//images/products/210-437 Â¨ÃÂ´Ãâ¢Ã.jpg"/>
    <hyperlink ref="C3207" r:id="rId3223" display="http://warehouse.orhideja.net//images/products/210-437 Â¨ÃÂ´Ãâ¢Ã.jpg"/>
    <hyperlink ref="C3206" r:id="rId3224" display="http://warehouse.orhideja.net//images/products/210-437 Â¨ÃÂ´Ãâ¢Ã.jpg"/>
    <hyperlink ref="C3205" r:id="rId3225" display="http://warehouse.orhideja.net//images/products/201-437 Â¨ÃÂ´Ãâ¢Ã.jpg"/>
    <hyperlink ref="C3204" r:id="rId3226" display="http://warehouse.orhideja.net//images/products/201-437 Â¨ÃÂ´Ãâ¢Ã.jpg"/>
    <hyperlink ref="C3203" r:id="rId3227" display="http://warehouse.orhideja.net//images/products/201-437 Â¨ÃÂ´Ãâ¢Ã.jpg"/>
    <hyperlink ref="C3202" r:id="rId3228" display="http://warehouse.orhideja.net//images/products/201-437 Â¨ÃÂ´Ãâ¢Ã.jpg"/>
    <hyperlink ref="C3201" r:id="rId3229" display="http://warehouse.orhideja.net//images/products/587-437, 201-437.jpg"/>
    <hyperlink ref="C3200" r:id="rId3230" display="http://warehouse.orhideja.net//images/products/587-437, 201-437.jpg"/>
    <hyperlink ref="C3199" r:id="rId3231" display="http://warehouse.orhideja.net//images/products/587-437, 201-437.jpg"/>
    <hyperlink ref="C3198" r:id="rId3232" display="http://warehouse.orhideja.net//images/products/587-437, 201-437.jpg"/>
    <hyperlink ref="C3197" r:id="rId3233" display="http://warehouse.orhideja.net//images/products/587-437, 201-437.jpg"/>
    <hyperlink ref="C3196" r:id="rId3234" display="http://warehouse.orhideja.net//images/products/587-437, 201-437.jpg"/>
    <hyperlink ref="C3195" r:id="rId3235" display="http://warehouse.orhideja.net//images/products/587-437, 201-437.jpg"/>
    <hyperlink ref="C3194" r:id="rId3236" display="http://warehouse.orhideja.net//images/products/587-437, 201-437.jpg"/>
    <hyperlink ref="C3193" r:id="rId3237" display="http://warehouse.orhideja.net//images/products/587-437, 201-437.jpg"/>
    <hyperlink ref="C3192" r:id="rId3238" display="http://warehouse.orhideja.net/images/products/587-437, 201-437.jpg"/>
    <hyperlink ref="C3191" r:id="rId3239" display="http://warehouse.orhideja.net//images/products/587-437, 201-437.jpg"/>
    <hyperlink ref="C3190" r:id="rId3240" display="http://warehouse.orhideja.net//images/products/587-437, 201-437.jpg"/>
    <hyperlink ref="C3189" r:id="rId3241" display="http://warehouse.orhideja.net//images/products/587-437, 201-437.jpg"/>
    <hyperlink ref="C3188" r:id="rId3242" display="http://warehouse.orhideja.net//images/products/587-437, 201-437.jpg"/>
    <hyperlink ref="C3187" r:id="rId3243" display="http://warehouse.orhideja.net//images/products/587-437, 201-437.jpg"/>
    <hyperlink ref="C3186" r:id="rId3244" display="http://warehouse.orhideja.net//images/products/587-437, 201-437.jpg"/>
    <hyperlink ref="C3185" r:id="rId3245" display="http://warehouse.orhideja.net//images/products/587-437, 201-437.jpg"/>
    <hyperlink ref="C3184" r:id="rId3246" display="http://warehouse.orhideja.net//images/products/587-437, 201-437.jpg"/>
    <hyperlink ref="C3183" r:id="rId3247" display="http://warehouse.orhideja.net//images/products/587-437, 201-437.jpg"/>
    <hyperlink ref="C3182" r:id="rId3248" display="http://warehouse.orhideja.net//images/products/587-437, 201-437.jpg"/>
    <hyperlink ref="C3181" r:id="rId3249" display="http://warehouse.orhideja.net//images/products/587-437, 201-437.jpg"/>
    <hyperlink ref="C3180" r:id="rId3250" display="http://warehouse.orhideja.net//images/products/587-437, 201-437.jpg"/>
    <hyperlink ref="C3179" r:id="rId3251" display="http://warehouse.orhideja.net//images/products/581-437, 299-437.jpg"/>
    <hyperlink ref="C3178" r:id="rId3252" display="http://warehouse.orhideja.net//images/products/581-437, 299-437.jpg"/>
    <hyperlink ref="C3177" r:id="rId3253" display="http://warehouse.orhideja.net//images/products/581-437, 299-437.jpg"/>
    <hyperlink ref="C3176" r:id="rId3254" display="http://warehouse.orhideja.net//images/products/581-437, 299-437.jpg"/>
    <hyperlink ref="C3175" r:id="rId3255" display="http://warehouse.orhideja.net//images/products/581-437, 299-437.jpg"/>
    <hyperlink ref="C3174" r:id="rId3256" display="http://warehouse.orhideja.net//images/products/581-437, 299-437.jpg"/>
    <hyperlink ref="C3173" r:id="rId3257" display="http://warehouse.orhideja.net//images/products/581-437, 299-437.jpg"/>
    <hyperlink ref="C3172" r:id="rId3258" display="http://warehouse.orhideja.net//images/products/581-437, 299-437.jpg"/>
    <hyperlink ref="C3171" r:id="rId3259" display="http://warehouse.orhideja.net//images/products/581-437, 299-437.jpg"/>
    <hyperlink ref="C3170" r:id="rId3260" display="http://warehouse.orhideja.net//images/products/581-437, 299-437.jpg"/>
    <hyperlink ref="C3169" r:id="rId3261" display="http://warehouse.orhideja.net//images/products/581-437, 299-437.jpg"/>
    <hyperlink ref="C3168" r:id="rId3262" display="http://warehouse.orhideja.net//images/products/581-437, 299-437.jpg"/>
    <hyperlink ref="C3167" r:id="rId3263" display="http://warehouse.orhideja.net//images/products/581-437, 299-437.jpg"/>
    <hyperlink ref="C3166" r:id="rId3264" display="http://warehouse.orhideja.net//images/products/535-437 ivory.jpg"/>
    <hyperlink ref="C3165" r:id="rId3265" display="http://warehouse.orhideja.net//images/products/535-437 ivory.jpg"/>
    <hyperlink ref="C3164" r:id="rId3266" display="http://warehouse.orhideja.net//images/products/535-437 ivory.jpg"/>
    <hyperlink ref="C3163" r:id="rId3267" display="http://warehouse.orhideja.net//images/products/535-437 ivory.jpg"/>
    <hyperlink ref="C3162" r:id="rId3268" display="http://warehouse.orhideja.net//images/products/535-437 ivory.jpg"/>
    <hyperlink ref="C3161" r:id="rId3269" display="http://warehouse.orhideja.net//images/products/535-437 ivory.jpg"/>
    <hyperlink ref="C3160" r:id="rId3270" display="http://warehouse.orhideja.net//images/products/535-437 ivory.jpg"/>
    <hyperlink ref="C3159" r:id="rId3271" display="http://warehouse.orhideja.net//images/products/189-437, 231-007 .jpg"/>
    <hyperlink ref="C3158" r:id="rId3272" display="http://warehouse.orhideja.net//images/products/189-437, 231-007 .jpg"/>
    <hyperlink ref="C3157" r:id="rId3273" display="http://warehouse.orhideja.net//images/products/189-437, 231-007 .jpg"/>
    <hyperlink ref="C3156" r:id="rId3274" display="http://warehouse.orhideja.net//images/products/189-437, 231-007 .jpg"/>
    <hyperlink ref="C3155" r:id="rId3275" display="http://warehouse.orhideja.net//images/products/189-437, 231-007 .jpg"/>
    <hyperlink ref="C3154" r:id="rId3276" display="http://warehouse.orhideja.net//images/products/189-437, 231-007 .jpg"/>
    <hyperlink ref="C3153" r:id="rId3277" display="http://warehouse.orhideja.net//images/products/189-437, 231-007 .jpg"/>
    <hyperlink ref="C3152" r:id="rId3278" display="http://warehouse.orhideja.net/images/products/189-437, 231-007 .jpg"/>
    <hyperlink ref="C3151" r:id="rId3279" display="http://warehouse.orhideja.net//images/products/189-437, 231-007 .jpg"/>
    <hyperlink ref="C3150" r:id="rId3280" display="http://warehouse.orhideja.net//images/products/189-437, 231-007 .jpg"/>
    <hyperlink ref="C3149" r:id="rId3281" display="http://warehouse.orhideja.net//images/products/189-437, 231-007 .jpg"/>
    <hyperlink ref="C3148" r:id="rId3282" display="http://warehouse.orhideja.net//images/products/189-437, 231-007 .jpg"/>
    <hyperlink ref="C3147" r:id="rId3283" display="http://warehouse.orhideja.net//images/products/189-437, 231-007 .jpg"/>
    <hyperlink ref="C3146" r:id="rId3284" display="http://warehouse.orhideja.net//images/products/189-437, 231-007 .jpg"/>
    <hyperlink ref="C3145" r:id="rId3285" display="http://warehouse.orhideja.net//images/products/189-437, 231-007 .jpg"/>
    <hyperlink ref="C3144" r:id="rId3286" display="http://warehouse.orhideja.net//images/products/189-437, 231-007 .jpg"/>
    <hyperlink ref="C3143" r:id="rId3287" display="http://warehouse.orhideja.net//images/products/189-437, 231-007 .jpg"/>
    <hyperlink ref="C3142" r:id="rId3288" display="http://warehouse.orhideja.net//images/products/182-437_ivory.jpg"/>
    <hyperlink ref="C3141" r:id="rId3289" display="http://warehouse.orhideja.net//images/products/182-437_ivory.jpg"/>
    <hyperlink ref="C3140" r:id="rId3290" display="http://warehouse.orhideja.net//images/products/182-437_ivory.jpg"/>
    <hyperlink ref="C3139" r:id="rId3291" display="http://warehouse.orhideja.net//images/products/182-437_ivory.jpg"/>
    <hyperlink ref="C3138" r:id="rId3292" display="http://warehouse.orhideja.net//images/products/182-437_ivory.jpg"/>
    <hyperlink ref="C3137" r:id="rId3293" display="http://warehouse.orhideja.net//images/products/182-437_ivory.jpg"/>
    <hyperlink ref="C3136" r:id="rId3294" display="http://warehouse.orhideja.net//images/products/182-437_ivory.jpg"/>
    <hyperlink ref="C3135" r:id="rId3295" display="http://warehouse.orhideja.net//images/products/182-437_ivory.jpg"/>
    <hyperlink ref="C3134" r:id="rId3296" display="http://warehouse.orhideja.net//images/products/182-437_ivory.jpg"/>
    <hyperlink ref="C3133" r:id="rId3297" display="http://warehouse.orhideja.net//images/products/182-437_ivory.jpg"/>
    <hyperlink ref="C3132" r:id="rId3298" display="http://warehouse.orhideja.net//images/products/182-437_ivory.jpg"/>
    <hyperlink ref="C3131" r:id="rId3299" display="http://warehouse.orhideja.net//images/products/182-437_ivory.jpg"/>
    <hyperlink ref="C3130" r:id="rId3300" display="http://warehouse.orhideja.net/images/products/182-437_ivory.jpg"/>
    <hyperlink ref="C3129" r:id="rId3301" display="http://warehouse.orhideja.net//images/products/182-437_ivory.jpg"/>
    <hyperlink ref="C3128" r:id="rId3302" display="http://warehouse.orhideja.net//images/products/182-437_ivory.jpg"/>
    <hyperlink ref="C3127" r:id="rId3303" display="http://warehouse.orhideja.net//images/products/182-437_ivory.jpg"/>
    <hyperlink ref="C3126" r:id="rId3304" display="http://warehouse.orhideja.net//images/products/182-437_ivory.jpg"/>
    <hyperlink ref="C3125" r:id="rId3305" display="http://warehouse.orhideja.net//images/products/182-437_ivory.jpg"/>
    <hyperlink ref="C3124" r:id="rId3306" display="http://warehouse.orhideja.net//images/products/182-437_ivory.jpg"/>
    <hyperlink ref="C3123" r:id="rId3307" display="http://warehouse.orhideja.net//images/products/182-437_ivory.jpg"/>
    <hyperlink ref="C3122" r:id="rId3308" display="http://warehouse.orhideja.net//images/products/812-437-pion_1.jpg"/>
    <hyperlink ref="C3121" r:id="rId3309" display="http://warehouse.orhideja.net//images/products/812-437-pion_1.jpg"/>
    <hyperlink ref="C3120" r:id="rId3310" display="http://warehouse.orhideja.net//images/products/812-437-pion_1.jpg"/>
    <hyperlink ref="C3119" r:id="rId3311" display="http://warehouse.orhideja.net//images/products/812-437-pion_1.jpg"/>
    <hyperlink ref="C3118" r:id="rId3312" display="http://warehouse.orhideja.net//images/products/812-437-pion_1.jpg"/>
    <hyperlink ref="C3117" r:id="rId3313" display="http://warehouse.orhideja.net//images/products/812-437-pion_1.jpg"/>
    <hyperlink ref="C3116" r:id="rId3314" display="http://warehouse.orhideja.net//images/products/812-437-pion_1.jpg"/>
    <hyperlink ref="C3115" r:id="rId3315" display="http://warehouse.orhideja.net//images/products/812-437-pion_1.jpg"/>
    <hyperlink ref="C3114" r:id="rId3316" display="http://warehouse.orhideja.net//images/products/812-437-pion_1.jpg"/>
    <hyperlink ref="C3113" r:id="rId3317" display="http://warehouse.orhideja.net//images/products/812-437-pion_1.jpg"/>
    <hyperlink ref="C3112" r:id="rId3318" display="http://warehouse.orhideja.net//images/products/812-437-pion_1.jpg"/>
    <hyperlink ref="C3111" r:id="rId3319" display="http://warehouse.orhideja.net//images/products/182-437,-733-437-pion_6.jpg"/>
    <hyperlink ref="C3110" r:id="rId3320" display="http://warehouse.orhideja.net//images/products/182-437,-733-437-pion_6.jpg"/>
    <hyperlink ref="C3109" r:id="rId3321" display="http://warehouse.orhideja.net//images/products/182-437,-733-437-pion_6.jpg"/>
    <hyperlink ref="C3108" r:id="rId3322" display="http://warehouse.orhideja.net//images/products/182-437,-733-437-pion_6.jpg"/>
    <hyperlink ref="C3107" r:id="rId3323" display="http://warehouse.orhideja.net//images/products/182-437,-733-437-pion_6.jpg"/>
    <hyperlink ref="C3106" r:id="rId3324" display="http://warehouse.orhideja.net//images/products/646-437-pion.jpg"/>
    <hyperlink ref="C3105" r:id="rId3325" display="http://warehouse.orhideja.net//images/products/646-437-pion.jpg"/>
    <hyperlink ref="C3104" r:id="rId3326" display="http://warehouse.orhideja.net//images/products/646-437-pion.jpg"/>
    <hyperlink ref="C3103" r:id="rId3327" display="http://warehouse.orhideja.net//images/products/646-437-pion.jpg"/>
    <hyperlink ref="C3102" r:id="rId3328" display="http://warehouse.orhideja.net//images/products/646-437-pion.jpg"/>
    <hyperlink ref="C3101" r:id="rId3329" display="http://warehouse.orhideja.net//images/products/299-437 pion.jpg"/>
    <hyperlink ref="C3100" r:id="rId3330" display="http://warehouse.orhideja.net//images/products/299-437 pion.jpg"/>
    <hyperlink ref="C3099" r:id="rId3331" display="http://warehouse.orhideja.net//images/products/299-437 pion.jpg"/>
    <hyperlink ref="C3098" r:id="rId3332" display="http://warehouse.orhideja.net//images/products/299-437 pion.jpg"/>
    <hyperlink ref="C3097" r:id="rId3333" display="http://warehouse.orhideja.net//images/products/299-437 pion.jpg"/>
    <hyperlink ref="C3096" r:id="rId3334" display="http://warehouse.orhideja.net//images/products/299-437 pion.jpg"/>
    <hyperlink ref="C3095" r:id="rId3335" display="http://warehouse.orhideja.net//images/products/535-437,-210-437-pion_6.jpg"/>
    <hyperlink ref="C3094" r:id="rId3336" display="http://warehouse.orhideja.net//images/products/535-437,-210-437-pion_6.jpg"/>
    <hyperlink ref="C3093" r:id="rId3337" display="http://warehouse.orhideja.net//images/products/535-437,-210-437-pion_6.jpg"/>
    <hyperlink ref="C3092" r:id="rId3338" display="http://warehouse.orhideja.net//images/products/535-437,-210-437-pion_6.jpg"/>
    <hyperlink ref="C3091" r:id="rId3339" display="http://warehouse.orhideja.net//images/products/535-437,-210-437-pion_6.jpg"/>
    <hyperlink ref="C3090" r:id="rId3340" display="http://warehouse.orhideja.net//images/products/201-437 ÃÂ®Ãâ -19.JPG"/>
    <hyperlink ref="C3089" r:id="rId3341" display="http://warehouse.orhideja.net//images/products/201-437 ÃÂ®Ãâ -19.JPG"/>
    <hyperlink ref="C3088" r:id="rId3342" display="http://warehouse.orhideja.net//images/products/201-437 ÃÂ®Ãâ -19.JPG"/>
    <hyperlink ref="C3087" r:id="rId3343" display="http://warehouse.orhideja.net//images/products/201-437 ÃÂ®Ãâ -19.JPG"/>
    <hyperlink ref="C3086" r:id="rId3344" display="http://warehouse.orhideja.net//images/products/201-437 ÃÂ®Ãâ -19.JPG"/>
    <hyperlink ref="C3085" r:id="rId3345" display="http://warehouse.orhideja.net//images/products/201-437 ÃÂ®Ãâ -19.JPG"/>
    <hyperlink ref="C3084" r:id="rId3346" display="http://warehouse.orhideja.net//images/products/581-437-pion_3.jpg"/>
    <hyperlink ref="C3083" r:id="rId3347" display="http://warehouse.orhideja.net//images/products/581-437-pion_3.jpg"/>
    <hyperlink ref="C3082" r:id="rId3348" display="http://warehouse.orhideja.net//images/products/581-437-pion_3.jpg"/>
    <hyperlink ref="C3081" r:id="rId3349" display="http://warehouse.orhideja.net//images/products/581-437-pion_3.jpg"/>
    <hyperlink ref="C3080" r:id="rId3350" display="http://warehouse.orhideja.net//images/products/581-437-pion_3.jpg"/>
    <hyperlink ref="C3079" r:id="rId3351" display="http://warehouse.orhideja.net//images/products/581-437-pion_3.jpg"/>
    <hyperlink ref="C3078" r:id="rId3352" display="http://warehouse.orhideja.net//images/products/581-437-pion_3.jpg"/>
    <hyperlink ref="C3077" r:id="rId3353" display="http://warehouse.orhideja.net//images/products/581-437-pion_3.jpg"/>
    <hyperlink ref="C3076" r:id="rId3354" display="http://warehouse.orhideja.net//images/products/581-437-pion_3.jpg"/>
    <hyperlink ref="C3075" r:id="rId3355" display="http://warehouse.orhideja.net//images/products/581-437-pion_3.jpg"/>
    <hyperlink ref="C3074" r:id="rId3356" display="http://warehouse.orhideja.net//images/products/581-437-pion_3.jpg"/>
    <hyperlink ref="C3073" r:id="rId3357" display="http://warehouse.orhideja.net//images/products/581-437-pion_3.jpg"/>
    <hyperlink ref="C3072" r:id="rId3358" display="http://warehouse.orhideja.net//images/products/581-437-pion_3.jpg"/>
    <hyperlink ref="C3071" r:id="rId3359" display="http://warehouse.orhideja.net//images/products/581-437-pion_3.jpg"/>
    <hyperlink ref="C3070" r:id="rId3360" display="http://warehouse.orhideja.net//images/products/581-437-pion_3.jpg"/>
    <hyperlink ref="C3069" r:id="rId3361" display="http://warehouse.orhideja.net//images/products/581-437-pion_3.jpg"/>
    <hyperlink ref="C3068" r:id="rId3362" display="http://warehouse.orhideja.net//images/products/581-437-pion_3.jpg"/>
    <hyperlink ref="C3067" r:id="rId3363" display="http://warehouse.orhideja.net//images/products/581-437-pion_3.jpg"/>
    <hyperlink ref="C3066" r:id="rId3364" display="http://warehouse.orhideja.net//images/products/581-437-pion_3.jpg"/>
    <hyperlink ref="C3065" r:id="rId3365" display="http://warehouse.orhideja.net//images/products/581-437-pion_3.jpg"/>
    <hyperlink ref="C3064" r:id="rId3366" display="http://warehouse.orhideja.net//images/products/581-437-pion_3.jpg"/>
    <hyperlink ref="C3063" r:id="rId3367" display="http://warehouse.orhideja.net//images/products/581-437-pion_3.jpg"/>
    <hyperlink ref="C3062" r:id="rId3368" display="http://warehouse.orhideja.net//images/products/581-437-pion_3.jpg"/>
    <hyperlink ref="C3061" r:id="rId3369" display="http://warehouse.orhideja.net//images/products/581-437-pion_3.jpg"/>
    <hyperlink ref="C3060" r:id="rId3370" display="http://warehouse.orhideja.net//images/products/581-437-pion_3.jpg"/>
    <hyperlink ref="C3059" r:id="rId3371" display="http://warehouse.orhideja.net//images/products/581-437-pion_3.jpg"/>
    <hyperlink ref="C3058" r:id="rId3372" display="http://warehouse.orhideja.net//images/products/581-437-pion_3.jpg"/>
    <hyperlink ref="C3057" r:id="rId3373" display="http://warehouse.orhideja.net//images/products/581-437-pion_3.jpg"/>
    <hyperlink ref="C3056" r:id="rId3374" display="http://warehouse.orhideja.net//images/products/581-437-pion_3.jpg"/>
    <hyperlink ref="C3055" r:id="rId3375" display="http://warehouse.orhideja.net//images/products/581-437-pion_3.jpg"/>
    <hyperlink ref="C3054" r:id="rId3376" display="http://warehouse.orhideja.net//images/products/581-437-pion_3.jpg"/>
    <hyperlink ref="C3053" r:id="rId3377" display="http://warehouse.orhideja.net//images/products/581-437-pion_3.jpg"/>
    <hyperlink ref="C3052" r:id="rId3378" display="http://warehouse.orhideja.net//images/products/581-437-pion_3.jpg"/>
    <hyperlink ref="C3051" r:id="rId3379" display="http://warehouse.orhideja.net//images/products/189-437, 210-437 pion.jpg"/>
    <hyperlink ref="C3050" r:id="rId3380" display="http://warehouse.orhideja.net//images/products/189-437, 210-437 pion.jpg"/>
    <hyperlink ref="C3049" r:id="rId3381" display="http://warehouse.orhideja.net//images/products/189-437, 210-437 pion.jpg"/>
    <hyperlink ref="C3048" r:id="rId3382" display="http://warehouse.orhideja.net//images/products/189-437, 210-437 pion.jpg"/>
    <hyperlink ref="C3047" r:id="rId3383" display="http://warehouse.orhideja.net//images/products/189-437, 210-437 pion.jpg"/>
    <hyperlink ref="C3046" r:id="rId3384" display="http://warehouse.orhideja.net//images/products/189-437, 210-437 pion.jpg"/>
    <hyperlink ref="C3045" r:id="rId3385" display="http://warehouse.orhideja.net//images/products/189-437, 210-437 pion.jpg"/>
    <hyperlink ref="C3044" r:id="rId3386" display="http://warehouse.orhideja.net//images/products/189-437, 210-437 pion.jpg"/>
    <hyperlink ref="C3043" r:id="rId3387" display="http://warehouse.orhideja.net//images/products/189-437, 210-437 pion.jpg"/>
    <hyperlink ref="C3042" r:id="rId3388" display="http://warehouse.orhideja.net//images/products/189-437, 210-437 pion.jpg"/>
    <hyperlink ref="C3041" r:id="rId3389" display="http://warehouse.orhideja.net//images/products/189-437, 210-437 pion.jpg"/>
    <hyperlink ref="C3040" r:id="rId3390" display="http://warehouse.orhideja.net//images/products/189-437, 210-437 pion.jpg"/>
    <hyperlink ref="C3039" r:id="rId3391" display="http://warehouse.orhideja.net//images/products/189-437, 210-437 pion.jpg"/>
    <hyperlink ref="C3038" r:id="rId3392" display="http://warehouse.orhideja.net//images/products/189-437, 210-437 pion.jpg"/>
    <hyperlink ref="C3037" r:id="rId3393" display="http://warehouse.orhideja.net//images/products/189-437, 210-437 pion.jpg"/>
    <hyperlink ref="C3036" r:id="rId3394" display="http://warehouse.orhideja.net//images/products/189-437, 210-437 pion.jpg"/>
    <hyperlink ref="C3035" r:id="rId3395" display="http://warehouse.orhideja.net//images/products/189-437, 210-437 pion.jpg"/>
    <hyperlink ref="C3034" r:id="rId3396" display="http://warehouse.orhideja.net//images/products/189-437, 210-437 pion.jpg"/>
    <hyperlink ref="C3033" r:id="rId3397" display="http://warehouse.orhideja.net//images/products/189-437, 210-437 pion.jpg"/>
    <hyperlink ref="C3032" r:id="rId3398" display="http://warehouse.orhideja.net//images/products/189-437, 210-437 pion.jpg"/>
    <hyperlink ref="C3031" r:id="rId3399" display="http://warehouse.orhideja.net//images/products/189-437, 210-437 pion.jpg"/>
    <hyperlink ref="C3030" r:id="rId3400" display="http://warehouse.orhideja.net//images/products/182-437,-733-437-pion_1.jpg"/>
    <hyperlink ref="C3029" r:id="rId3401" display="http://warehouse.orhideja.net//images/products/182-437,-733-437-pion_1.jpg"/>
    <hyperlink ref="C3028" r:id="rId3402" display="http://warehouse.orhideja.net//images/products/182-437,-733-437-pion_1.jpg"/>
    <hyperlink ref="C3027" r:id="rId3403" display="http://warehouse.orhideja.net//images/products/182-437,-733-437-pion_1.jpg"/>
    <hyperlink ref="C3026" r:id="rId3404" display="http://warehouse.orhideja.net//images/products/182-437,-733-437-pion_1.jpg"/>
    <hyperlink ref="C3025" r:id="rId3405" display="http://warehouse.orhideja.net//images/products/182-437,-733-437-pion_1.jpg"/>
    <hyperlink ref="C3024" r:id="rId3406" display="http://warehouse.orhideja.net//images/products/182-437,-733-437-pion_1.jpg"/>
    <hyperlink ref="C3023" r:id="rId3407" display="http://warehouse.orhideja.net//images/products/182-437,-733-437-pion_1.jpg"/>
    <hyperlink ref="C3022" r:id="rId3408" display="http://warehouse.orhideja.net//images/products/182-437,-733-437-pion_1.jpg"/>
    <hyperlink ref="C3021" r:id="rId3409" display="http://warehouse.orhideja.net//images/products/182-437,-733-437-pion_1.jpg"/>
    <hyperlink ref="C3020" r:id="rId3410" display="http://warehouse.orhideja.net//images/products/182-437,-733-437-pion_1.jpg"/>
    <hyperlink ref="C3019" r:id="rId3411" display="http://warehouse.orhideja.net//images/products/182-437,-733-437-pion_1.jpg"/>
    <hyperlink ref="C3018" r:id="rId3412" display="http://warehouse.orhideja.net//images/products/182-437,-733-437-pion_1.jpg"/>
    <hyperlink ref="C3017" r:id="rId3413" display="http://warehouse.orhideja.net//images/products/182-437,-733-437-pion_1.jpg"/>
    <hyperlink ref="C3016" r:id="rId3414" display="http://warehouse.orhideja.net//images/products/182-437,-733-437-pion_1.jpg"/>
    <hyperlink ref="C3015" r:id="rId3415" display="http://warehouse.orhideja.net//images/products/182-437,-733-437-pion_1.jpg"/>
    <hyperlink ref="C3014" r:id="rId3416" display="http://warehouse.orhideja.net//images/products/182-437,-733-437-pion_1.jpg"/>
    <hyperlink ref="C3013" r:id="rId3417" display="http://warehouse.orhideja.net//images/products/182-437,-733-437-pion_1.jpg"/>
    <hyperlink ref="C3012" r:id="rId3418" display="http://warehouse.orhideja.net//images/products/182-437,-733-437-pion_1.jpg"/>
    <hyperlink ref="C3011" r:id="rId3419" display="http://warehouse.orhideja.net//images/products/646-437.jpg"/>
    <hyperlink ref="C3010" r:id="rId3420" display="http://warehouse.orhideja.net//images/products/646-437.jpg"/>
    <hyperlink ref="C3009" r:id="rId3421" display="http://warehouse.orhideja.net//images/products/299-437 EÌÂ¢â¢âÃAÌâ Ã-â¡ÃÃÃÂ¢IÌÂ©.jpg"/>
    <hyperlink ref="C3008" r:id="rId3422" display="http://warehouse.orhideja.net//images/products/299-437 EÌÂ¢â¢âÃAÌâ Ã-â¡ÃÃÃÂ¢IÌÂ©.jpg"/>
    <hyperlink ref="C3007" r:id="rId3423" display="http://warehouse.orhideja.net//images/products/299-437 EÌÂ¢â¢âÃAÌâ Ã-â¡ÃÃÃÂ¢IÌÂ©.jpg"/>
    <hyperlink ref="C3006" r:id="rId3424" display="http://warehouse.orhideja.net//images/products/299-437 EÌÂ¢â¢âÃAÌâ Ã-â¡ÃÃÃÂ¢IÌÂ©.jpg"/>
    <hyperlink ref="C3005" r:id="rId3425" display="http://warehouse.orhideja.net//images/products/299-437 EÌÂ¢â¢âÃAÌâ Ã-â¡ÃÃÃÂ¢IÌÂ©.jpg"/>
    <hyperlink ref="C3004" r:id="rId3426" display="http://warehouse.orhideja.net//images/products/210-437_3.jpg"/>
    <hyperlink ref="C3003" r:id="rId3427" display="http://warehouse.orhideja.net//images/products/210-437_3.jpg"/>
    <hyperlink ref="C3002" r:id="rId3428" display="http://warehouse.orhideja.net//images/products/201-437 EÌÂ¢â¢âÃAÌâ Ã-â¡ÃÃÃÂ¢IÌÂ©_2.jpg"/>
    <hyperlink ref="C3001" r:id="rId3429" display="http://warehouse.orhideja.net//images/products/201-437 EÌÂ¢â¢âÃAÌâ Ã-â¡ÃÃÃÂ¢IÌÂ©_2.jpg"/>
    <hyperlink ref="C3000" r:id="rId3430" display="http://warehouse.orhideja.net//images/products/201-437 EÌÂ¢â¢âÃAÌâ Ã-â¡ÃÃÃÂ¢IÌÂ©_2.jpg"/>
    <hyperlink ref="C2999" r:id="rId3431" display="http://warehouse.orhideja.net//images/products/201-437 EÌÂ¢â¢âÃAÌâ Ã-â¡ÃÃÃÂ¢IÌÂ©_2.jpg"/>
    <hyperlink ref="C2998" r:id="rId3432" display="http://warehouse.orhideja.net//images/products/201-437 EÌÂ¢â¢âÃAÌâ Ã-â¡ÃÃÃÂ¢IÌÂ©_2.jpg"/>
    <hyperlink ref="C2997" r:id="rId3433" display="http://warehouse.orhideja.net//images/products/587-437, 299-437.jpg"/>
    <hyperlink ref="C2996" r:id="rId3434" display="http://warehouse.orhideja.net//images/products/587-437, 299-437.jpg"/>
    <hyperlink ref="C2995" r:id="rId3435" display="http://warehouse.orhideja.net//images/products/587-437, 299-437.jpg"/>
    <hyperlink ref="C2994" r:id="rId3436" display="http://warehouse.orhideja.net//images/products/587-437, 299-437.jpg"/>
    <hyperlink ref="C2993" r:id="rId3437" display="http://warehouse.orhideja.net//images/products/587-437, 299-437.jpg"/>
    <hyperlink ref="C2992" r:id="rId3438" display="http://warehouse.orhideja.net//images/products/587-437, 299-437.jpg"/>
    <hyperlink ref="C2991" r:id="rId3439" display="http://warehouse.orhideja.net//images/products/587-437, 299-437.jpg"/>
    <hyperlink ref="C2990" r:id="rId3440" display="http://warehouse.orhideja.net//images/products/587-437, 299-437.jpg"/>
    <hyperlink ref="C2989" r:id="rId3441" display="http://warehouse.orhideja.net//images/products/581-437-cv-roz_2.jpg"/>
    <hyperlink ref="C2988" r:id="rId3442" display="http://warehouse.orhideja.net//images/products/581-437-cv-roz_2.jpg"/>
    <hyperlink ref="C2987" r:id="rId3443" display="http://warehouse.orhideja.net//images/products/581-437-cv-roz_2.jpg"/>
    <hyperlink ref="C2986" r:id="rId3444" display="http://warehouse.orhideja.net//images/products/581-437-cv-roz_2.jpg"/>
    <hyperlink ref="C2985" r:id="rId3445" display="http://warehouse.orhideja.net//images/products/581-437-cv-roz_2.jpg"/>
    <hyperlink ref="C2984" r:id="rId3446" display="http://warehouse.orhideja.net//images/products/581-437-cv-roz_2.jpg"/>
    <hyperlink ref="C2983" r:id="rId3447" display="http://warehouse.orhideja.net//images/products/581-437-cv-roz_2.jpg"/>
    <hyperlink ref="C2982" r:id="rId3448" display="http://warehouse.orhideja.net//images/products/581-437-cv-roz_2.jpg"/>
    <hyperlink ref="C2981" r:id="rId3449" display="http://warehouse.orhideja.net//images/products/189-437-pink.jpg"/>
    <hyperlink ref="C2980" r:id="rId3450" display="http://warehouse.orhideja.net//images/products/189-437-pink.jpg"/>
    <hyperlink ref="C2979" r:id="rId3451" display="http://warehouse.orhideja.net//images/products/189-437-pink.jpg"/>
    <hyperlink ref="C2978" r:id="rId3452" display="http://warehouse.orhideja.net//images/products/189-437-pink.jpg"/>
    <hyperlink ref="C2977" r:id="rId3453" display="http://warehouse.orhideja.net//images/products/189-437-pink.jpg"/>
    <hyperlink ref="C2976" r:id="rId3454" display="http://warehouse.orhideja.net/images/products/189-437-pink.jpg"/>
    <hyperlink ref="C2975" r:id="rId3455" display="http://warehouse.orhideja.net//images/products/189-437-pink.jpg"/>
    <hyperlink ref="C2974" r:id="rId3456" display="http://warehouse.orhideja.net//images/products/189-437-pink.jpg"/>
    <hyperlink ref="C2973" r:id="rId3457" display="http://warehouse.orhideja.net//images/products/189-437-pink.jpg"/>
    <hyperlink ref="C2972" r:id="rId3458" display="http://warehouse.orhideja.net//images/products/189-437-pink.jpg"/>
    <hyperlink ref="C2971" r:id="rId3459" display="http://warehouse.orhideja.net//images/products/189-437-pink.jpg"/>
    <hyperlink ref="C2970" r:id="rId3460" display="http://warehouse.orhideja.net//images/products/535-437,-646-437-t-sinij_6.jpg"/>
    <hyperlink ref="C2969" r:id="rId3461" display="http://warehouse.orhideja.net/images/products/535-437,-646-437-t-sinij_6.jpg"/>
    <hyperlink ref="C2968" r:id="rId3462" display="http://warehouse.orhideja.net/images/products/535-437,-646-437-t-sinij_6.jpg"/>
    <hyperlink ref="C2967" r:id="rId3463" display="http://warehouse.orhideja.net//images/products/535-437,-646-437-t-sinij_6.jpg"/>
    <hyperlink ref="C2966" r:id="rId3464" display="http://warehouse.orhideja.net//images/products/299-437-dark-blue.jpg"/>
    <hyperlink ref="C2965" r:id="rId3465" display="http://warehouse.orhideja.net//images/products/299-437-dark-blue.jpg"/>
    <hyperlink ref="C2964" r:id="rId3466" display="http://warehouse.orhideja.net//images/products/299-437-dark-blue.jpg"/>
    <hyperlink ref="C2963" r:id="rId3467" display="http://warehouse.orhideja.net//images/products/299-437-dark-blue.jpg"/>
    <hyperlink ref="C2962" r:id="rId3468" display="http://warehouse.orhideja.net//images/products/210-437-dark-blue.jpg"/>
    <hyperlink ref="C2961" r:id="rId3469" display="http://warehouse.orhideja.net//images/products/210-437-dark-blue.jpg"/>
    <hyperlink ref="C2960" r:id="rId3470" display="http://warehouse.orhideja.net//images/products/210-437-dark-blue.jpg"/>
    <hyperlink ref="C2959" r:id="rId3471" display="http://warehouse.orhideja.net//images/products/210-437-dark-blue.jpg"/>
    <hyperlink ref="C2958" r:id="rId3472" display="http://warehouse.orhideja.net//images/products/201-437-dark-blue.jpg"/>
    <hyperlink ref="C2957" r:id="rId3473" display="http://warehouse.orhideja.net//images/products/201-437-dark-blue.jpg"/>
    <hyperlink ref="C2956" r:id="rId3474" display="http://warehouse.orhideja.net//images/products/201-437-dark-blue.jpg"/>
    <hyperlink ref="C2955" r:id="rId3475" display="http://warehouse.orhideja.net//images/products/587-437dark-blue.jpg"/>
    <hyperlink ref="C2954" r:id="rId3476" display="http://warehouse.orhideja.net//images/products/587-437dark-blue.jpg"/>
    <hyperlink ref="C2953" r:id="rId3477" display="http://warehouse.orhideja.net//images/products/587-437dark-blue.jpg"/>
    <hyperlink ref="C2952" r:id="rId3478" display="http://warehouse.orhideja.net//images/products/587-437dark-blue.jpg"/>
    <hyperlink ref="C2951" r:id="rId3479" display="http://warehouse.orhideja.net//images/products/587-437dark-blue.jpg"/>
    <hyperlink ref="C2950" r:id="rId3480" display="http://warehouse.orhideja.net//images/products/587-437dark-blue.jpg"/>
    <hyperlink ref="C2949" r:id="rId3481" display="http://warehouse.orhideja.net//images/products/587-437dark-blue.jpg"/>
    <hyperlink ref="C2948" r:id="rId3482" display="http://warehouse.orhideja.net//images/products/587-437dark-blue.jpg"/>
    <hyperlink ref="C2947" r:id="rId3483" display="http://warehouse.orhideja.net//images/products/587-437dark-blue.jpg"/>
    <hyperlink ref="C2946" r:id="rId3484" display="http://warehouse.orhideja.net/images/products/587-437dark-blue.jpg"/>
    <hyperlink ref="C2945" r:id="rId3485" display="http://warehouse.orhideja.net//images/products/587-437dark-blue.jpg"/>
    <hyperlink ref="C2944" r:id="rId3486" display="http://warehouse.orhideja.net//images/products/587-437dark-blue.jpg"/>
    <hyperlink ref="C2943" r:id="rId3487" display="http://warehouse.orhideja.net//images/products/587-437dark-blue.jpg"/>
    <hyperlink ref="C2942" r:id="rId3488" display="http://warehouse.orhideja.net//images/products/587-437dark-blue.jpg"/>
    <hyperlink ref="C2941" r:id="rId3489" display="http://warehouse.orhideja.net//images/products/587-437dark-blue.jpg"/>
    <hyperlink ref="C2940" r:id="rId3490" display="http://warehouse.orhideja.net//images/products/587-437dark-blue.jpg"/>
    <hyperlink ref="C2939" r:id="rId3491" display="http://warehouse.orhideja.net//images/products/581-437, 210-437 dark blue.jpg"/>
    <hyperlink ref="C2938" r:id="rId3492" display="http://warehouse.orhideja.net//images/products/581-437, 210-437 dark blue.jpg"/>
    <hyperlink ref="C2937" r:id="rId3493" display="http://warehouse.orhideja.net//images/products/581-437, 210-437 dark blue.jpg"/>
    <hyperlink ref="C2936" r:id="rId3494" display="http://warehouse.orhideja.net//images/products/581-437, 210-437 dark blue.jpg"/>
    <hyperlink ref="C2935" r:id="rId3495" display="http://warehouse.orhideja.net//images/products/581-437, 210-437 dark blue.jpg"/>
    <hyperlink ref="C2934" r:id="rId3496" display="http://warehouse.orhideja.net/images/products/581-437, 210-437 dark blue.jpg"/>
    <hyperlink ref="C2933" r:id="rId3497" display="http://warehouse.orhideja.net//images/products/581-437, 210-437 dark blue.jpg"/>
    <hyperlink ref="C2932" r:id="rId3498" display="http://warehouse.orhideja.net//images/products/581-437, 210-437 dark blue.jpg"/>
    <hyperlink ref="C2931" r:id="rId3499" display="http://warehouse.orhideja.net//images/products/581-437, 210-437 dark blue.jpg"/>
    <hyperlink ref="C2930" r:id="rId3500" display="http://warehouse.orhideja.net//images/products/581-437, 210-437 dark blue.jpg"/>
    <hyperlink ref="C2929" r:id="rId3501" display="http://warehouse.orhideja.net//images/products/581-437, 210-437 dark blue.jpg"/>
    <hyperlink ref="C2928" r:id="rId3502" display="http://warehouse.orhideja.net//images/products/581-437, 210-437 dark blue.jpg"/>
    <hyperlink ref="C2927" r:id="rId3503" display="http://warehouse.orhideja.net//images/products/78899.jpg"/>
    <hyperlink ref="C2926" r:id="rId3504" display="http://warehouse.orhideja.net//images/products/78899.jpg"/>
    <hyperlink ref="C2925" r:id="rId3505" display="http://warehouse.orhideja.net//images/products/78899.jpg"/>
    <hyperlink ref="C2924" r:id="rId3506" display="http://warehouse.orhideja.net//images/products/78899.jpg"/>
    <hyperlink ref="C2923" r:id="rId3507" display="http://warehouse.orhideja.net//images/products/78899.jpg"/>
    <hyperlink ref="C2922" r:id="rId3508" display="http://warehouse.orhideja.net//images/products/78899.jpg"/>
    <hyperlink ref="C2921" r:id="rId3509" display="http://warehouse.orhideja.net//images/products/299-437-krem-brule.jpg"/>
    <hyperlink ref="C2920" r:id="rId3510" display="http://warehouse.orhideja.net//images/products/299-437-krem-brule.jpg"/>
    <hyperlink ref="C2919" r:id="rId3511" display="http://warehouse.orhideja.net//images/products/299-437-krem-brule.jpg"/>
    <hyperlink ref="C2918" r:id="rId3512" display="http://warehouse.orhideja.net//images/products/299-437-krem-brule.jpg"/>
    <hyperlink ref="C2917" r:id="rId3513" display="http://warehouse.orhideja.net//images/products/299-437-krem-brule.jpg"/>
    <hyperlink ref="C2916" r:id="rId3514" display="http://warehouse.orhideja.net//images/products/299-437-krem-brule.jpg"/>
    <hyperlink ref="C2915" r:id="rId3515" display="http://warehouse.orhideja.net//images/products/189-437,-210-437-krem-brule_6.jpg"/>
    <hyperlink ref="C2914" r:id="rId3516" display="http://warehouse.orhideja.net//images/products/189-437,-210-437-krem-brule_6.jpg"/>
    <hyperlink ref="C2913" r:id="rId3517" display="http://warehouse.orhideja.net//images/products/189-437,-210-437-krem-brule_6.jpg"/>
    <hyperlink ref="C2912" r:id="rId3518" display="http://warehouse.orhideja.net//images/products/189-437,-210-437-krem-brule_6.jpg"/>
    <hyperlink ref="C2911" r:id="rId3519" display="http://warehouse.orhideja.net//images/products/189-437,-210-437-krem-brule_6.jpg"/>
    <hyperlink ref="C2910" r:id="rId3520" display="http://warehouse.orhideja.net//images/products/189-437,-210-437-krem-brule_6.jpg"/>
    <hyperlink ref="C2909" r:id="rId3521" display="http://warehouse.orhideja.net//images/products/201-437-krem-brule-ll.jpg"/>
    <hyperlink ref="C2908" r:id="rId3522" display="http://warehouse.orhideja.net//images/products/201-437-krem-brule-ll.jpg"/>
    <hyperlink ref="C2907" r:id="rId3523" display="http://warehouse.orhideja.net//images/products/201-437-krem-brule-ll.jpg"/>
    <hyperlink ref="C2906" r:id="rId3524" display="http://warehouse.orhideja.net//images/products/201-437-krem-brule-ll.jpg"/>
    <hyperlink ref="C2905" r:id="rId3525" display="http://warehouse.orhideja.net//images/products/201-437-krem-brule-ll.jpg"/>
    <hyperlink ref="C2904" r:id="rId3526" display="http://warehouse.orhideja.net//images/products/201-437-krem-brule-ll.jpg"/>
    <hyperlink ref="C2903" r:id="rId3527" display="http://warehouse.orhideja.net//images/products/587-437, 210-437 krem-brule.jpg"/>
    <hyperlink ref="C2902" r:id="rId3528" display="http://warehouse.orhideja.net//images/products/587-437, 210-437 krem-brule.jpg"/>
    <hyperlink ref="C2901" r:id="rId3529" display="http://warehouse.orhideja.net//images/products/587-437, 210-437 krem-brule.jpg"/>
    <hyperlink ref="C2900" r:id="rId3530" display="http://warehouse.orhideja.net//images/products/587-437, 210-437 krem-brule.jpg"/>
    <hyperlink ref="C2899" r:id="rId3531" display="http://warehouse.orhideja.net//images/products/587-437, 210-437 krem-brule.jpg"/>
    <hyperlink ref="C2898" r:id="rId3532" display="http://warehouse.orhideja.net//images/products/587-437, 210-437 krem-brule.jpg"/>
    <hyperlink ref="C2897" r:id="rId3533" display="http://warehouse.orhideja.net//images/products/587-437, 210-437 krem-brule.jpg"/>
    <hyperlink ref="C2896" r:id="rId3534" display="http://warehouse.orhideja.net//images/products/587-437, 210-437 krem-brule.jpg"/>
    <hyperlink ref="C2895" r:id="rId3535" display="http://warehouse.orhideja.net//images/products/587-437, 210-437 krem-brule.jpg"/>
    <hyperlink ref="C2894" r:id="rId3536" display="http://warehouse.orhideja.net//images/products/587-437, 210-437 krem-brule.jpg"/>
    <hyperlink ref="C2893" r:id="rId3537" display="http://warehouse.orhideja.net//images/products/587-437, 210-437 krem-brule.jpg"/>
    <hyperlink ref="C2892" r:id="rId3538" display="http://warehouse.orhideja.net//images/products/587-437, 210-437 krem-brule.jpg"/>
    <hyperlink ref="C2891" r:id="rId3539" display="http://warehouse.orhideja.net//images/products/581-437, 210-437 krem brule.jpg"/>
    <hyperlink ref="C2890" r:id="rId3540" display="http://warehouse.orhideja.net//images/products/581-437, 210-437 krem brule.jpg"/>
    <hyperlink ref="C2889" r:id="rId3541" display="http://warehouse.orhideja.net//images/products/581-437, 210-437 krem brule.jpg"/>
    <hyperlink ref="C2888" r:id="rId3542" display="http://warehouse.orhideja.net//images/products/581-437, 210-437 krem brule.jpg"/>
    <hyperlink ref="C2887" r:id="rId3543" display="http://warehouse.orhideja.net//images/products/581-437, 210-437 krem brule.jpg"/>
    <hyperlink ref="C2886" r:id="rId3544" display="http://warehouse.orhideja.net//images/products/581-437, 210-437 krem brule.jpg"/>
    <hyperlink ref="C2885" r:id="rId3545" display="http://warehouse.orhideja.net//images/products/581-437, 210-437 krem brule.jpg"/>
    <hyperlink ref="C2884" r:id="rId3546" display="http://warehouse.orhideja.net//images/products/581-437, 210-437 krem brule.jpg"/>
    <hyperlink ref="C2883" r:id="rId3547" display="http://warehouse.orhideja.net//images/products/581-437, 210-437 krem brule.jpg"/>
    <hyperlink ref="C2882" r:id="rId3548" display="http://warehouse.orhideja.net//images/products/581-437, 210-437 krem brule.jpg"/>
    <hyperlink ref="C2881" r:id="rId3549" display="http://warehouse.orhideja.net//images/products/581-437, 210-437 krem brule.jpg"/>
    <hyperlink ref="C2880" r:id="rId3550" display="http://warehouse.orhideja.net//images/products/581-437, 210-437 krem brule.jpg"/>
    <hyperlink ref="C2879" r:id="rId3551" display="http://warehouse.orhideja.net//images/products/581-437, 210-437 krem brule.jpg"/>
    <hyperlink ref="C2878" r:id="rId3552" display="http://warehouse.orhideja.net//images/products/581-437, 210-437 krem brule.jpg"/>
    <hyperlink ref="C2877" r:id="rId3553" display="http://warehouse.orhideja.net//images/products/581-437, 210-437 krem brule.jpg"/>
    <hyperlink ref="C2876" r:id="rId3554" display="http://warehouse.orhideja.net//images/products/581-437, 210-437 krem brule.jpg"/>
    <hyperlink ref="C2875" r:id="rId3555" display="http://warehouse.orhideja.net//images/products/581-437, 210-437 krem brule.jpg"/>
    <hyperlink ref="C2874" r:id="rId3556" display="http://warehouse.orhideja.net//images/products/581-437, 210-437 krem brule.jpg"/>
    <hyperlink ref="C2873" r:id="rId3557" display="http://warehouse.orhideja.net//images/products/581-437, 210-437 krem brule.jpg"/>
    <hyperlink ref="C2872" r:id="rId3558" display="http://warehouse.orhideja.net//images/products/581-437, 210-437 krem brule.jpg"/>
    <hyperlink ref="C2871" r:id="rId3559" display="http://warehouse.orhideja.net//images/products/581-437, 210-437 krem brule.jpg"/>
    <hyperlink ref="C2870" r:id="rId3560" display="http://warehouse.orhideja.net//images/products/581-437, 210-437 krem brule.jpg"/>
    <hyperlink ref="C2869" r:id="rId3561" display="http://warehouse.orhideja.net//images/products/581-437, 210-437 krem brule.jpg"/>
    <hyperlink ref="C2868" r:id="rId3562" display="http://warehouse.orhideja.net//images/products/581-437, 210-437 krem brule.jpg"/>
    <hyperlink ref="C2867" r:id="rId3563" display="http://warehouse.orhideja.net//images/products/581-437, 210-437 krem brule.jpg"/>
    <hyperlink ref="C2866" r:id="rId3564" display="http://warehouse.orhideja.net//images/products/581-437, 210-437 krem brule.jpg"/>
    <hyperlink ref="C2865" r:id="rId3565" display="http://warehouse.orhideja.net//images/products/581-437, 210-437 krem brule.jpg"/>
    <hyperlink ref="C2864" r:id="rId3566" display="http://warehouse.orhideja.net//images/products/581-437, 210-437 krem brule.jpg"/>
    <hyperlink ref="C2863" r:id="rId3567" display="http://warehouse.orhideja.net//images/products/581-437, 210-437 krem brule.jpg"/>
    <hyperlink ref="C2862" r:id="rId3568" display="http://warehouse.orhideja.net//images/products/291-385 Ð¶Ð°ÑÐ¼Ð¸Ð½-Ð¿Ð¸Ð¾Ð½.jpg"/>
    <hyperlink ref="C2861" r:id="rId3569" display="http://warehouse.orhideja.net//images/products/291-385 Ð¶Ð°ÑÐ¼Ð¸Ð½-Ð¿Ð¸Ð¾Ð½.jpg"/>
    <hyperlink ref="C2860" r:id="rId3570" display="http://warehouse.orhideja.net//images/products/291-385 Ð¶Ð°ÑÐ¼Ð¸Ð½-Ð¿Ð¸Ð¾Ð½.jpg"/>
    <hyperlink ref="C2859" r:id="rId3571" display="http://warehouse.orhideja.net//images/products/291-385 Ð¶Ð°ÑÐ¼Ð¸Ð½-Ð¿Ð¸Ð¾Ð½.jpg"/>
    <hyperlink ref="C2858" r:id="rId3572" display="http://warehouse.orhideja.net//images/products/539-385 Ð¼Ð¾Ð»Ð¾ÐºÐ¾-Ð¿Ð¸Ð¾Ð½_2.jpg"/>
    <hyperlink ref="C2857" r:id="rId3573" display="http://warehouse.orhideja.net//images/products/539-385 Ð¼Ð¾Ð»Ð¾ÐºÐ¾-Ð¿Ð¸Ð¾Ð½_2.jpg"/>
    <hyperlink ref="C2856" r:id="rId3574" display="http://warehouse.orhideja.net//images/products/539-385 Ð¼Ð¾Ð»Ð¾ÐºÐ¾-Ð¿Ð¸Ð¾Ð½_2.jpg"/>
    <hyperlink ref="C2855" r:id="rId3575" display="http://warehouse.orhideja.net//images/products/539-385 Ð¼Ð¾Ð»Ð¾ÐºÐ¾-Ð¿Ð¸Ð¾Ð½_2.jpg"/>
    <hyperlink ref="C2854" r:id="rId3576" display="http://warehouse.orhideja.net//images/products/710-385 AÌâ¢â¡â IÌÂ©-ÃÂ®Ãâ .jpg"/>
    <hyperlink ref="C2853" r:id="rId3577" display="http://warehouse.orhideja.net//images/products/710-385 AÌâ¢â¡â IÌÂ©-ÃÂ®Ãâ .jpg"/>
    <hyperlink ref="C2852" r:id="rId3578" display="http://warehouse.orhideja.net//images/products/5ba9ff6db9e39.jpg"/>
    <hyperlink ref="C2851" r:id="rId3579" display="http://warehouse.orhideja.net//images/products/5ba9ff6db9e39.jpg"/>
    <hyperlink ref="C2850" r:id="rId3580" display="http://warehouse.orhideja.net//images/products/5ba9ff6db9e39.jpg"/>
    <hyperlink ref="C2849" r:id="rId3581" display="http://warehouse.orhideja.net//images/products/5ba9ff6db9e39.jpg"/>
    <hyperlink ref="C2848" r:id="rId3582" display="http://warehouse.orhideja.net//images/products/5ba9ff6db9e39.jpg"/>
    <hyperlink ref="C2847" r:id="rId3583" display="http://warehouse.orhideja.net//images/products/5ba9ff6db9e39.jpg"/>
    <hyperlink ref="C2846" r:id="rId3584" display="http://warehouse.orhideja.net//images/products/5ba9ff6db9e39.jpg"/>
    <hyperlink ref="C2845" r:id="rId3585" display="http://warehouse.orhideja.net//images/products/5ba9ff6db9e39.jpg"/>
    <hyperlink ref="C2844" r:id="rId3586" display="http://warehouse.orhideja.net//images/products/523-385 _1.jpg"/>
    <hyperlink ref="C2843" r:id="rId3587" display="http://warehouse.orhideja.net//images/products/523-385 _1.jpg"/>
    <hyperlink ref="C2842" r:id="rId3588" display="http://warehouse.orhideja.net//images/products/523-385 _1.jpg"/>
    <hyperlink ref="C2841" r:id="rId3589" display="http://warehouse.orhideja.net//images/products/523-385 _1.jpg"/>
    <hyperlink ref="C2840" r:id="rId3590" display="http://warehouse.orhideja.net//images/products/174-385 _1.jpg"/>
    <hyperlink ref="C2839" r:id="rId3591" display="http://warehouse.orhideja.net//images/products/174-385 _1.jpg"/>
    <hyperlink ref="C2838" r:id="rId3592" display="http://warehouse.orhideja.net//images/products/174-385 _1.jpg"/>
    <hyperlink ref="C2837" r:id="rId3593" display="http://warehouse.orhideja.net//images/products/174-385 _1.jpg"/>
    <hyperlink ref="C2836" r:id="rId3594" display="http://warehouse.orhideja.net//images/products/174-385 _1.jpg"/>
    <hyperlink ref="C2835" r:id="rId3595" display="http://warehouse.orhideja.net//images/products/174-385 _1.jpg"/>
    <hyperlink ref="C2834" r:id="rId3596" display="http://warehouse.orhideja.net//images/products/174-385 _1.jpg"/>
    <hyperlink ref="C2833" r:id="rId3597" display="http://warehouse.orhideja.net//images/products/710-385 Â°ââ¡Â£ââ Â§Â®-ÃÂ®Ãâ .jpg"/>
    <hyperlink ref="C2832" r:id="rId3598" display="http://warehouse.orhideja.net//images/products/539-385 Â°ââ¡Â£ââ Â§Â®-ÃÂ®Ãâ .jpg"/>
    <hyperlink ref="C2831" r:id="rId3599" display="http://warehouse.orhideja.net//images/products/539-385 Â°ââ¡Â£ââ Â§Â®-ÃÂ®Ãâ .jpg"/>
    <hyperlink ref="C2830" r:id="rId3600" display="http://warehouse.orhideja.net//images/products/539-385 Â°ââ¡Â£ââ Â§Â®-ÃÂ®Ãâ .jpg"/>
    <hyperlink ref="C2829" r:id="rId3601" display="http://warehouse.orhideja.net//images/products/539-385 Â°ââ¡Â£ââ Â§Â®-ÃÂ®Ãâ .jpg"/>
    <hyperlink ref="C2828" r:id="rId3602" display="http://warehouse.orhideja.net//images/products/539-385 Â°ââ¡Â£ââ Â§Â®-ÃÂ®Ãâ .jpg"/>
    <hyperlink ref="C2827" r:id="rId3603" display="http://warehouse.orhideja.net//images/products/539-385 Â°ââ¡Â£ââ Â§Â®-ÃÂ®Ãâ .jpg"/>
    <hyperlink ref="C2826" r:id="rId3604" display="http://warehouse.orhideja.net//images/products/539-385 Â°ââ¡Â£ââ Â§Â®-ÃÂ®Ãâ .jpg"/>
    <hyperlink ref="C2825" r:id="rId3605" display="http://warehouse.orhideja.net//images/products/289-385-moloko-pion_2.jpg"/>
    <hyperlink ref="C2824" r:id="rId3606" display="http://warehouse.orhideja.net//images/products/289-385-moloko-pion_2.jpg"/>
    <hyperlink ref="C2823" r:id="rId3607" display="http://warehouse.orhideja.net//images/products/539-385-moloko-pion_3.jpg"/>
    <hyperlink ref="C2822" r:id="rId3608" display="http://warehouse.orhideja.net//images/products/539-385-moloko-pion_3.jpg"/>
    <hyperlink ref="C2821" r:id="rId3609" display="http://warehouse.orhideja.net//images/products/539-385-moloko-pion_3.jpg"/>
    <hyperlink ref="C2820" r:id="rId3610" display="http://warehouse.orhideja.net//images/products/539-385-moloko-pion_3.jpg"/>
    <hyperlink ref="C2819" r:id="rId3611" display="http://warehouse.orhideja.net//images/products/539-385-moloko-pion_3.jpg"/>
    <hyperlink ref="C2818" r:id="rId3612" display="http://warehouse.orhideja.net//images/products/440-868 shiorti.jpg"/>
    <hyperlink ref="C2817" r:id="rId3613" display="http://warehouse.orhideja.net//images/products/440-868 shiorti.jpg"/>
    <hyperlink ref="C2816" r:id="rId3614" display="http://warehouse.orhideja.net//images/products/440-868 shiorti.jpg"/>
    <hyperlink ref="C2815" r:id="rId3615" display="http://warehouse.orhideja.net//images/products/440-868 shiorti.jpg"/>
    <hyperlink ref="C2814" r:id="rId3616" display="http://warehouse.orhideja.net//images/products/439-868, 440-868.jpg"/>
    <hyperlink ref="C2813" r:id="rId3617" display="http://warehouse.orhideja.net//images/products/439-868, 440-868.jpg"/>
    <hyperlink ref="C2812" r:id="rId3618" display="http://warehouse.orhideja.net//images/products/439-868, 440-868.jpg"/>
    <hyperlink ref="C2811" r:id="rId3619" display="http://warehouse.orhideja.net//images/products/439-868, 440-868.jpg"/>
    <hyperlink ref="C2810" r:id="rId3620" display="http://warehouse.orhideja.net//images/products/412-868.jpg"/>
    <hyperlink ref="C2809" r:id="rId3621" display="http://warehouse.orhideja.net//images/products/412-868.jpg"/>
    <hyperlink ref="C2808" r:id="rId3622" display="http://warehouse.orhideja.net//images/products/412-868.jpg"/>
    <hyperlink ref="C2807" r:id="rId3623" display="http://warehouse.orhideja.net//images/products/439-495 440-495  ivory.jpg"/>
    <hyperlink ref="C2806" r:id="rId3624" display="http://warehouse.orhideja.net//images/products/439-495 440-495  ivory.jpg"/>
    <hyperlink ref="C2805" r:id="rId3625" display="http://warehouse.orhideja.net//images/products/439-495 440-495  ivory.jpg"/>
    <hyperlink ref="C2804" r:id="rId3626" display="http://warehouse.orhideja.net//images/products/439-495 440-495  ivory.jpg"/>
    <hyperlink ref="C2803" r:id="rId3627" display="http://warehouse.orhideja.net//images/products/439-495 440-495  ivory_2.jpg"/>
    <hyperlink ref="C2802" r:id="rId3628" display="http://warehouse.orhideja.net//images/products/439-495 440-495  ivory_2.jpg"/>
    <hyperlink ref="C2801" r:id="rId3629" display="http://warehouse.orhideja.net//images/products/439-495 440-495  ivory_2.jpg"/>
    <hyperlink ref="C2800" r:id="rId3630" display="http://warehouse.orhideja.net//images/products/440-868 ÑÐ¾ÑÑÑ.jpg"/>
    <hyperlink ref="C2799" r:id="rId3631" display="http://warehouse.orhideja.net//images/products/440-868 ÑÐ¾ÑÑÑ.jpg"/>
    <hyperlink ref="C2798" r:id="rId3632" display="http://warehouse.orhideja.net//images/products/440-868 ÑÐ¾ÑÑÑ.jpg"/>
    <hyperlink ref="C2797" r:id="rId3633" display="http://warehouse.orhideja.net//images/products/439-868 Ð¼Ð°Ð¸ÌÐºÐ°.jpg"/>
    <hyperlink ref="C2796" r:id="rId3634" display="http://warehouse.orhideja.net//images/products/439-868 Ð¼Ð°Ð¸ÌÐºÐ°.jpg"/>
    <hyperlink ref="C2795" r:id="rId3635" display="http://warehouse.orhideja.net//images/products/439-868 Ð¼Ð°Ð¸ÌÐºÐ°.jpg"/>
    <hyperlink ref="C2794" r:id="rId3636" display="http://warehouse.orhideja.net//images/products/439-868 Ð¼Ð°Ð¸ÌÐºÐ°.jpg"/>
    <hyperlink ref="C2793" r:id="rId3637" display="http://warehouse.orhideja.net//images/products/412-868_2.jpg"/>
    <hyperlink ref="C2792" r:id="rId3638" display="http://warehouse.orhideja.net//images/products/412-868_2.jpg"/>
    <hyperlink ref="C2791" r:id="rId3639" display="http://warehouse.orhideja.net//images/products/412-868_2.jpg"/>
    <hyperlink ref="C2790" r:id="rId3640" display="http://warehouse.orhideja.net//images/products/412-868_2.jpg"/>
    <hyperlink ref="C2789" r:id="rId3641" display="http://warehouse.orhideja.net//images/products/412-868_2.jpg"/>
    <hyperlink ref="C2788" r:id="rId3642" display="http://warehouse.orhideja.net//images/products/430-115 Ð¼Ð¾Ð»Ð¾ÐºÐ¾.jpg"/>
    <hyperlink ref="C2787" r:id="rId3643" display="http://warehouse.orhideja.net//images/products/430-115 Ð¼Ð¾Ð»Ð¾ÐºÐ¾.jpg"/>
    <hyperlink ref="C2786" r:id="rId3644" display="http://warehouse.orhideja.net//images/products/430-115 Ð¼Ð¾Ð»Ð¾ÐºÐ¾.jpg"/>
    <hyperlink ref="C2785" r:id="rId3645" display="http://warehouse.orhideja.net//images/products/430-115 Ð¼Ð¾Ð»Ð¾ÐºÐ¾.jpg"/>
    <hyperlink ref="C2784" r:id="rId3646" display="http://warehouse.orhideja.net//images/products/430-115 Ð¼Ð¾Ð»Ð¾ÐºÐ¾.jpg"/>
    <hyperlink ref="C2783" r:id="rId3647" display="http://warehouse.orhideja.net//images/products/34_2.jpg"/>
    <hyperlink ref="C2782" r:id="rId3648" display="http://warehouse.orhideja.net//images/products/34_2.jpg"/>
    <hyperlink ref="C2781" r:id="rId3649" display="http://warehouse.orhideja.net//images/products/34_2.jpg"/>
    <hyperlink ref="C2780" r:id="rId3650" display="http://warehouse.orhideja.net//images/products/34_2.jpg"/>
    <hyperlink ref="C2779" r:id="rId3651" display="http://warehouse.orhideja.net//images/products/34_2.jpg"/>
    <hyperlink ref="C2778" r:id="rId3652" display="http://warehouse.orhideja.net//images/products/624-147.jpg"/>
    <hyperlink ref="C2777" r:id="rId3653" display="http://warehouse.orhideja.net//images/products/624-147.jpg"/>
    <hyperlink ref="C2776" r:id="rId3654" display="http://warehouse.orhideja.net//images/products/624-147.jpg"/>
    <hyperlink ref="C2775" r:id="rId3655" display="http://warehouse.orhideja.net//images/products/624-147.jpg"/>
    <hyperlink ref="C2774" r:id="rId3656" display="http://warehouse.orhideja.net//images/products/624-147.jpg"/>
    <hyperlink ref="C2773" r:id="rId3657" display="http://warehouse.orhideja.net//images/products/624-147.jpg"/>
    <hyperlink ref="C2772" r:id="rId3658" display="http://warehouse.orhideja.net//images/products/198-147,-210-147-moloko_6.jpg"/>
    <hyperlink ref="C2771" r:id="rId3659" display="http://warehouse.orhideja.net//images/products/198-147,-210-147-moloko_6.jpg"/>
    <hyperlink ref="C2770" r:id="rId3660" display="http://warehouse.orhideja.net//images/products/198-147,-210-147-moloko_6.jpg"/>
    <hyperlink ref="C2769" r:id="rId3661" display="http://warehouse.orhideja.net//images/products/198-147,-210-147-moloko_6.jpg"/>
    <hyperlink ref="C2768" r:id="rId3662" display="http://warehouse.orhideja.net//images/products/198-147,-210-147-moloko_6.jpg"/>
    <hyperlink ref="C2767" r:id="rId3663" display="http://warehouse.orhideja.net//images/products/580-147-ivory.jpg"/>
    <hyperlink ref="C2766" r:id="rId3664" display="http://warehouse.orhideja.net//images/products/580-147-ivory.jpg"/>
    <hyperlink ref="C2765" r:id="rId3665" display="http://warehouse.orhideja.net//images/products/580-147-ivory.jpg"/>
    <hyperlink ref="C2764" r:id="rId3666" display="http://warehouse.orhideja.net//images/products/580-147-ivory.jpg"/>
    <hyperlink ref="C2763" r:id="rId3667" display="http://warehouse.orhideja.net//images/products/580-147-ivory.jpg"/>
    <hyperlink ref="C2762" r:id="rId3668" display="http://warehouse.orhideja.net//images/products/580-147-ivory.jpg"/>
    <hyperlink ref="C2761" r:id="rId3669" display="http://warehouse.orhideja.net//images/products/580-147-ivory.jpg"/>
    <hyperlink ref="C2760" r:id="rId3670" display="http://warehouse.orhideja.net//images/products/580-147-ivory.jpg"/>
    <hyperlink ref="C2759" r:id="rId3671" display="http://warehouse.orhideja.net//images/products/558-147 _7.jpg"/>
    <hyperlink ref="C2758" r:id="rId3672" display="http://warehouse.orhideja.net//images/products/558-147 _7.jpg"/>
    <hyperlink ref="C2757" r:id="rId3673" display="http://warehouse.orhideja.net//images/products/558-147 _7.jpg"/>
    <hyperlink ref="C2756" r:id="rId3674" display="http://warehouse.orhideja.net//images/products/558-147 _7.jpg"/>
    <hyperlink ref="C2755" r:id="rId3675" display="http://warehouse.orhideja.net//images/products/558-147 _7.jpg"/>
    <hyperlink ref="C2754" r:id="rId3676" display="http://warehouse.orhideja.net//images/products/558-147 _7.jpg"/>
    <hyperlink ref="C2753" r:id="rId3677" display="http://warehouse.orhideja.net/images/products/558-147 _7.jpg"/>
    <hyperlink ref="C2752" r:id="rId3678" display="http://warehouse.orhideja.net//images/products/558-147 _7.jpg"/>
    <hyperlink ref="C2751" r:id="rId3679" display="http://warehouse.orhideja.net//images/products/558-147 _7.jpg"/>
    <hyperlink ref="C2750" r:id="rId3680" display="http://warehouse.orhideja.net//images/products/558-147 _7.jpg"/>
    <hyperlink ref="C2749" r:id="rId3681" display="http://warehouse.orhideja.net//images/products/558-147 _7.jpg"/>
    <hyperlink ref="C2748" r:id="rId3682" display="http://warehouse.orhideja.net//images/products/558-147 _7.jpg"/>
    <hyperlink ref="C2747" r:id="rId3683" display="http://warehouse.orhideja.net//images/products/558-147 _7.jpg"/>
    <hyperlink ref="C2746" r:id="rId3684" display="http://warehouse.orhideja.net//images/products/558-147 _7.jpg"/>
    <hyperlink ref="C2745" r:id="rId3685" display="http://warehouse.orhideja.net//images/products/557-147, 625-147 ivory_1.jpg"/>
    <hyperlink ref="C2744" r:id="rId3686" display="http://warehouse.orhideja.net//images/products/557-147, 625-147 ivory_1.jpg"/>
    <hyperlink ref="C2743" r:id="rId3687" display="http://warehouse.orhideja.net//images/products/557-147, 625-147 ivory_1.jpg"/>
    <hyperlink ref="C2742" r:id="rId3688" display="http://warehouse.orhideja.net//images/products/557-147, 625-147 ivory_1.jpg"/>
    <hyperlink ref="C2741" r:id="rId3689" display="http://warehouse.orhideja.net//images/products/557-147, 625-147 ivory_1.jpg"/>
    <hyperlink ref="C2740" r:id="rId3690" display="http://warehouse.orhideja.net//images/products/557-147, 625-147 ivory_1.jpg"/>
    <hyperlink ref="C2739" r:id="rId3691" display="http://warehouse.orhideja.net//images/products/557-147, 625-147 ivory_1.jpg"/>
    <hyperlink ref="C2738" r:id="rId3692" display="http://warehouse.orhideja.net//images/products/557-147, 625-147 ivory_1.jpg"/>
    <hyperlink ref="C2737" r:id="rId3693" display="http://warehouse.orhideja.net/images/products/557-147, 625-147 ivory_1.jpg"/>
    <hyperlink ref="C2736" r:id="rId3694" display="http://warehouse.orhideja.net//images/products/557-147, 625-147 ivory_1.jpg"/>
    <hyperlink ref="C2735" r:id="rId3695" display="http://warehouse.orhideja.net//images/products/557-147, 625-147 ivory_1.jpg"/>
    <hyperlink ref="C2734" r:id="rId3696" display="http://warehouse.orhideja.net/images/products/557-147, 625-147 ivory_1.jpg"/>
    <hyperlink ref="C2733" r:id="rId3697" display="http://warehouse.orhideja.net//images/products/557-147, 625-147 ivory_1.jpg"/>
    <hyperlink ref="C2732" r:id="rId3698" display="http://warehouse.orhideja.net//images/products/557-147, 625-147 ivory_1.jpg"/>
    <hyperlink ref="C2731" r:id="rId3699" display="http://warehouse.orhideja.net//images/products/557-147, 625-147 ivory_1.jpg"/>
    <hyperlink ref="C2730" r:id="rId3700" display="http://warehouse.orhideja.net//images/products/557-147, 625-147 ivory_1.jpg"/>
    <hyperlink ref="C2729" r:id="rId3701" display="http://warehouse.orhideja.net//images/products/557-147, 625-147 ivory_1.jpg"/>
    <hyperlink ref="C2728" r:id="rId3702" display="http://warehouse.orhideja.net//images/products/557-147, 625-147 ivory_1.jpg"/>
    <hyperlink ref="C2727" r:id="rId3703" display="http://warehouse.orhideja.net//images/products/557-147, 625-147 ivory_1.jpg"/>
    <hyperlink ref="C2726" r:id="rId3704" display="http://warehouse.orhideja.net//images/products/557-147, 625-147 ivory_1.jpg"/>
    <hyperlink ref="C2725" r:id="rId3705" display="http://warehouse.orhideja.net//images/products/557-147, 625-147 ivory_1.jpg"/>
    <hyperlink ref="C2724" r:id="rId3706" display="http://warehouse.orhideja.net//images/products/557-147, 625-147 ivory_1.jpg"/>
    <hyperlink ref="C2723" r:id="rId3707" display="http://warehouse.orhideja.net//images/products/516-147,-625-147-moloko_1.jpg"/>
    <hyperlink ref="C2722" r:id="rId3708" display="http://warehouse.orhideja.net//images/products/516-147,-625-147-moloko_1.jpg"/>
    <hyperlink ref="C2721" r:id="rId3709" display="http://warehouse.orhideja.net//images/products/516-147,-625-147-moloko_1.jpg"/>
    <hyperlink ref="C2720" r:id="rId3710" display="http://warehouse.orhideja.net//images/products/516-147,-625-147-moloko_1.jpg"/>
    <hyperlink ref="C2719" r:id="rId3711" display="http://warehouse.orhideja.net//images/products/516-147,-625-147-moloko_1.jpg"/>
    <hyperlink ref="C2718" r:id="rId3712" display="http://warehouse.orhideja.net//images/products/516-147,-625-147-moloko_1.jpg"/>
    <hyperlink ref="C2717" r:id="rId3713" display="http://warehouse.orhideja.net//images/products/516-147,-625-147-moloko_1.jpg"/>
    <hyperlink ref="C2716" r:id="rId3714" display="http://warehouse.orhideja.net//images/products/516-147,-625-147-moloko_1.jpg"/>
    <hyperlink ref="C2715" r:id="rId3715" display="http://warehouse.orhideja.net//images/products/516-147,-625-147-moloko_1.jpg"/>
    <hyperlink ref="C2714" r:id="rId3716" display="http://warehouse.orhideja.net//images/products/516-147,-625-147-moloko_1.jpg"/>
    <hyperlink ref="C2713" r:id="rId3717" display="http://warehouse.orhideja.net//images/products/516-147,-625-147-moloko_1.jpg"/>
    <hyperlink ref="C2712" r:id="rId3718" display="http://warehouse.orhideja.net//images/products/516-147,-625-147-moloko_1.jpg"/>
    <hyperlink ref="C2711" r:id="rId3719" display="http://warehouse.orhideja.net//images/products/516-147,-625-147-moloko_1.jpg"/>
    <hyperlink ref="C2710" r:id="rId3720" display="http://warehouse.orhideja.net//images/products/516-147,-625-147-moloko_1.jpg"/>
    <hyperlink ref="C2709" r:id="rId3721" display="http://warehouse.orhideja.net//images/products/516-147,-625-147-moloko_1.jpg"/>
    <hyperlink ref="C2708" r:id="rId3722" display="http://warehouse.orhideja.net//images/products/516-147,-625-147-moloko_1.jpg"/>
    <hyperlink ref="C2707" r:id="rId3723" display="http://warehouse.orhideja.net//images/products/516-147,-625-147-moloko_1.jpg"/>
    <hyperlink ref="C2706" r:id="rId3724" display="http://warehouse.orhideja.net//images/products/516-147,-625-147-moloko_1.jpg"/>
    <hyperlink ref="C2705" r:id="rId3725" display="http://warehouse.orhideja.net//images/products/516-147,-625-147-moloko_1.jpg"/>
    <hyperlink ref="C2704" r:id="rId3726" display="http://warehouse.orhideja.net//images/products/516-147,-625-147-moloko_1.jpg"/>
    <hyperlink ref="C2703" r:id="rId3727" display="http://warehouse.orhideja.net//images/products/516-147,-625-147-moloko_1.jpg"/>
    <hyperlink ref="C2702" r:id="rId3728" display="http://warehouse.orhideja.net//images/products/516-147,-625-147-moloko_1.jpg"/>
    <hyperlink ref="C2701" r:id="rId3729" display="http://warehouse.orhideja.net//images/products/516-147,-625-147-moloko_1.jpg"/>
    <hyperlink ref="C2700" r:id="rId3730" display="http://warehouse.orhideja.net//images/products/516-147,-625-147-moloko_1.jpg"/>
    <hyperlink ref="C2699" r:id="rId3731" display="http://warehouse.orhideja.net//images/products/506-147 moloko.JPG"/>
    <hyperlink ref="C2698" r:id="rId3732" display="http://warehouse.orhideja.net//images/products/506-147 moloko.JPG"/>
    <hyperlink ref="C2697" r:id="rId3733" display="http://warehouse.orhideja.net//images/products/506-147 moloko.JPG"/>
    <hyperlink ref="C2696" r:id="rId3734" display="http://warehouse.orhideja.net//images/products/506-147 moloko.JPG"/>
    <hyperlink ref="C2695" r:id="rId3735" display="http://warehouse.orhideja.net//images/products/506-147 moloko.JPG"/>
    <hyperlink ref="C2694" r:id="rId3736" display="http://warehouse.orhideja.net//images/products/506-147 moloko.JPG"/>
    <hyperlink ref="C2693" r:id="rId3737" display="http://warehouse.orhideja.net//images/products/506-147 moloko.JPG"/>
    <hyperlink ref="C2692" r:id="rId3738" display="http://warehouse.orhideja.net//images/products/506-147 moloko.JPG"/>
    <hyperlink ref="C2691" r:id="rId3739" display="http://warehouse.orhideja.net//images/products/506-147 moloko.JPG"/>
    <hyperlink ref="C2690" r:id="rId3740" display="http://warehouse.orhideja.net//images/products/506-147 moloko.JPG"/>
    <hyperlink ref="C2689" r:id="rId3741" display="http://warehouse.orhideja.net//images/products/506-147 moloko.JPG"/>
    <hyperlink ref="C2688" r:id="rId3742" display="http://warehouse.orhideja.net//images/products/506-147 moloko.JPG"/>
    <hyperlink ref="C2687" r:id="rId3743" display="http://warehouse.orhideja.net//images/products/506-147 moloko.JPG"/>
    <hyperlink ref="C2686" r:id="rId3744" display="http://warehouse.orhideja.net//images/products/506-147 moloko.JPG"/>
    <hyperlink ref="C2685" r:id="rId3745" display="http://warehouse.orhideja.net//images/products/506-147 moloko.JPG"/>
    <hyperlink ref="C2684" r:id="rId3746" display="http://warehouse.orhideja.net//images/products/506-147 moloko.JPG"/>
    <hyperlink ref="C2683" r:id="rId3747" display="http://warehouse.orhideja.net//images/products/506-147 moloko.JPG"/>
    <hyperlink ref="C2682" r:id="rId3748" display="http://warehouse.orhideja.net//images/products/506-147 moloko.JPG"/>
    <hyperlink ref="C2681" r:id="rId3749" display="http://warehouse.orhideja.net//images/products/198-147,-210-147-moloko_1_2.jpg"/>
    <hyperlink ref="C2680" r:id="rId3750" display="http://warehouse.orhideja.net//images/products/198-147,-210-147-moloko_1_2.jpg"/>
    <hyperlink ref="C2679" r:id="rId3751" display="http://warehouse.orhideja.net//images/products/198-147,-210-147-moloko_1_2.jpg"/>
    <hyperlink ref="C2678" r:id="rId3752" display="http://warehouse.orhideja.net//images/products/198-147,-210-147-moloko_1_2.jpg"/>
    <hyperlink ref="C2677" r:id="rId3753" display="http://warehouse.orhideja.net//images/products/198-147,-210-147-moloko_1_2.jpg"/>
    <hyperlink ref="C2676" r:id="rId3754" display="http://warehouse.orhideja.net//images/products/198-147,-210-147-moloko_1_2.jpg"/>
    <hyperlink ref="C2675" r:id="rId3755" display="http://warehouse.orhideja.net//images/products/198-147,-210-147-moloko_1_2.jpg"/>
    <hyperlink ref="C2674" r:id="rId3756" display="http://warehouse.orhideja.net//images/products/198-147,-210-147-moloko_1_2.jpg"/>
    <hyperlink ref="C2673" r:id="rId3757" display="http://warehouse.orhideja.net//images/products/198-147,-210-147-moloko_1_2.jpg"/>
    <hyperlink ref="C2672" r:id="rId3758" display="http://warehouse.orhideja.net//images/products/198-147,-210-147-moloko_1_2.jpg"/>
    <hyperlink ref="C2671" r:id="rId3759" display="http://warehouse.orhideja.net//images/products/198-147,-210-147-moloko_1_2.jpg"/>
    <hyperlink ref="C2670" r:id="rId3760" display="http://warehouse.orhideja.net//images/products/198-147,-210-147-moloko_1_2.jpg"/>
    <hyperlink ref="C2669" r:id="rId3761" display="http://warehouse.orhideja.net//images/products/198-147,-210-147-moloko_1_2.jpg"/>
    <hyperlink ref="C2668" r:id="rId3762" display="http://warehouse.orhideja.net//images/products/198-147,-210-147-moloko_1_2.jpg"/>
    <hyperlink ref="C2667" r:id="rId3763" display="http://warehouse.orhideja.net//images/products/198-147,-210-147-moloko_1_2.jpg"/>
    <hyperlink ref="C2666" r:id="rId3764" display="http://warehouse.orhideja.net//images/products/198-147,-210-147-moloko_1_2.jpg"/>
    <hyperlink ref="C2665" r:id="rId3765" display="http://warehouse.orhideja.net//images/products/198-147,-210-147-moloko_1_2.jpg"/>
    <hyperlink ref="C2664" r:id="rId3766" display="http://warehouse.orhideja.net//images/products/198-147,-210-147-moloko_1_2.jpg"/>
    <hyperlink ref="C2663" r:id="rId3767" display="http://warehouse.orhideja.net//images/products/198-147,-210-147-moloko_1_2.jpg"/>
    <hyperlink ref="C2662" r:id="rId3768" display="http://warehouse.orhideja.net//images/products/198-147,-210-147-moloko_1_2.jpg"/>
    <hyperlink ref="C2661" r:id="rId3769" display="http://warehouse.orhideja.net//images/products/198-147,-210-147-moloko_1_2.jpg"/>
    <hyperlink ref="C2660" r:id="rId3770" display="http://warehouse.orhideja.net//images/products/198-147,-210-147-moloko_1_2.jpg"/>
    <hyperlink ref="C2659" r:id="rId3771" display="http://warehouse.orhideja.net//images/products/198-147,-210-147-moloko_1_2.jpg"/>
    <hyperlink ref="C2658" r:id="rId3772" display="http://warehouse.orhideja.net//images/products/198-147,-210-147-moloko_1_2.jpg"/>
    <hyperlink ref="C2657" r:id="rId3773" display="http://warehouse.orhideja.net//images/products/198-147,-210-147-moloko_1_2.jpg"/>
    <hyperlink ref="C2656" r:id="rId3774" display="http://warehouse.orhideja.net//images/products/198-147,-210-147-moloko_1_2.jpg"/>
    <hyperlink ref="C2655" r:id="rId3775" display="http://warehouse.orhideja.net//images/products/198-147,-210-147-moloko_1_2.jpg"/>
    <hyperlink ref="C2654" r:id="rId3776" display="http://warehouse.orhideja.net//images/products/198-147,-210-147-moloko_1_2.jpg"/>
    <hyperlink ref="C2653" r:id="rId3777" display="http://warehouse.orhideja.net//images/products/198-147,-210-147-moloko_1_2.jpg"/>
    <hyperlink ref="C2652" r:id="rId3778" display="http://warehouse.orhideja.net//images/products/198-147,-210-147-moloko_1_2.jpg"/>
    <hyperlink ref="C2651" r:id="rId3779" display="http://warehouse.orhideja.net//images/products/198-147,-210-147-moloko_1_2.jpg"/>
    <hyperlink ref="C2650" r:id="rId3780" display="http://warehouse.orhideja.net//images/products/198-147,-210-147-moloko_1_2.jpg"/>
    <hyperlink ref="C2649" r:id="rId3781" display="http://warehouse.orhideja.net//images/products/198-147,-210-147-moloko_1_2.jpg"/>
    <hyperlink ref="C2648" r:id="rId3782" display="http://warehouse.orhideja.net//images/products/198-147,-210-147-moloko_1_2.jpg"/>
    <hyperlink ref="C2647" r:id="rId3783" display="http://warehouse.orhideja.net//images/products/198-147,-210-147-moloko_1_2.jpg"/>
    <hyperlink ref="C2646" r:id="rId3784" display="http://warehouse.orhideja.net//images/products/166-147, 210-147 ivory_1.jpg"/>
    <hyperlink ref="C2645" r:id="rId3785" display="http://warehouse.orhideja.net//images/products/166-147, 210-147 ivory_1.jpg"/>
    <hyperlink ref="C2644" r:id="rId3786" display="http://warehouse.orhideja.net//images/products/166-147, 210-147 ivory_1.jpg"/>
    <hyperlink ref="C2643" r:id="rId3787" display="http://warehouse.orhideja.net//images/products/166-147, 210-147 ivory_1.jpg"/>
    <hyperlink ref="C2642" r:id="rId3788" display="http://warehouse.orhideja.net//images/products/166-147, 210-147 ivory_1.jpg"/>
    <hyperlink ref="C2641" r:id="rId3789" display="http://warehouse.orhideja.net//images/products/166-147, 210-147 ivory_1.jpg"/>
    <hyperlink ref="C2640" r:id="rId3790" display="http://warehouse.orhideja.net//images/products/166-147, 210-147 ivory_1.jpg"/>
    <hyperlink ref="C2639" r:id="rId3791" display="http://warehouse.orhideja.net//images/products/166-147, 210-147 ivory_1.jpg"/>
    <hyperlink ref="C2638" r:id="rId3792" display="http://warehouse.orhideja.net//images/products/166-147, 210-147 ivory_1.jpg"/>
    <hyperlink ref="C2637" r:id="rId3793" display="http://warehouse.orhideja.net//images/products/166-147, 210-147 ivory_1.jpg"/>
    <hyperlink ref="C2636" r:id="rId3794" display="http://warehouse.orhideja.net//images/products/166-147, 210-147 ivory_1.jpg"/>
    <hyperlink ref="C2635" r:id="rId3795" display="http://warehouse.orhideja.net//images/products/166-147, 210-147 ivory_1.jpg"/>
    <hyperlink ref="C2634" r:id="rId3796" display="http://warehouse.orhideja.net//images/products/813-147.jpeg"/>
    <hyperlink ref="C2633" r:id="rId3797" display="http://warehouse.orhideja.net//images/products/813-147.jpeg"/>
    <hyperlink ref="C2632" r:id="rId3798" display="http://warehouse.orhideja.net//images/products/813-147.jpeg"/>
    <hyperlink ref="C2631" r:id="rId3799" display="http://warehouse.orhideja.net//images/products/813-147.jpeg"/>
    <hyperlink ref="C2630" r:id="rId3800" display="http://warehouse.orhideja.net//images/products/813-147.jpeg"/>
    <hyperlink ref="C2629" r:id="rId3801" display="http://warehouse.orhideja.net//images/products/813-147.jpeg"/>
    <hyperlink ref="C2628" r:id="rId3802" display="http://warehouse.orhideja.net//images/products/813-147.jpeg"/>
    <hyperlink ref="C2627" r:id="rId3803" display="http://warehouse.orhideja.net//images/products/813-147.jpeg"/>
    <hyperlink ref="C2626" r:id="rId3804" display="http://warehouse.orhideja.net//images/products/813-147.jpeg"/>
    <hyperlink ref="C2625" r:id="rId3805" display="http://warehouse.orhideja.net//images/products/813-147.jpeg"/>
    <hyperlink ref="C2624" r:id="rId3806" display="http://warehouse.orhideja.net//images/products/813-147.jpeg"/>
    <hyperlink ref="C2623" r:id="rId3807" display="http://warehouse.orhideja.net//images/products/813-147.jpeg"/>
    <hyperlink ref="C2622" r:id="rId3808" display="http://warehouse.orhideja.net//images/products/624-147-black.jpg"/>
    <hyperlink ref="C2621" r:id="rId3809" display="http://warehouse.orhideja.net//images/products/624-147-black.jpg"/>
    <hyperlink ref="C2620" r:id="rId3810" display="http://warehouse.orhideja.net//images/products/624-147-black.jpg"/>
    <hyperlink ref="C2619" r:id="rId3811" display="http://warehouse.orhideja.net//images/products/624-147-black.jpg"/>
    <hyperlink ref="C2618" r:id="rId3812" display="http://warehouse.orhideja.net//images/products/624-147-black.jpg"/>
    <hyperlink ref="C2617" r:id="rId3813" display="http://warehouse.orhideja.net//images/products/166-147, 289-147 black_6.jpg"/>
    <hyperlink ref="C2616" r:id="rId3814" display="http://warehouse.orhideja.net//images/products/166-147, 289-147 black_6.jpg"/>
    <hyperlink ref="C2615" r:id="rId3815" display="http://warehouse.orhideja.net//images/products/166-147, 289-147 black_6.jpg"/>
    <hyperlink ref="C2614" r:id="rId3816" display="http://warehouse.orhideja.net//images/products/166-147, 289-147 black_6.jpg"/>
    <hyperlink ref="C2613" r:id="rId3817" display="http://warehouse.orhideja.net//images/products/580-147_2.jpg"/>
    <hyperlink ref="C2612" r:id="rId3818" display="http://warehouse.orhideja.net//images/products/580-147_2.jpg"/>
    <hyperlink ref="C2611" r:id="rId3819" display="http://warehouse.orhideja.net//images/products/580-147_2.jpg"/>
    <hyperlink ref="C2610" r:id="rId3820" display="http://warehouse.orhideja.net//images/products/580-147_2.jpg"/>
    <hyperlink ref="C2609" r:id="rId3821" display="http://warehouse.orhideja.net//images/products/580-147_2.jpg"/>
    <hyperlink ref="C2608" r:id="rId3822" display="http://warehouse.orhideja.net//images/products/580-147_2.jpg"/>
    <hyperlink ref="C2607" r:id="rId3823" display="http://warehouse.orhideja.net//images/products/580-147_2.jpg"/>
    <hyperlink ref="C2606" r:id="rId3824" display="http://warehouse.orhideja.net//images/products/580-147_2.jpg"/>
    <hyperlink ref="C2605" r:id="rId3825" display="http://warehouse.orhideja.net//images/products/580-147_2.jpg"/>
    <hyperlink ref="C2604" r:id="rId3826" display="http://warehouse.orhideja.net//images/products/580-147_2.jpg"/>
    <hyperlink ref="C2603" r:id="rId3827" display="http://warehouse.orhideja.net//images/products/580-147_2.jpg"/>
    <hyperlink ref="C2602" r:id="rId3828" display="http://warehouse.orhideja.net//images/products/580-147_2.jpg"/>
    <hyperlink ref="C2601" r:id="rId3829" display="http://warehouse.orhideja.net//images/products/580-147_2.jpg"/>
    <hyperlink ref="C2600" r:id="rId3830" display="http://warehouse.orhideja.net//images/products/580-147_2.jpg"/>
    <hyperlink ref="C2599" r:id="rId3831" display="http://warehouse.orhideja.net//images/products/580-147_2.jpg"/>
    <hyperlink ref="C2598" r:id="rId3832" display="http://warehouse.orhideja.net//images/products/580-147_2.jpg"/>
    <hyperlink ref="C2597" r:id="rId3833" display="http://warehouse.orhideja.net//images/products/580-147_2.jpg"/>
    <hyperlink ref="C2596" r:id="rId3834" display="http://warehouse.orhideja.net//images/products/580-147_2.jpg"/>
    <hyperlink ref="C2595" r:id="rId3835" display="http://warehouse.orhideja.net//images/products/580-147_2.jpg"/>
    <hyperlink ref="C2594" r:id="rId3836" display="http://warehouse.orhideja.net//images/products/580-147_2.jpg"/>
    <hyperlink ref="C2593" r:id="rId3837" display="http://warehouse.orhideja.net//images/products/580-147_2.jpg"/>
    <hyperlink ref="C2592" r:id="rId3838" display="http://warehouse.orhideja.net//images/products/580-147_2.jpg"/>
    <hyperlink ref="C2591" r:id="rId3839" display="http://warehouse.orhideja.net//images/products/580-147_2.jpg"/>
    <hyperlink ref="C2590" r:id="rId3840" display="http://warehouse.orhideja.net//images/products/580-147_2.jpg"/>
    <hyperlink ref="C2589" r:id="rId3841" display="http://warehouse.orhideja.net//images/products/580-147_2.jpg"/>
    <hyperlink ref="C2588" r:id="rId3842" display="http://warehouse.orhideja.net//images/products/580-147_2.jpg"/>
    <hyperlink ref="C2587" r:id="rId3843" display="http://warehouse.orhideja.net//images/products/558-147 _4.jpg"/>
    <hyperlink ref="C2586" r:id="rId3844" display="http://warehouse.orhideja.net//images/products/558-147 _4.jpg"/>
    <hyperlink ref="C2585" r:id="rId3845" display="http://warehouse.orhideja.net//images/products/558-147 _4.jpg"/>
    <hyperlink ref="C2584" r:id="rId3846" display="http://warehouse.orhideja.net//images/products/558-147 _4.jpg"/>
    <hyperlink ref="C2583" r:id="rId3847" display="http://warehouse.orhideja.net//images/products/558-147 _4.jpg"/>
    <hyperlink ref="C2582" r:id="rId3848" display="http://warehouse.orhideja.net//images/products/557-147, 210-147_black_1.jpg"/>
    <hyperlink ref="C2581" r:id="rId3849" display="http://warehouse.orhideja.net//images/products/557-147, 210-147_black_1.jpg"/>
    <hyperlink ref="C2580" r:id="rId3850" display="http://warehouse.orhideja.net//images/products/557-147, 210-147_black_1.jpg"/>
    <hyperlink ref="C2579" r:id="rId3851" display="http://warehouse.orhideja.net//images/products/557-147, 210-147_black_1.jpg"/>
    <hyperlink ref="C2578" r:id="rId3852" display="http://warehouse.orhideja.net//images/products/557-147, 210-147_black_1.jpg"/>
    <hyperlink ref="C2577" r:id="rId3853" display="http://warehouse.orhideja.net//images/products/557-147, 210-147_black_1.jpg"/>
    <hyperlink ref="C2576" r:id="rId3854" display="http://warehouse.orhideja.net//images/products/557-147, 210-147_black_1.jpg"/>
    <hyperlink ref="C2575" r:id="rId3855" display="http://warehouse.orhideja.net//images/products/557-147, 210-147_black_1.jpg"/>
    <hyperlink ref="C2574" r:id="rId3856" display="http://warehouse.orhideja.net//images/products/557-147, 210-147_black_1.jpg"/>
    <hyperlink ref="C2573" r:id="rId3857" display="http://warehouse.orhideja.net//images/products/557-147, 210-147_black_1.jpg"/>
    <hyperlink ref="C2572" r:id="rId3858" display="http://warehouse.orhideja.net//images/products/557-147, 210-147_black_1.jpg"/>
    <hyperlink ref="C2571" r:id="rId3859" display="http://warehouse.orhideja.net//images/products/557-147, 210-147_black_1.jpg"/>
    <hyperlink ref="C2570" r:id="rId3860" display="http://warehouse.orhideja.net//images/products/516-147,-289-147-black_1.jpg"/>
    <hyperlink ref="C2569" r:id="rId3861" display="http://warehouse.orhideja.net//images/products/516-147,-289-147-black_1.jpg"/>
    <hyperlink ref="C2568" r:id="rId3862" display="http://warehouse.orhideja.net//images/products/516-147,-289-147-black_1.jpg"/>
    <hyperlink ref="C2567" r:id="rId3863" display="http://warehouse.orhideja.net//images/products/516-147,-289-147-black_1.jpg"/>
    <hyperlink ref="C2566" r:id="rId3864" display="http://warehouse.orhideja.net//images/products/516-147,-289-147-black_1.jpg"/>
    <hyperlink ref="C2565" r:id="rId3865" display="http://warehouse.orhideja.net//images/products/516-147,-289-147-black_1.jpg"/>
    <hyperlink ref="C2564" r:id="rId3866" display="http://warehouse.orhideja.net//images/products/516-147,-289-147-black_1.jpg"/>
    <hyperlink ref="C2563" r:id="rId3867" display="http://warehouse.orhideja.net//images/products/516-147,-289-147-black_1.jpg"/>
    <hyperlink ref="C2562" r:id="rId3868" display="http://warehouse.orhideja.net//images/products/516-147,-289-147-black_1.jpg"/>
    <hyperlink ref="C2561" r:id="rId3869" display="http://warehouse.orhideja.net//images/products/516-147,-289-147-black_1.jpg"/>
    <hyperlink ref="C2560" r:id="rId3870" display="http://warehouse.orhideja.net//images/products/516-147,-289-147-black_1.jpg"/>
    <hyperlink ref="C2559" r:id="rId3871" display="http://warehouse.orhideja.net//images/products/516-147,-289-147-black_1.jpg"/>
    <hyperlink ref="C2558" r:id="rId3872" display="http://warehouse.orhideja.net//images/products/516-147,-289-147-black_1.jpg"/>
    <hyperlink ref="C2557" r:id="rId3873" display="http://warehouse.orhideja.net//images/products/516-147,-289-147-black_1.jpg"/>
    <hyperlink ref="C2556" r:id="rId3874" display="http://warehouse.orhideja.net//images/products/516-147,-289-147-black_1.jpg"/>
    <hyperlink ref="C2555" r:id="rId3875" display="http://warehouse.orhideja.net//images/products/516-147,-289-147-black_1.jpg"/>
    <hyperlink ref="C2554" r:id="rId3876" display="http://warehouse.orhideja.net//images/products/516-147,-289-147-black_1.jpg"/>
    <hyperlink ref="C2553" r:id="rId3877" display="http://warehouse.orhideja.net//images/products/516-147,-289-147-black_1.jpg"/>
    <hyperlink ref="C2552" r:id="rId3878" display="http://warehouse.orhideja.net//images/products/516-147,-289-147-black_1.jpg"/>
    <hyperlink ref="C2551" r:id="rId3879" display="http://warehouse.orhideja.net//images/products/516-147,-289-147-black_1.jpg"/>
    <hyperlink ref="C2550" r:id="rId3880" display="http://warehouse.orhideja.net//images/products/516-147,-289-147-black_1.jpg"/>
    <hyperlink ref="C2549" r:id="rId3881" display="http://warehouse.orhideja.net//images/products/516-147,-289-147-black_1.jpg"/>
    <hyperlink ref="C2548" r:id="rId3882" display="http://warehouse.orhideja.net//images/products/516-147,-289-147-black_1.jpg"/>
    <hyperlink ref="C2547" r:id="rId3883" display="http://warehouse.orhideja.net//images/products/516-147,-289-147-black_1.jpg"/>
    <hyperlink ref="C2546" r:id="rId3884" display="http://warehouse.orhideja.net//images/products/516-147,-289-147-black_1.jpg"/>
    <hyperlink ref="C2545" r:id="rId3885" display="http://warehouse.orhideja.net//images/products/516-147,-289-147-black_1.jpg"/>
    <hyperlink ref="C2544" r:id="rId3886" display="http://warehouse.orhideja.net//images/products/516-147,-289-147-black_1.jpg"/>
    <hyperlink ref="C2543" r:id="rId3887" display="http://warehouse.orhideja.net//images/products/516-147,-289-147-black_1.jpg"/>
    <hyperlink ref="C2542" r:id="rId3888" display="http://warehouse.orhideja.net//images/products/516-147,-289-147-black_1.jpg"/>
    <hyperlink ref="C2541" r:id="rId3889" display="http://warehouse.orhideja.net//images/products/516-147,-289-147-black_1.jpg"/>
    <hyperlink ref="C2540" r:id="rId3890" display="http://warehouse.orhideja.net//images/products/506-147.jpg"/>
    <hyperlink ref="C2539" r:id="rId3891" display="http://warehouse.orhideja.net//images/products/506-147.jpg"/>
    <hyperlink ref="C2538" r:id="rId3892" display="http://warehouse.orhideja.net//images/products/506-147.jpg"/>
    <hyperlink ref="C2537" r:id="rId3893" display="http://warehouse.orhideja.net//images/products/506-147.jpg"/>
    <hyperlink ref="C2536" r:id="rId3894" display="http://warehouse.orhideja.net//images/products/506-147.jpg"/>
    <hyperlink ref="C2535" r:id="rId3895" display="http://warehouse.orhideja.net//images/products/506-147.jpg"/>
    <hyperlink ref="C2534" r:id="rId3896" display="http://warehouse.orhideja.net//images/products/506-147.jpg"/>
    <hyperlink ref="C2533" r:id="rId3897" display="http://warehouse.orhideja.net//images/products/506-147.jpg"/>
    <hyperlink ref="C2532" r:id="rId3898" display="http://warehouse.orhideja.net//images/products/506-147.jpg"/>
    <hyperlink ref="C2531" r:id="rId3899" display="http://warehouse.orhideja.net//images/products/506-147.jpg"/>
    <hyperlink ref="C2530" r:id="rId3900" display="http://warehouse.orhideja.net//images/products/506-147.jpg"/>
    <hyperlink ref="C2529" r:id="rId3901" display="http://warehouse.orhideja.net//images/products/506-147.jpg"/>
    <hyperlink ref="C2528" r:id="rId3902" display="http://warehouse.orhideja.net//images/products/506-147.jpg"/>
    <hyperlink ref="C2527" r:id="rId3903" display="http://warehouse.orhideja.net//images/products/506-147.jpg"/>
    <hyperlink ref="C2526" r:id="rId3904" display="http://warehouse.orhideja.net//images/products/506-147.jpg"/>
    <hyperlink ref="C2525" r:id="rId3905" display="http://warehouse.orhideja.net//images/products/506-147.jpg"/>
    <hyperlink ref="C2524" r:id="rId3906" display="http://warehouse.orhideja.net//images/products/506-147.jpg"/>
    <hyperlink ref="C2523" r:id="rId3907" display="http://warehouse.orhideja.net//images/products/506-147.jpg"/>
    <hyperlink ref="C2522" r:id="rId3908" display="http://warehouse.orhideja.net//images/products/506-147.jpg"/>
    <hyperlink ref="C2521" r:id="rId3909" display="http://warehouse.orhideja.net//images/products/506-147.jpg"/>
    <hyperlink ref="C2520" r:id="rId3910" display="http://warehouse.orhideja.net//images/products/198-147 black.jpeg"/>
    <hyperlink ref="C2519" r:id="rId3911" display="http://warehouse.orhideja.net//images/products/198-147 black.jpeg"/>
    <hyperlink ref="C2518" r:id="rId3912" display="http://warehouse.orhideja.net//images/products/198-147 black.jpeg"/>
    <hyperlink ref="C2517" r:id="rId3913" display="http://warehouse.orhideja.net//images/products/166-147, 289-147 black.jpg"/>
    <hyperlink ref="C2516" r:id="rId3914" display="http://warehouse.orhideja.net//images/products/166-147, 289-147 black.jpg"/>
    <hyperlink ref="C2515" r:id="rId3915" display="http://warehouse.orhideja.net//images/products/166-147, 289-147 black.jpg"/>
    <hyperlink ref="C2514" r:id="rId3916" display="http://warehouse.orhideja.net//images/products/166-147, 289-147 black.jpg"/>
    <hyperlink ref="C2513" r:id="rId3917" display="http://warehouse.orhideja.net//images/products/166-147, 289-147 black.jpg"/>
    <hyperlink ref="C2512" r:id="rId3918" display="http://warehouse.orhideja.net//images/products/166-147, 289-147 black.jpg"/>
    <hyperlink ref="C2511" r:id="rId3919" display="http://warehouse.orhideja.net//images/products/166-147, 289-147 black.jpg"/>
    <hyperlink ref="C2510" r:id="rId3920" display="http://warehouse.orhideja.net//images/products/166-147, 289-147 black.jpg"/>
    <hyperlink ref="C2509" r:id="rId3921" display="http://warehouse.orhideja.net//images/products/166-147, 289-147 black.jpg"/>
    <hyperlink ref="C2508" r:id="rId3922" display="http://warehouse.orhideja.net//images/products/166-147, 289-147 black.jpg"/>
    <hyperlink ref="C2507" r:id="rId3923" display="http://warehouse.orhideja.net//images/products/557-147 289-147 black:peony_1.jpg"/>
    <hyperlink ref="C2506" r:id="rId3924" display="http://warehouse.orhideja.net//images/products/557-147 289-147 black:peony_1.jpg"/>
    <hyperlink ref="C2505" r:id="rId3925" display="http://warehouse.orhideja.net//images/products/557-147 289-147 black:peony_1.jpg"/>
    <hyperlink ref="C2504" r:id="rId3926" display="http://warehouse.orhideja.net//images/products/557-147 289-147 black:peony_1.jpg"/>
    <hyperlink ref="C2503" r:id="rId3927" display="http://warehouse.orhideja.net//images/products/557-147 289-147 black:peony_1.jpg"/>
    <hyperlink ref="C2502" r:id="rId3928" display="http://warehouse.orhideja.net//images/products/557-147 289-147 black:peony_1.jpg"/>
    <hyperlink ref="C2501" r:id="rId3929" display="http://warehouse.orhideja.net//images/products/557-147 289-147 black:peony_1.jpg"/>
    <hyperlink ref="C2500" r:id="rId3930" display="http://warehouse.orhideja.net//images/products/557-147 289-147 black:peony_1.jpg"/>
    <hyperlink ref="C2499" r:id="rId3931" display="http://warehouse.orhideja.net//images/products/166-147, 289-147-black_peony_1.jpg"/>
    <hyperlink ref="C2498" r:id="rId3932" display="http://warehouse.orhideja.net//images/products/166-147, 289-147-black_peony_1.jpg"/>
    <hyperlink ref="C2497" r:id="rId3933" display="http://warehouse.orhideja.net//images/products/166-147, 289-147-black_peony_1.jpg"/>
    <hyperlink ref="C2496" r:id="rId3934" display="http://warehouse.orhideja.net//images/products/166-147, 289-147-black_peony_1.jpg"/>
    <hyperlink ref="C2495" r:id="rId3935" display="http://warehouse.orhideja.net//images/products/166-147, 289-147-black_peony_1.jpg"/>
    <hyperlink ref="C2494" r:id="rId3936" display="http://warehouse.orhideja.net//images/products/166-147, 289-147-black_peony_1.jpg"/>
    <hyperlink ref="C2493" r:id="rId3937" display="http://warehouse.orhideja.net//images/products/166-147, 289-147-black_peony_1.jpg"/>
    <hyperlink ref="C2492" r:id="rId3938" display="http://warehouse.orhideja.net//images/products/166-147, 289-147-black_peony_1.jpg"/>
    <hyperlink ref="C2491" r:id="rId3939" display="http://warehouse.orhideja.net//images/products/166-147, 289-147-black_peony_1.jpg"/>
    <hyperlink ref="C2490" r:id="rId3940" display="http://warehouse.orhideja.net//images/products/166-147, 289-147-black_peony_1.jpg"/>
    <hyperlink ref="C2489" r:id="rId3941" display="http://warehouse.orhideja.net//images/products/166-147, 289-147-black_peony_1.jpg"/>
    <hyperlink ref="C2488" r:id="rId3942" display="http://warehouse.orhideja.net//images/products/166-147, 289-147-black_peony_1.jpg"/>
    <hyperlink ref="C2487" r:id="rId3943" display="http://warehouse.orhideja.net//images/products/166-147, 289-147-black_peony_1.jpg"/>
    <hyperlink ref="C2486" r:id="rId3944" display="http://warehouse.orhideja.net//images/products/625-147 _4.jpg"/>
    <hyperlink ref="C2485" r:id="rId3945" display="http://warehouse.orhideja.net//images/products/625-147 _4.jpg"/>
    <hyperlink ref="C2484" r:id="rId3946" display="http://warehouse.orhideja.net//images/products/625-147 _4.jpg"/>
    <hyperlink ref="C2483" r:id="rId3947" display="http://warehouse.orhideja.net//images/products/624-147 ÃÂ®Ãâ  _2.jpg"/>
    <hyperlink ref="C2482" r:id="rId3948" display="http://warehouse.orhideja.net//images/products/624-147 ÃÂ®Ãâ  _2.jpg"/>
    <hyperlink ref="C2481" r:id="rId3949" display="http://warehouse.orhideja.net//images/products/624-147 ÃÂ®Ãâ  _2.jpg"/>
    <hyperlink ref="C2480" r:id="rId3950" display="http://warehouse.orhideja.net//images/products/624-147 ÃÂ®Ãâ  _2.jpg"/>
    <hyperlink ref="C2479" r:id="rId3951" display="http://warehouse.orhideja.net//images/products/557-147, 289-147 pion_6.jpg"/>
    <hyperlink ref="C2478" r:id="rId3952" display="http://warehouse.orhideja.net//images/products/557-147, 289-147 pion_6.jpg"/>
    <hyperlink ref="C2477" r:id="rId3953" display="http://warehouse.orhideja.net//images/products/557-147, 289-147 pion_6.jpg"/>
    <hyperlink ref="C2476" r:id="rId3954" display="http://warehouse.orhideja.net//images/products/557-147, 289-147 pion_6.jpg"/>
    <hyperlink ref="C2475" r:id="rId3955" display="http://warehouse.orhideja.net//images/products/557-147, 289-147 pion_6.jpg"/>
    <hyperlink ref="C2474" r:id="rId3956" display="http://warehouse.orhideja.net//images/products/580-147 ÃÂ®Ãâ .jpg"/>
    <hyperlink ref="C2473" r:id="rId3957" display="http://warehouse.orhideja.net//images/products/580-147 ÃÂ®Ãâ .jpg"/>
    <hyperlink ref="C2472" r:id="rId3958" display="http://warehouse.orhideja.net//images/products/580-147 ÃÂ®Ãâ .jpg"/>
    <hyperlink ref="C2471" r:id="rId3959" display="http://warehouse.orhideja.net//images/products/580-147 ÃÂ®Ãâ .jpg"/>
    <hyperlink ref="C2470" r:id="rId3960" display="http://warehouse.orhideja.net//images/products/580-147 ÃÂ®Ãâ .jpg"/>
    <hyperlink ref="C2469" r:id="rId3961" display="http://warehouse.orhideja.net//images/products/580-147 ÃÂ®Ãâ .jpg"/>
    <hyperlink ref="C2468" r:id="rId3962" display="http://warehouse.orhideja.net//images/products/580-147 ÃÂ®Ãâ .jpg"/>
    <hyperlink ref="C2467" r:id="rId3963" display="http://warehouse.orhideja.net//images/products/580-147 ÃÂ®Ãâ .jpg"/>
    <hyperlink ref="C2466" r:id="rId3964" display="http://warehouse.orhideja.net//images/products/580-147 ÃÂ®Ãâ .jpg"/>
    <hyperlink ref="C2465" r:id="rId3965" display="http://warehouse.orhideja.net//images/products/580-147 ÃÂ®Ãâ .jpg"/>
    <hyperlink ref="C2464" r:id="rId3966" display="http://warehouse.orhideja.net//images/products/580-147 ÃÂ®Ãâ .jpg"/>
    <hyperlink ref="C2463" r:id="rId3967" display="http://warehouse.orhideja.net//images/products/580-147 ÃÂ®Ãâ .jpg"/>
    <hyperlink ref="C2462" r:id="rId3968" display="http://warehouse.orhideja.net//images/products/580-147 ÃÂ®Ãâ .jpg"/>
    <hyperlink ref="C2461" r:id="rId3969" display="http://warehouse.orhideja.net//images/products/580-147 ÃÂ®Ãâ .jpg"/>
    <hyperlink ref="C2460" r:id="rId3970" display="http://warehouse.orhideja.net//images/products/580-147 ÃÂ®Ãâ .jpg"/>
    <hyperlink ref="C2459" r:id="rId3971" display="http://warehouse.orhideja.net//images/products/580-147 ÃÂ®Ãâ .jpg"/>
    <hyperlink ref="C2458" r:id="rId3972" display="http://warehouse.orhideja.net//images/products/580-147 ÃÂ®Ãâ .jpg"/>
    <hyperlink ref="C2457" r:id="rId3973" display="http://warehouse.orhideja.net//images/products/580-147 ÃÂ®Ãâ .jpg"/>
    <hyperlink ref="C2456" r:id="rId3974" display="http://warehouse.orhideja.net//images/products/580-147 ÃÂ®Ãâ .jpg"/>
    <hyperlink ref="C2455" r:id="rId3975" display="http://warehouse.orhideja.net//images/products/580-147 ÃÂ®Ãâ .jpg"/>
    <hyperlink ref="C2454" r:id="rId3976" display="http://warehouse.orhideja.net//images/products/580-147 ÃÂ®Ãâ .jpg"/>
    <hyperlink ref="C2453" r:id="rId3977" display="http://warehouse.orhideja.net//images/products/580-147 ÃÂ®Ãâ .jpg"/>
    <hyperlink ref="C2452" r:id="rId3978" display="http://warehouse.orhideja.net//images/products/580-147 ÃÂ®Ãâ .jpg"/>
    <hyperlink ref="C2451" r:id="rId3979" display="http://warehouse.orhideja.net//images/products/580-147 ÃÂ®Ãâ .jpg"/>
    <hyperlink ref="C2450" r:id="rId3980" display="http://warehouse.orhideja.net//images/products/558-147-210-147_1.jpg"/>
    <hyperlink ref="C2449" r:id="rId3981" display="http://warehouse.orhideja.net//images/products/558-147-210-147_1.jpg"/>
    <hyperlink ref="C2448" r:id="rId3982" display="http://warehouse.orhideja.net//images/products/558-147-210-147_1.jpg"/>
    <hyperlink ref="C2447" r:id="rId3983" display="http://warehouse.orhideja.net//images/products/558-147-210-147_1.jpg"/>
    <hyperlink ref="C2446" r:id="rId3984" display="http://warehouse.orhideja.net//images/products/558-147-210-147_1.jpg"/>
    <hyperlink ref="C2445" r:id="rId3985" display="http://warehouse.orhideja.net//images/products/558-147-210-147_1.jpg"/>
    <hyperlink ref="C2444" r:id="rId3986" display="http://warehouse.orhideja.net//images/products/558-147-210-147_1.jpg"/>
    <hyperlink ref="C2443" r:id="rId3987" display="http://warehouse.orhideja.net//images/products/558-147-210-147_1.jpg"/>
    <hyperlink ref="C2442" r:id="rId3988" display="http://warehouse.orhideja.net//images/products/557-147, 289-147 pion_1.jpg"/>
    <hyperlink ref="C2441" r:id="rId3989" display="http://warehouse.orhideja.net//images/products/557-147, 289-147 pion_1.jpg"/>
    <hyperlink ref="C2440" r:id="rId3990" display="http://warehouse.orhideja.net//images/products/557-147, 289-147 pion_1.jpg"/>
    <hyperlink ref="C2439" r:id="rId3991" display="http://warehouse.orhideja.net//images/products/557-147, 289-147 pion_1.jpg"/>
    <hyperlink ref="C2438" r:id="rId3992" display="http://warehouse.orhideja.net//images/products/557-147, 289-147 pion_1.jpg"/>
    <hyperlink ref="C2437" r:id="rId3993" display="http://warehouse.orhideja.net//images/products/557-147, 289-147 pion_1.jpg"/>
    <hyperlink ref="C2436" r:id="rId3994" display="http://warehouse.orhideja.net//images/products/557-147, 289-147 pion_1.jpg"/>
    <hyperlink ref="C2435" r:id="rId3995" display="http://warehouse.orhideja.net//images/products/557-147, 289-147 pion_1.jpg"/>
    <hyperlink ref="C2434" r:id="rId3996" display="http://warehouse.orhideja.net//images/products/557-147, 289-147 pion_1.jpg"/>
    <hyperlink ref="C2433" r:id="rId3997" display="http://warehouse.orhideja.net//images/products/557-147, 289-147 pion_1.jpg"/>
    <hyperlink ref="C2432" r:id="rId3998" display="http://warehouse.orhideja.net//images/products/557-147, 289-147 pion_1.jpg"/>
    <hyperlink ref="C2431" r:id="rId3999" display="http://warehouse.orhideja.net//images/products/557-147, 289-147 pion_1.jpg"/>
    <hyperlink ref="C2430" r:id="rId4000" display="http://warehouse.orhideja.net//images/products/557-147, 289-147 pion_1.jpg"/>
    <hyperlink ref="C2429" r:id="rId4001" display="http://warehouse.orhideja.net//images/products/557-147, 289-147 pion_1.jpg"/>
    <hyperlink ref="C2428" r:id="rId4002" display="http://warehouse.orhideja.net//images/products/516-147, 210-147 peony_1.jpg"/>
    <hyperlink ref="C2427" r:id="rId4003" display="http://warehouse.orhideja.net//images/products/516-147, 210-147 peony_1.jpg"/>
    <hyperlink ref="C2426" r:id="rId4004" display="http://warehouse.orhideja.net//images/products/516-147, 210-147 peony_1.jpg"/>
    <hyperlink ref="C2425" r:id="rId4005" display="http://warehouse.orhideja.net//images/products/516-147, 210-147 peony_1.jpg"/>
    <hyperlink ref="C2424" r:id="rId4006" display="http://warehouse.orhideja.net//images/products/516-147, 210-147 peony_1.jpg"/>
    <hyperlink ref="C2423" r:id="rId4007" display="http://warehouse.orhideja.net//images/products/516-147, 210-147 peony_1.jpg"/>
    <hyperlink ref="C2422" r:id="rId4008" display="http://warehouse.orhideja.net//images/products/516-147, 210-147 peony_1.jpg"/>
    <hyperlink ref="C2421" r:id="rId4009" display="http://warehouse.orhideja.net//images/products/516-147, 210-147 peony_1.jpg"/>
    <hyperlink ref="C2420" r:id="rId4010" display="http://warehouse.orhideja.net//images/products/516-147, 210-147 peony_1.jpg"/>
    <hyperlink ref="C2419" r:id="rId4011" display="http://warehouse.orhideja.net//images/products/516-147, 210-147 peony_1.jpg"/>
    <hyperlink ref="C2418" r:id="rId4012" display="http://warehouse.orhideja.net//images/products/516-147, 210-147 peony_1.jpg"/>
    <hyperlink ref="C2417" r:id="rId4013" display="http://warehouse.orhideja.net//images/products/516-147, 210-147 peony_1.jpg"/>
    <hyperlink ref="C2416" r:id="rId4014" display="http://warehouse.orhideja.net//images/products/516-147, 210-147 peony_1.jpg"/>
    <hyperlink ref="C2415" r:id="rId4015" display="http://warehouse.orhideja.net//images/products/516-147, 210-147 peony_1.jpg"/>
    <hyperlink ref="C2414" r:id="rId4016" display="http://warehouse.orhideja.net//images/products/516-147, 210-147 peony_1.jpg"/>
    <hyperlink ref="C2413" r:id="rId4017" display="http://warehouse.orhideja.net//images/products/516-147, 210-147 peony_1.jpg"/>
    <hyperlink ref="C2412" r:id="rId4018" display="http://warehouse.orhideja.net//images/products/516-147, 210-147 peony_1.jpg"/>
    <hyperlink ref="C2411" r:id="rId4019" display="http://warehouse.orhideja.net//images/products/516-147, 210-147 peony_1.jpg"/>
    <hyperlink ref="C2410" r:id="rId4020" display="http://warehouse.orhideja.net//images/products/516-147, 210-147 peony_1.jpg"/>
    <hyperlink ref="C2409" r:id="rId4021" display="http://warehouse.orhideja.net//images/products/516-147, 210-147 peony_1.jpg"/>
    <hyperlink ref="C2408" r:id="rId4022" display="http://warehouse.orhideja.net//images/products/516-147, 210-147 peony_1.jpg"/>
    <hyperlink ref="C2407" r:id="rId4023" display="http://warehouse.orhideja.net//images/products/516-147, 210-147 peony_1.jpg"/>
    <hyperlink ref="C2406" r:id="rId4024" display="http://warehouse.orhideja.net//images/products/516-147, 210-147 peony_1.jpg"/>
    <hyperlink ref="C2405" r:id="rId4025" display="http://warehouse.orhideja.net//images/products/516-147, 210-147 peony_1.jpg"/>
    <hyperlink ref="C2404" r:id="rId4026" display="http://warehouse.orhideja.net//images/products/516-147, 210-147 peony_1.jpg"/>
    <hyperlink ref="C2403" r:id="rId4027" display="http://warehouse.orhideja.net//images/products/516-147, 210-147 peony_1.jpg"/>
    <hyperlink ref="C2402" r:id="rId4028" display="http://warehouse.orhideja.net//images/products/516-147, 210-147 peony_1.jpg"/>
    <hyperlink ref="C2401" r:id="rId4029" display="http://warehouse.orhideja.net//images/products/516-147, 210-147 peony_1.jpg"/>
    <hyperlink ref="C2400" r:id="rId4030" display="http://warehouse.orhideja.net//images/products/166-147, 210-147 pion.jpg"/>
    <hyperlink ref="C2399" r:id="rId4031" display="http://warehouse.orhideja.net//images/products/166-147, 210-147 pion.jpg"/>
    <hyperlink ref="C2398" r:id="rId4032" display="http://warehouse.orhideja.net//images/products/166-147, 210-147 pion.jpg"/>
    <hyperlink ref="C2397" r:id="rId4033" display="http://warehouse.orhideja.net//images/products/166-147, 210-147 pion.jpg"/>
    <hyperlink ref="C2396" r:id="rId4034" display="http://warehouse.orhideja.net//images/products/166-147, 210-147 pion.jpg"/>
    <hyperlink ref="C2395" r:id="rId4035" display="http://warehouse.orhideja.net//images/products/166-147, 210-147 pion.jpg"/>
    <hyperlink ref="C2394" r:id="rId4036" display="http://warehouse.orhideja.net//images/products/166-147, 210-147 pion.jpg"/>
    <hyperlink ref="C2393" r:id="rId4037" display="http://warehouse.orhideja.net//images/products/166-147, 210-147 pion.jpg"/>
    <hyperlink ref="C2392" r:id="rId4038" display="http://warehouse.orhideja.net//images/products/166-147, 210-147 pion.jpg"/>
    <hyperlink ref="C2391" r:id="rId4039" display="http://warehouse.orhideja.net//images/products/166-147, 210-147 pion.jpg"/>
    <hyperlink ref="C2390" r:id="rId4040" display="http://warehouse.orhideja.net//images/products/166-147, 210-147 pion.jpg"/>
    <hyperlink ref="C2389" r:id="rId4041" display="http://warehouse.orhideja.net//images/products/166-147, 210-147 pion.jpg"/>
    <hyperlink ref="C2388" r:id="rId4042" display="http://warehouse.orhideja.net//images/products/166-147, 210-147 pion.jpg"/>
    <hyperlink ref="C2387" r:id="rId4043" display="http://warehouse.orhideja.net//images/products/289-147-dark-blue.jpg"/>
    <hyperlink ref="C2386" r:id="rId4044" display="http://warehouse.orhideja.net//images/products/289-147-dark-blue.jpg"/>
    <hyperlink ref="C2385" r:id="rId4045" display="http://warehouse.orhideja.net//images/products/289-147-dark-blue.jpg"/>
    <hyperlink ref="C2384" r:id="rId4046" display="http://warehouse.orhideja.net//images/products/289-147-dark-blue.jpg"/>
    <hyperlink ref="C2383" r:id="rId4047" display="http://warehouse.orhideja.net//images/products/6_7.jpg"/>
    <hyperlink ref="C2382" r:id="rId4048" display="http://warehouse.orhideja.net//images/products/6_7.jpg"/>
    <hyperlink ref="C2381" r:id="rId4049" display="http://warehouse.orhideja.net//images/products/6_7.jpg"/>
    <hyperlink ref="C2380" r:id="rId4050" display="http://warehouse.orhideja.net//images/products/6_7.jpg"/>
    <hyperlink ref="C2379" r:id="rId4051" display="http://warehouse.orhideja.net//images/products/557-147-dark-blue.jpg"/>
    <hyperlink ref="C2378" r:id="rId4052" display="http://warehouse.orhideja.net//images/products/557-147-dark-blue.jpg"/>
    <hyperlink ref="C2377" r:id="rId4053" display="http://warehouse.orhideja.net/images/products/557-147-dark-blue.jpg"/>
    <hyperlink ref="C2376" r:id="rId4054" display="http://warehouse.orhideja.net//images/products/557-147-dark-blue.jpg"/>
    <hyperlink ref="C2375" r:id="rId4055" display="http://warehouse.orhideja.net//images/products/557-147-dark-blue.jpg"/>
    <hyperlink ref="C2374" r:id="rId4056" display="http://warehouse.orhideja.net//images/products/557-147-dark-blue.jpg"/>
    <hyperlink ref="C2373" r:id="rId4057" display="http://warehouse.orhideja.net//images/products/557-147-dark-blue.jpg"/>
    <hyperlink ref="C2372" r:id="rId4058" display="http://warehouse.orhideja.net//images/products/557-147-dark-blue.jpg"/>
    <hyperlink ref="C2371" r:id="rId4059" display="http://warehouse.orhideja.net//images/products/557-147-dark-blue.jpg"/>
    <hyperlink ref="C2370" r:id="rId4060" display="http://warehouse.orhideja.net//images/products/516-147,-624-147-kofejno-rozovij_6.jpg"/>
    <hyperlink ref="C2369" r:id="rId4061" display="http://warehouse.orhideja.net//images/products/516-147,-624-147-kofejno-rozovij_6.jpg"/>
    <hyperlink ref="C2368" r:id="rId4062" display="http://warehouse.orhideja.net//images/products/289-147 coffee rose.jpg"/>
    <hyperlink ref="C2367" r:id="rId4063" display="http://warehouse.orhideja.net//images/products/289-147 coffee rose.jpg"/>
    <hyperlink ref="C2366" r:id="rId4064" display="http://warehouse.orhideja.net//images/products/289-147 coffee rose.jpg"/>
    <hyperlink ref="C2365" r:id="rId4065" display="http://warehouse.orhideja.net//images/products/289-147 coffee rose.jpg"/>
    <hyperlink ref="C2364" r:id="rId4066" display="http://warehouse.orhideja.net//images/products/557-147,-210-147-kofejno-rozovij_6.jpg"/>
    <hyperlink ref="C2363" r:id="rId4067" display="http://warehouse.orhideja.net//images/products/557-147,-210-147-kofejno-rozovij_6.jpg"/>
    <hyperlink ref="C2362" r:id="rId4068" display="http://warehouse.orhideja.net//images/products/557-147,-210-147-kofejno-rozovij_6.jpg"/>
    <hyperlink ref="C2361" r:id="rId4069" display="http://warehouse.orhideja.net//images/products/557-147,-210-147-kofejno-rozovij_6.jpg"/>
    <hyperlink ref="C2360" r:id="rId4070" display="http://warehouse.orhideja.net//images/products/557-147,-210-147-kofejno-rozovij_6.jpg"/>
    <hyperlink ref="C2359" r:id="rId4071" display="http://warehouse.orhideja.net//images/products/558-147 coffee rose.jpg"/>
    <hyperlink ref="C2358" r:id="rId4072" display="http://warehouse.orhideja.net//images/products/558-147 coffee rose.jpg"/>
    <hyperlink ref="C2357" r:id="rId4073" display="http://warehouse.orhideja.net//images/products/558-147 coffee rose.jpg"/>
    <hyperlink ref="C2356" r:id="rId4074" display="http://warehouse.orhideja.net//images/products/558-147 coffee rose.jpg"/>
    <hyperlink ref="C2355" r:id="rId4075" display="http://warehouse.orhideja.net//images/products/558-147 coffee rose.jpg"/>
    <hyperlink ref="C2354" r:id="rId4076" display="http://warehouse.orhideja.net//images/products/558-147 coffee rose.jpg"/>
    <hyperlink ref="C2353" r:id="rId4077" display="http://warehouse.orhideja.net//images/products/557-147_2.jpg"/>
    <hyperlink ref="C2352" r:id="rId4078" display="http://warehouse.orhideja.net//images/products/557-147_2.jpg"/>
    <hyperlink ref="C2351" r:id="rId4079" display="http://warehouse.orhideja.net//images/products/557-147_2.jpg"/>
    <hyperlink ref="C2350" r:id="rId4080" display="http://warehouse.orhideja.net//images/products/557-147_2.jpg"/>
    <hyperlink ref="C2349" r:id="rId4081" display="http://warehouse.orhideja.net//images/products/557-147_2.jpg"/>
    <hyperlink ref="C2348" r:id="rId4082" display="http://warehouse.orhideja.net//images/products/557-147_2.jpg"/>
    <hyperlink ref="C2347" r:id="rId4083" display="http://warehouse.orhideja.net//images/products/557-147_2.jpg"/>
    <hyperlink ref="C2346" r:id="rId4084" display="http://warehouse.orhideja.net//images/products/557-147_2.jpg"/>
    <hyperlink ref="C2345" r:id="rId4085" display="http://warehouse.orhideja.net//images/products/557-147_2.jpg"/>
    <hyperlink ref="C2344" r:id="rId4086" display="http://warehouse.orhideja.net//images/products/557-147_2.jpg"/>
    <hyperlink ref="C2343" r:id="rId4087" display="http://warehouse.orhideja.net//images/products/557-147_2.jpg"/>
    <hyperlink ref="C2342" r:id="rId4088" display="http://warehouse.orhideja.net//images/products/557-147_2.jpg"/>
    <hyperlink ref="C2341" r:id="rId4089" display="http://warehouse.orhideja.net//images/products/557-147_2.jpg"/>
    <hyperlink ref="C2340" r:id="rId4090" display="http://warehouse.orhideja.net//images/products/557-147_2.jpg"/>
    <hyperlink ref="C2339" r:id="rId4091" display="http://warehouse.orhideja.net//images/products/557-147_2.jpg"/>
    <hyperlink ref="C2338" r:id="rId4092" display="http://warehouse.orhideja.net//images/products/557-147_2.jpg"/>
    <hyperlink ref="C2337" r:id="rId4093" display="http://warehouse.orhideja.net//images/products/557-147_2.jpg"/>
    <hyperlink ref="C2336" r:id="rId4094" display="http://warehouse.orhideja.net//images/products/557-147_2.jpg"/>
    <hyperlink ref="C2335" r:id="rId4095" display="http://warehouse.orhideja.net//images/products/516-147,-624-147-kofejno-rozovij_1.jpg"/>
    <hyperlink ref="C2334" r:id="rId4096" display="http://warehouse.orhideja.net//images/products/516-147,-624-147-kofejno-rozovij_1.jpg"/>
    <hyperlink ref="C2333" r:id="rId4097" display="http://warehouse.orhideja.net//images/products/516-147,-624-147-kofejno-rozovij_1.jpg"/>
    <hyperlink ref="C2332" r:id="rId4098" display="http://warehouse.orhideja.net//images/products/516-147,-624-147-kofejno-rozovij_1.jpg"/>
    <hyperlink ref="C2331" r:id="rId4099" display="http://warehouse.orhideja.net//images/products/516-147,-624-147-kofejno-rozovij_1.jpg"/>
    <hyperlink ref="C2330" r:id="rId4100" display="http://warehouse.orhideja.net//images/products/516-147,-624-147-kofejno-rozovij_1.jpg"/>
    <hyperlink ref="C2329" r:id="rId4101" display="http://warehouse.orhideja.net//images/products/516-147,-624-147-kofejno-rozovij_1.jpg"/>
    <hyperlink ref="C2328" r:id="rId4102" display="http://warehouse.orhideja.net//images/products/516-147,-624-147-kofejno-rozovij_1.jpg"/>
    <hyperlink ref="C2327" r:id="rId4103" display="http://warehouse.orhideja.net//images/products/516-147,-624-147-kofejno-rozovij_1.jpg"/>
    <hyperlink ref="C2326" r:id="rId4104" display="http://warehouse.orhideja.net//images/products/516-147,-624-147-kofejno-rozovij_1.jpg"/>
    <hyperlink ref="C2325" r:id="rId4105" display="http://warehouse.orhideja.net//images/products/516-147,-624-147-kofejno-rozovij_1.jpg"/>
    <hyperlink ref="C2324" r:id="rId4106" display="http://warehouse.orhideja.net//images/products/516-147,-624-147-kofejno-rozovij_1.jpg"/>
    <hyperlink ref="C2323" r:id="rId4107" display="http://warehouse.orhideja.net//images/products/516-147,-624-147-kofejno-rozovij_1.jpg"/>
    <hyperlink ref="C2322" r:id="rId4108" display="http://warehouse.orhideja.net//images/products/516-147,-624-147-kofejno-rozovij_1.jpg"/>
    <hyperlink ref="C2321" r:id="rId4109" display="http://warehouse.orhideja.net//images/products/516-147,-624-147-kofejno-rozovij_1.jpg"/>
    <hyperlink ref="C2320" r:id="rId4110" display="http://warehouse.orhideja.net//images/products/516-147,-624-147-kofejno-rozovij_1.jpg"/>
    <hyperlink ref="C2319" r:id="rId4111" display="http://warehouse.orhideja.net//images/products/516-147,-624-147-kofejno-rozovij_1.jpg"/>
    <hyperlink ref="C2318" r:id="rId4112" display="http://warehouse.orhideja.net//images/products/516-147,-624-147-kofejno-rozovij_1.jpg"/>
    <hyperlink ref="C2317" r:id="rId4113" display="http://warehouse.orhideja.net//images/products/516-147,-624-147-kofejno-rozovij_1.jpg"/>
    <hyperlink ref="C2316" r:id="rId4114" display="http://warehouse.orhideja.net//images/products/516-147,-624-147-kofejno-rozovij_1.jpg"/>
    <hyperlink ref="C2315" r:id="rId4115" display="http://warehouse.orhideja.net//images/products/166-147,-289-147-kofejno-rozovij_1.jpg"/>
    <hyperlink ref="C2314" r:id="rId4116" display="http://warehouse.orhideja.net//images/products/166-147,-289-147-kofejno-rozovij_1.jpg"/>
    <hyperlink ref="C2313" r:id="rId4117" display="http://warehouse.orhideja.net//images/products/166-147,-289-147-kofejno-rozovij_1.jpg"/>
    <hyperlink ref="C2312" r:id="rId4118" display="http://warehouse.orhideja.net//images/products/166-147,-289-147-kofejno-rozovij_1.jpg"/>
    <hyperlink ref="C2311" r:id="rId4119" display="http://warehouse.orhideja.net//images/products/166-147,-289-147-kofejno-rozovij_1.jpg"/>
    <hyperlink ref="C2310" r:id="rId4120" display="http://warehouse.orhideja.net//images/products/166-147,-289-147-kofejno-rozovij_1.jpg"/>
    <hyperlink ref="C2309" r:id="rId4121" display="http://warehouse.orhideja.net//images/products/166-147,-289-147-kofejno-rozovij_1.jpg"/>
    <hyperlink ref="C2308" r:id="rId4122" display="http://warehouse.orhideja.net//images/products/166-147,-289-147-kofejno-rozovij_1.jpg"/>
    <hyperlink ref="C2307" r:id="rId4123" display="http://warehouse.orhideja.net//images/products/166-147,-289-147-kofejno-rozovij_1.jpg"/>
    <hyperlink ref="C2306" r:id="rId4124" display="http://warehouse.orhideja.net//images/products/166-147,-289-147-kofejno-rozovij_1.jpg"/>
    <hyperlink ref="C2305" r:id="rId4125" display="http://warehouse.orhideja.net//images/products/166-147,-289-147-kofejno-rozovij_1.jpg"/>
    <hyperlink ref="C2304" r:id="rId4126" display="http://warehouse.orhideja.net//images/products/733-175.jpg"/>
    <hyperlink ref="C2303" r:id="rId4127" display="http://warehouse.orhideja.net//images/products/733-175.jpg"/>
    <hyperlink ref="C2302" r:id="rId4128" display="http://warehouse.orhideja.net//images/products/733-175.jpg"/>
    <hyperlink ref="C2301" r:id="rId4129" display="http://warehouse.orhideja.net//images/products/733-175.jpg"/>
    <hyperlink ref="C2300" r:id="rId4130" display="http://warehouse.orhideja.net//images/products/733-175.jpg"/>
    <hyperlink ref="C2299" r:id="rId4131" display="http://warehouse.orhideja.net//images/products/733-175.jpg"/>
    <hyperlink ref="C2298" r:id="rId4132" display="http://warehouse.orhideja.net//images/products/801-175.jpg"/>
    <hyperlink ref="C2297" r:id="rId4133" display="http://warehouse.orhideja.net//images/products/801-175.jpg"/>
    <hyperlink ref="C2296" r:id="rId4134" display="http://warehouse.orhideja.net//images/products/801-175.jpg"/>
    <hyperlink ref="C2295" r:id="rId4135" display="http://warehouse.orhideja.net//images/products/801-175.jpg"/>
    <hyperlink ref="C2294" r:id="rId4136" display="http://warehouse.orhideja.net//images/products/801-175.jpg"/>
    <hyperlink ref="C2293" r:id="rId4137" display="http://warehouse.orhideja.net//images/products/801-175.jpg"/>
    <hyperlink ref="C2292" r:id="rId4138" display="http://warehouse.orhideja.net//images/products/801-175.jpg"/>
    <hyperlink ref="C2291" r:id="rId4139" display="http://warehouse.orhideja.net//images/products/801-175.jpg"/>
    <hyperlink ref="C2290" r:id="rId4140" display="http://warehouse.orhideja.net//images/products/801-175.jpg"/>
    <hyperlink ref="C2289" r:id="rId4141" display="http://warehouse.orhideja.net//images/products/801-175.jpg"/>
    <hyperlink ref="C2288" r:id="rId4142" display="http://warehouse.orhideja.net//images/products/223-187.jpg"/>
    <hyperlink ref="C2287" r:id="rId4143" display="http://warehouse.orhideja.net//images/products/223-187.jpg"/>
    <hyperlink ref="C2286" r:id="rId4144" display="http://warehouse.orhideja.net//images/products/223-187.jpg"/>
    <hyperlink ref="C2285" r:id="rId4145" display="http://warehouse.orhideja.net//images/products/223-187.jpg"/>
    <hyperlink ref="C2284" r:id="rId4146" display="http://warehouse.orhideja.net//images/products/223-187.jpg"/>
    <hyperlink ref="C2283" r:id="rId4147" display="http://warehouse.orhideja.net//images/products/195-187, 223-187.jpg"/>
    <hyperlink ref="C2282" r:id="rId4148" display="http://warehouse.orhideja.net//images/products/195-187, 223-187.jpg"/>
    <hyperlink ref="C2281" r:id="rId4149" display="http://warehouse.orhideja.net//images/products/195-187, 223-187.jpg"/>
    <hyperlink ref="C2280" r:id="rId4150" display="http://warehouse.orhideja.net//images/products/195-187, 223-187.jpg"/>
    <hyperlink ref="C2279" r:id="rId4151" display="http://warehouse.orhideja.net//images/products/195-187, 223-187.jpg"/>
    <hyperlink ref="C2278" r:id="rId4152" display="http://warehouse.orhideja.net//images/products/195-187, 223-187.jpg"/>
    <hyperlink ref="C2277" r:id="rId4153" display="http://warehouse.orhideja.net//images/products/195-187, 223-187.jpg"/>
    <hyperlink ref="C2276" r:id="rId4154" display="http://warehouse.orhideja.net//images/products/195-187, 223-187.jpg"/>
    <hyperlink ref="C2275" r:id="rId4155" display="http://warehouse.orhideja.net//images/products/195-187, 223-187.jpg"/>
    <hyperlink ref="C2274" r:id="rId4156" display="http://warehouse.orhideja.net//images/products/195-187, 223-187.jpg"/>
    <hyperlink ref="C2273" r:id="rId4157" display="http://warehouse.orhideja.net//images/products/195-187, 223-187.jpg"/>
    <hyperlink ref="C2272" r:id="rId4158" display="http://warehouse.orhideja.net//images/products/195-187, 223-187.jpg"/>
    <hyperlink ref="C2271" r:id="rId4159" display="http://warehouse.orhideja.net//images/products/195-187, 223-187.jpg"/>
    <hyperlink ref="C2270" r:id="rId4160" display="http://warehouse.orhideja.net//images/products/195-187, 223-187.jpg"/>
    <hyperlink ref="C2269" r:id="rId4161" display="http://warehouse.orhideja.net//images/products/195-187, 223-187.jpg"/>
    <hyperlink ref="C2268" r:id="rId4162" display="http://warehouse.orhideja.net//images/products/195-187, 223-187.jpg"/>
    <hyperlink ref="C2267" r:id="rId4163" display="http://warehouse.orhideja.net//images/products/195-187, 223-187.jpg"/>
    <hyperlink ref="C2266" r:id="rId4164" display="http://warehouse.orhideja.net//images/products/195-187, 223-187.jpg"/>
    <hyperlink ref="C2265" r:id="rId4165" display="http://warehouse.orhideja.net//images/products/195-187, 223-187.jpg"/>
    <hyperlink ref="C2264" r:id="rId4166" display="http://warehouse.orhideja.net//images/products/195-187, 223-187.jpg"/>
    <hyperlink ref="C2263" r:id="rId4167" display="http://warehouse.orhideja.net//images/products/195-187, 223-187.jpg"/>
    <hyperlink ref="C2262" r:id="rId4168" display="http://warehouse.orhideja.net//images/products/195-187, 223-187.jpg"/>
    <hyperlink ref="C2261" r:id="rId4169" display="http://warehouse.orhideja.net//images/products/195-187, 223-187.jpg"/>
    <hyperlink ref="C2260" r:id="rId4170" display="http://warehouse.orhideja.net//images/products/195-187, 223-187.jpg"/>
    <hyperlink ref="C2259" r:id="rId4171" display="http://warehouse.orhideja.net//images/products/554-187black:pion.jpg"/>
    <hyperlink ref="C2258" r:id="rId4172" display="http://warehouse.orhideja.net//images/products/554-187black:pion.jpg"/>
    <hyperlink ref="C2257" r:id="rId4173" display="http://warehouse.orhideja.net//images/products/554-187black:pion.jpg"/>
    <hyperlink ref="C2256" r:id="rId4174" display="http://warehouse.orhideja.net//images/products/554-187black:pion.jpg"/>
    <hyperlink ref="C2255" r:id="rId4175" display="http://warehouse.orhideja.net//images/products/554-187black:pion.jpg"/>
    <hyperlink ref="C2254" r:id="rId4176" display="http://warehouse.orhideja.net//images/products/554-187black:pion.jpg"/>
    <hyperlink ref="C2253" r:id="rId4177" display="http://warehouse.orhideja.net//images/products/554-187black:pion.jpg"/>
    <hyperlink ref="C2252" r:id="rId4178" display="http://warehouse.orhideja.net//images/products/554-187black:pion.jpg"/>
    <hyperlink ref="C2251" r:id="rId4179" display="http://warehouse.orhideja.net//images/products/554-187black:pion.jpg"/>
    <hyperlink ref="C2250" r:id="rId4180" display="http://warehouse.orhideja.net//images/products/554-187black:pion.jpg"/>
    <hyperlink ref="C2249" r:id="rId4181" display="http://warehouse.orhideja.net//images/products/554-187black:pion.jpg"/>
    <hyperlink ref="C2248" r:id="rId4182" display="http://warehouse.orhideja.net//images/products/554-187black:pion.jpg"/>
    <hyperlink ref="C2247" r:id="rId4183" display="http://warehouse.orhideja.net//images/products/554-187black:pion.jpg"/>
    <hyperlink ref="C2246" r:id="rId4184" display="http://warehouse.orhideja.net//images/products/554-187black:pion.jpg"/>
    <hyperlink ref="C2245" r:id="rId4185" display="http://warehouse.orhideja.net//images/products/554-187black:pion.jpg"/>
    <hyperlink ref="C2244" r:id="rId4186" display="http://warehouse.orhideja.net//images/products/554-187black:pion.jpg"/>
    <hyperlink ref="C2243" r:id="rId4187" display="http://warehouse.orhideja.net//images/products/554-187black:pion.jpg"/>
    <hyperlink ref="C2242" r:id="rId4188" display="http://warehouse.orhideja.net//images/products/554-187black:pion.jpg"/>
    <hyperlink ref="C2241" r:id="rId4189" display="http://warehouse.orhideja.net//images/products/554-187black:pion.jpg"/>
    <hyperlink ref="C2240" r:id="rId4190" display="http://warehouse.orhideja.net//images/products/195-187-662-187-pion_6.jpg"/>
    <hyperlink ref="C2239" r:id="rId4191" display="http://warehouse.orhideja.net//images/products/195-187-662-187-pion_6.jpg"/>
    <hyperlink ref="C2238" r:id="rId4192" display="http://warehouse.orhideja.net//images/products/195-187-662-187-pion_6.jpg"/>
    <hyperlink ref="C2237" r:id="rId4193" display="http://warehouse.orhideja.net//images/products/195-187-662-187-pion_6.jpg"/>
    <hyperlink ref="C2236" r:id="rId4194" display="http://warehouse.orhideja.net//images/products/195-187-662-187-pion_6.jpg"/>
    <hyperlink ref="C2235" r:id="rId4195" display="http://warehouse.orhideja.net//images/products/195-187-662-187-pion_6.jpg"/>
    <hyperlink ref="C2234" r:id="rId4196" display="http://warehouse.orhideja.net//images/products/195-187-662-187-pion_6.jpg"/>
    <hyperlink ref="C2233" r:id="rId4197" display="http://warehouse.orhideja.net//images/products/195-187-662-187-pion_6.jpg"/>
    <hyperlink ref="C2232" r:id="rId4198" display="http://warehouse.orhideja.net//images/products/194-187-223-187-pion_6.jpg"/>
    <hyperlink ref="C2231" r:id="rId4199" display="http://warehouse.orhideja.net//images/products/194-187-223-187-pion_6.jpg"/>
    <hyperlink ref="C2230" r:id="rId4200" display="http://warehouse.orhideja.net//images/products/194-187-223-187-pion_6.jpg"/>
    <hyperlink ref="C2229" r:id="rId4201" display="http://warehouse.orhideja.net//images/products/194-187-223-187-pion_6.jpg"/>
    <hyperlink ref="C2228" r:id="rId4202" display="http://warehouse.orhideja.net//images/products/194-187-223-187-pion_6.jpg"/>
    <hyperlink ref="C2227" r:id="rId4203" display="http://warehouse.orhideja.net//images/products/Untitled-1_3.jpg"/>
    <hyperlink ref="C2226" r:id="rId4204" display="http://warehouse.orhideja.net//images/products/Untitled-1_3.jpg"/>
    <hyperlink ref="C2225" r:id="rId4205" display="http://warehouse.orhideja.net//images/products/Untitled-1_3.jpg"/>
    <hyperlink ref="C2224" r:id="rId4206" display="http://warehouse.orhideja.net//images/products/Untitled-1_3.jpg"/>
    <hyperlink ref="C2223" r:id="rId4207" display="http://warehouse.orhideja.net//images/products/Untitled-1_3.jpg"/>
    <hyperlink ref="C2222" r:id="rId4208" display="http://warehouse.orhideja.net//images/products/Untitled-1_3.jpg"/>
    <hyperlink ref="C2221" r:id="rId4209" display="http://warehouse.orhideja.net//images/products/Untitled-1_3.jpg"/>
    <hyperlink ref="C2220" r:id="rId4210" display="http://warehouse.orhideja.net//images/products/Untitled-1_3.jpg"/>
    <hyperlink ref="C2219" r:id="rId4211" display="http://warehouse.orhideja.net//images/products/Untitled-1_3.jpg"/>
    <hyperlink ref="C2218" r:id="rId4212" display="http://warehouse.orhideja.net//images/products/Untitled-1_3.jpg"/>
    <hyperlink ref="C2217" r:id="rId4213" display="http://warehouse.orhideja.net//images/products/Untitled-1_3.jpg"/>
    <hyperlink ref="C2216" r:id="rId4214" display="http://warehouse.orhideja.net//images/products/Untitled-1_3.jpg"/>
    <hyperlink ref="C2215" r:id="rId4215" display="http://warehouse.orhideja.net//images/products/Untitled-1_3.jpg"/>
    <hyperlink ref="C2214" r:id="rId4216" display="http://warehouse.orhideja.net//images/products/Untitled-1_3.jpg"/>
    <hyperlink ref="C2213" r:id="rId4217" display="http://warehouse.orhideja.net//images/products/Untitled-1_3.jpg"/>
    <hyperlink ref="C2212" r:id="rId4218" display="http://warehouse.orhideja.net//images/products/Untitled-1_3.jpg"/>
    <hyperlink ref="C2211" r:id="rId4219" display="http://warehouse.orhideja.net//images/products/Untitled-1_3.jpg"/>
    <hyperlink ref="C2210" r:id="rId4220" display="http://warehouse.orhideja.net//images/products/Untitled-1_3.jpg"/>
    <hyperlink ref="C2209" r:id="rId4221" display="http://warehouse.orhideja.net//images/products/Untitled-1_3.jpg"/>
    <hyperlink ref="C2208" r:id="rId4222" display="http://warehouse.orhideja.net//images/products/Untitled-1_3.jpg"/>
    <hyperlink ref="C2207" r:id="rId4223" display="http://warehouse.orhideja.net//images/products/195-187-662-187-pion_1.jpg"/>
    <hyperlink ref="C2206" r:id="rId4224" display="http://warehouse.orhideja.net//images/products/195-187-662-187-pion_1.jpg"/>
    <hyperlink ref="C2205" r:id="rId4225" display="http://warehouse.orhideja.net//images/products/195-187-662-187-pion_1.jpg"/>
    <hyperlink ref="C2204" r:id="rId4226" display="http://warehouse.orhideja.net//images/products/195-187-662-187-pion_1.jpg"/>
    <hyperlink ref="C2203" r:id="rId4227" display="http://warehouse.orhideja.net//images/products/195-187-662-187-pion_1.jpg"/>
    <hyperlink ref="C2202" r:id="rId4228" display="http://warehouse.orhideja.net//images/products/195-187-662-187-pion_1.jpg"/>
    <hyperlink ref="C2201" r:id="rId4229" display="http://warehouse.orhideja.net//images/products/195-187-662-187-pion_1.jpg"/>
    <hyperlink ref="C2200" r:id="rId4230" display="http://warehouse.orhideja.net//images/products/195-187-662-187-pion_1.jpg"/>
    <hyperlink ref="C2199" r:id="rId4231" display="http://warehouse.orhideja.net//images/products/195-187-662-187-pion_1.jpg"/>
    <hyperlink ref="C2198" r:id="rId4232" display="http://warehouse.orhideja.net//images/products/195-187-662-187-pion_1.jpg"/>
    <hyperlink ref="C2197" r:id="rId4233" display="http://warehouse.orhideja.net//images/products/195-187-662-187-pion_1.jpg"/>
    <hyperlink ref="C2196" r:id="rId4234" display="http://warehouse.orhideja.net//images/products/195-187-662-187-pion_1.jpg"/>
    <hyperlink ref="C2195" r:id="rId4235" display="http://warehouse.orhideja.net//images/products/195-187-662-187-pion_1.jpg"/>
    <hyperlink ref="C2194" r:id="rId4236" display="http://warehouse.orhideja.net//images/products/195-187-662-187-pion_1.jpg"/>
    <hyperlink ref="C2193" r:id="rId4237" display="http://warehouse.orhideja.net//images/products/195-187-662-187-pion_1.jpg"/>
    <hyperlink ref="C2192" r:id="rId4238" display="http://warehouse.orhideja.net//images/products/195-187-662-187-pion_1.jpg"/>
    <hyperlink ref="C2191" r:id="rId4239" display="http://warehouse.orhideja.net//images/products/195-187-662-187-pion_1.jpg"/>
    <hyperlink ref="C2190" r:id="rId4240" display="http://warehouse.orhideja.net//images/products/195-187-662-187-pion_1.jpg"/>
    <hyperlink ref="C2189" r:id="rId4241" display="http://warehouse.orhideja.net//images/products/195-187-662-187-pion_1.jpg"/>
    <hyperlink ref="C2188" r:id="rId4242" display="http://warehouse.orhideja.net//images/products/195-187-662-187-pion_1.jpg"/>
    <hyperlink ref="C2187" r:id="rId4243" display="http://warehouse.orhideja.net//images/products/195-187-662-187-pion_1.jpg"/>
    <hyperlink ref="C2186" r:id="rId4244" display="http://warehouse.orhideja.net//images/products/195-187-662-187-pion_1.jpg"/>
    <hyperlink ref="C2185" r:id="rId4245" display="http://warehouse.orhideja.net//images/products/195-187-662-187-pion_1.jpg"/>
    <hyperlink ref="C2184" r:id="rId4246" display="http://warehouse.orhideja.net//images/products/195-187-662-187-pion_1.jpg"/>
    <hyperlink ref="C2183" r:id="rId4247" display="http://warehouse.orhideja.net//images/products/195-187-662-187-pion_1.jpg"/>
    <hyperlink ref="C2182" r:id="rId4248" display="http://warehouse.orhideja.net//images/products/195-187-662-187-pion_1.jpg"/>
    <hyperlink ref="C2181" r:id="rId4249" display="http://warehouse.orhideja.net//images/products/195-187-662-187-pion_1.jpg"/>
    <hyperlink ref="C2180" r:id="rId4250" display="http://warehouse.orhideja.net//images/products/195-187-662-187-pion_1.jpg"/>
    <hyperlink ref="C2179" r:id="rId4251" display="http://warehouse.orhideja.net//images/products/195-187-662-187-pion_1.jpg"/>
    <hyperlink ref="C2178" r:id="rId4252" display="http://warehouse.orhideja.net//images/products/195-187-662-187-pion_1.jpg"/>
    <hyperlink ref="C2177" r:id="rId4253" display="http://warehouse.orhideja.net//images/products/195-187-662-187-pion_1.jpg"/>
    <hyperlink ref="C2176" r:id="rId4254" display="http://warehouse.orhideja.net//images/products/195-187-662-187-pion_1.jpg"/>
    <hyperlink ref="C2175" r:id="rId4255" display="http://warehouse.orhideja.net//images/products/195-187-662-187-pion_1.jpg"/>
    <hyperlink ref="C2174" r:id="rId4256" display="http://warehouse.orhideja.net//images/products/195-187-662-187-pion_1.jpg"/>
    <hyperlink ref="C2173" r:id="rId4257" display="http://warehouse.orhideja.net//images/products/195-187-662-187-pion_1.jpg"/>
    <hyperlink ref="C2172" r:id="rId4258" display="http://warehouse.orhideja.net//images/products/195-187-662-187-pion_1.jpg"/>
    <hyperlink ref="C2171" r:id="rId4259" display="http://warehouse.orhideja.net//images/products/195-187-662-187-pion_1.jpg"/>
    <hyperlink ref="C2170" r:id="rId4260" display="http://warehouse.orhideja.net//images/products/195-187-662-187-pion_1.jpg"/>
    <hyperlink ref="C2169" r:id="rId4261" display="http://warehouse.orhideja.net//images/products/195-187-662-187-pion_1.jpg"/>
    <hyperlink ref="C2168" r:id="rId4262" display="http://warehouse.orhideja.net//images/products/195-187-662-187-pion_1.jpg"/>
    <hyperlink ref="C2167" r:id="rId4263" display="http://warehouse.orhideja.net//images/products/195-187-662-187-pion_1.jpg"/>
    <hyperlink ref="C2166" r:id="rId4264" display="http://warehouse.orhideja.net//images/products/704-371.jpg"/>
    <hyperlink ref="C2165" r:id="rId4265" display="http://warehouse.orhideja.net//images/products/704-371.jpg"/>
    <hyperlink ref="C2164" r:id="rId4266" display="http://warehouse.orhideja.net//images/products/704-371.jpg"/>
    <hyperlink ref="C2163" r:id="rId4267" display="http://warehouse.orhideja.net//images/products/531-371.jpg"/>
    <hyperlink ref="C2162" r:id="rId4268" display="http://warehouse.orhideja.net//images/products/531-371.jpg"/>
    <hyperlink ref="C2161" r:id="rId4269" display="http://warehouse.orhideja.net//images/products/531-371.jpg"/>
    <hyperlink ref="C2160" r:id="rId4270" display="http://warehouse.orhideja.net//images/products/531-371.jpg"/>
    <hyperlink ref="C2159" r:id="rId4271" display="http://warehouse.orhideja.net//images/products/531-371.jpg"/>
    <hyperlink ref="C2158" r:id="rId4272" display="http://warehouse.orhideja.net//images/products/531-371.jpg"/>
    <hyperlink ref="C2157" r:id="rId4273" display="http://warehouse.orhideja.net//images/products/531-371.jpg"/>
    <hyperlink ref="C2156" r:id="rId4274" display="http://warehouse.orhideja.net//images/products/157-371.jpg"/>
    <hyperlink ref="C2155" r:id="rId4275" display="http://warehouse.orhideja.net//images/products/157-371.jpg"/>
    <hyperlink ref="C2154" r:id="rId4276" display="http://warehouse.orhideja.net//images/products/157-371.jpg"/>
    <hyperlink ref="C2153" r:id="rId4277" display="http://warehouse.orhideja.net//images/products/157-371.jpg"/>
    <hyperlink ref="C2152" r:id="rId4278" display="http://warehouse.orhideja.net//images/products/157-371.jpg"/>
    <hyperlink ref="C2151" r:id="rId4279" display="http://warehouse.orhideja.net//images/products/157-371.jpg"/>
    <hyperlink ref="C2150" r:id="rId4280" display="http://warehouse.orhideja.net//images/products/157-371.jpg"/>
    <hyperlink ref="C2149" r:id="rId4281" display="http://warehouse.orhideja.net//images/products/157-371.jpg"/>
    <hyperlink ref="C2148" r:id="rId4282" display="http://warehouse.orhideja.net//images/products/157-371.jpg"/>
    <hyperlink ref="C2147" r:id="rId4283" display="http://warehouse.orhideja.net//images/products/157-371.jpg"/>
    <hyperlink ref="C2146" r:id="rId4284" display="http://warehouse.orhideja.net//images/products/662-186.jpg"/>
    <hyperlink ref="C2145" r:id="rId4285" display="http://warehouse.orhideja.net//images/products/662-186.jpg"/>
    <hyperlink ref="C2144" r:id="rId4286" display="http://warehouse.orhideja.net//images/products/662-186.jpg"/>
    <hyperlink ref="C2143" r:id="rId4287" display="http://warehouse.orhideja.net//images/products/662-186.jpg"/>
    <hyperlink ref="C2142" r:id="rId4288" display="http://warehouse.orhideja.net//images/products/662-186.jpg"/>
    <hyperlink ref="C2141" r:id="rId4289" display="http://warehouse.orhideja.net//images/products/662-186.jpg"/>
    <hyperlink ref="C2140" r:id="rId4290" display="http://warehouse.orhideja.net//images/products/662-186-pion.jpg"/>
    <hyperlink ref="C2139" r:id="rId4291" display="http://warehouse.orhideja.net//images/products/662-186-pion.jpg"/>
    <hyperlink ref="C2138" r:id="rId4292" display="http://warehouse.orhideja.net//images/products/662-186-pion.jpg"/>
    <hyperlink ref="C2137" r:id="rId4293" display="http://warehouse.orhideja.net//images/products/662-186-pion.jpg"/>
    <hyperlink ref="C2136" r:id="rId4294" display="http://warehouse.orhideja.net//images/products/662-186-pion.jpg"/>
    <hyperlink ref="C2135" r:id="rId4295" display="http://warehouse.orhideja.net//images/products/662-186-pion.jpg"/>
    <hyperlink ref="C2134" r:id="rId4296" display="http://warehouse.orhideja.net//images/products/565-000.jpg"/>
    <hyperlink ref="C2133" r:id="rId4297" display="http://warehouse.orhideja.net//images/products/565-000.jpg"/>
    <hyperlink ref="C2132" r:id="rId4298" display="http://warehouse.orhideja.net//images/products/565-000.jpg"/>
    <hyperlink ref="C2131" r:id="rId4299" display="http://warehouse.orhideja.net//images/products/565-000.jpg"/>
    <hyperlink ref="C2130" r:id="rId4300" display="http://warehouse.orhideja.net//images/products/161-000-904-000_1.jpg"/>
    <hyperlink ref="C2129" r:id="rId4301" display="http://warehouse.orhideja.net//images/products/161-000-904-000_1.jpg"/>
    <hyperlink ref="C2128" r:id="rId4302" display="http://warehouse.orhideja.net//images/products/161-000-904-000_1.jpg"/>
    <hyperlink ref="C2127" r:id="rId4303" display="http://warehouse.orhideja.net//images/products/161-000-904-000_1.jpg"/>
    <hyperlink ref="C2126" r:id="rId4304" display="http://warehouse.orhideja.net//images/products/161-000-904-000_1.jpg"/>
    <hyperlink ref="C2125" r:id="rId4305" display="http://warehouse.orhideja.net//images/products/161-000-904-000_1.jpg"/>
    <hyperlink ref="C2124" r:id="rId4306" display="http://warehouse.orhideja.net//images/products/161-000-904-000_1.jpg"/>
    <hyperlink ref="C2123" r:id="rId4307" display="http://warehouse.orhideja.net//images/products/161-000-904-000_1.jpg"/>
    <hyperlink ref="C2122" r:id="rId4308" display="http://warehouse.orhideja.net//images/products/161-000-904-000_1.jpg"/>
    <hyperlink ref="C2121" r:id="rId4309" display="http://warehouse.orhideja.net//images/products/161-000-904-000_1.jpg"/>
    <hyperlink ref="C2120" r:id="rId4310" display="http://warehouse.orhideja.net//images/products/161-000-904-000_1.jpg"/>
    <hyperlink ref="C2119" r:id="rId4311" display="http://warehouse.orhideja.net//images/products/161-000-904-000_1.jpg"/>
    <hyperlink ref="C2118" r:id="rId4312" display="http://warehouse.orhideja.net//images/products/161-000-904-000_1.jpg"/>
    <hyperlink ref="C2117" r:id="rId4313" display="http://warehouse.orhideja.net//images/products/161-000-904-000_1.jpg"/>
    <hyperlink ref="C2116" r:id="rId4314" display="http://warehouse.orhideja.net//images/products/161-000-904-000_1.jpg"/>
    <hyperlink ref="C2115" r:id="rId4315" display="http://warehouse.orhideja.net/images/products/161-000-904-000_1.jpg"/>
    <hyperlink ref="C2114" r:id="rId4316" display="http://warehouse.orhideja.net//images/products/161-000-904-000_1.jpg"/>
    <hyperlink ref="C2113" r:id="rId4317" display="http://warehouse.orhideja.net//images/products/161-000-904-000_1.jpg"/>
    <hyperlink ref="C2112" r:id="rId4318" display="http://warehouse.orhideja.net//images/products/161-000-904-000_1.jpg"/>
    <hyperlink ref="C2111" r:id="rId4319" display="http://warehouse.orhideja.net//images/products/161-000-904-000_1.jpg"/>
    <hyperlink ref="C2110" r:id="rId4320" display="http://warehouse.orhideja.net//images/products/161-000-904-000_1.jpg"/>
    <hyperlink ref="C2109" r:id="rId4321" display="http://warehouse.orhideja.net//images/products/161-000-904-000_1.jpg"/>
    <hyperlink ref="C2108" r:id="rId4322" display="http://warehouse.orhideja.net//images/products/161-000-904-000_1.jpg"/>
    <hyperlink ref="C2107" r:id="rId4323" display="http://warehouse.orhideja.net//images/products/161-000-904-000_1.jpg"/>
    <hyperlink ref="C2106" r:id="rId4324" display="http://warehouse.orhideja.net//images/products/161-000-904-000_1.jpg"/>
    <hyperlink ref="C2105" r:id="rId4325" display="http://warehouse.orhideja.net//images/products/161-000-904-000_1.jpg"/>
    <hyperlink ref="C2104" r:id="rId4326" display="http://warehouse.orhideja.net//images/products/161-000-904-000_1.jpg"/>
    <hyperlink ref="C2103" r:id="rId4327" display="http://warehouse.orhideja.net//images/products/161-000-904-000_1.jpg"/>
    <hyperlink ref="C2102" r:id="rId4328" display="http://warehouse.orhideja.net//images/products/161-000-904-000_1.jpg"/>
    <hyperlink ref="C2101" r:id="rId4329" display="http://warehouse.orhideja.net//images/products/161-000-904-000_1.jpg"/>
    <hyperlink ref="C2100" r:id="rId4330" display="http://warehouse.orhideja.net//images/products/161-000-904-000_1.jpg"/>
    <hyperlink ref="C2099" r:id="rId4331" display="http://warehouse.orhideja.net//images/products/161-000-904-000_1.jpg"/>
    <hyperlink ref="C2098" r:id="rId4332" display="http://warehouse.orhideja.net//images/products/161-000-904-000_1.jpg"/>
    <hyperlink ref="C2097" r:id="rId4333" display="http://warehouse.orhideja.net//images/products/161-000-904-000_1.jpg"/>
    <hyperlink ref="C2096" r:id="rId4334" display="http://warehouse.orhideja.net//images/products/161-000-904-000_1.jpg"/>
    <hyperlink ref="C2095" r:id="rId4335" display="http://warehouse.orhideja.net//images/products/782-592.jpg"/>
    <hyperlink ref="C2094" r:id="rId4336" display="http://warehouse.orhideja.net//images/products/782-592.jpg"/>
    <hyperlink ref="C2093" r:id="rId4337" display="http://warehouse.orhideja.net//images/products/782-592.jpg"/>
    <hyperlink ref="C2092" r:id="rId4338" display="http://warehouse.orhideja.net//images/products/782-592.jpg"/>
    <hyperlink ref="C2091" r:id="rId4339" display="http://warehouse.orhideja.net//images/products/782-592.jpg"/>
    <hyperlink ref="C2090" r:id="rId4340" display="http://warehouse.orhideja.net//images/products/591-592.jpg"/>
    <hyperlink ref="C2089" r:id="rId4341" display="http://warehouse.orhideja.net//images/products/591-592.jpg"/>
    <hyperlink ref="C2088" r:id="rId4342" display="http://warehouse.orhideja.net//images/products/591-592.jpg"/>
    <hyperlink ref="C2087" r:id="rId4343" display="http://warehouse.orhideja.net//images/products/591-592.jpg"/>
    <hyperlink ref="C2086" r:id="rId4344" display="http://warehouse.orhideja.net//images/products/591-592.jpg"/>
    <hyperlink ref="C2085" r:id="rId4345" display="http://warehouse.orhideja.net//images/products/591-592.jpg"/>
    <hyperlink ref="C2084" r:id="rId4346" display="http://warehouse.orhideja.net//images/products/591-592.jpg"/>
    <hyperlink ref="C2083" r:id="rId4347" display="http://warehouse.orhideja.net//images/products/591-592.jpg"/>
    <hyperlink ref="C2082" r:id="rId4348" display="http://warehouse.orhideja.net//images/products/591-592.jpg"/>
    <hyperlink ref="C2081" r:id="rId4349" display="http://warehouse.orhideja.net//images/products/591-592.jpg"/>
    <hyperlink ref="C2080" r:id="rId4350" display="http://warehouse.orhideja.net//images/products/591-592.jpg"/>
    <hyperlink ref="C2079" r:id="rId4351" display="http://warehouse.orhideja.net//images/products/591-592.jpg"/>
    <hyperlink ref="C2078" r:id="rId4352" display="http://warehouse.orhideja.net//images/products/591-592.jpg"/>
    <hyperlink ref="C2077" r:id="rId4353" display="http://warehouse.orhideja.net//images/products/591-592.jpg"/>
    <hyperlink ref="C2076" r:id="rId4354" display="http://warehouse.orhideja.net//images/products/591-592.jpg"/>
    <hyperlink ref="C2075" r:id="rId4355" display="http://warehouse.orhideja.net//images/products/591-592.jpg"/>
    <hyperlink ref="C2074" r:id="rId4356" display="http://warehouse.orhideja.net//images/products/591-592.jpg"/>
    <hyperlink ref="C2073" r:id="rId4357" display="http://warehouse.orhideja.net//images/products/591-592.jpg"/>
    <hyperlink ref="C2072" r:id="rId4358" display="http://warehouse.orhideja.net//images/products/157-592.jpg"/>
    <hyperlink ref="C2071" r:id="rId4359" display="http://warehouse.orhideja.net//images/products/157-592.jpg"/>
    <hyperlink ref="C2070" r:id="rId4360" display="http://warehouse.orhideja.net//images/products/157-592.jpg"/>
    <hyperlink ref="C2069" r:id="rId4361" display="http://warehouse.orhideja.net//images/products/157-592.jpg"/>
    <hyperlink ref="C2068" r:id="rId4362" display="http://warehouse.orhideja.net//images/products/157-592.jpg"/>
    <hyperlink ref="C2067" r:id="rId4363" display="http://warehouse.orhideja.net//images/products/157-592.jpg"/>
    <hyperlink ref="C2066" r:id="rId4364" display="http://warehouse.orhideja.net//images/products/157-592.jpg"/>
    <hyperlink ref="C2065" r:id="rId4365" display="http://warehouse.orhideja.net//images/products/157-592.jpg"/>
    <hyperlink ref="C2064" r:id="rId4366" display="http://warehouse.orhideja.net//images/products/157-592.jpg"/>
    <hyperlink ref="C2063" r:id="rId4367" display="http://warehouse.orhideja.net//images/products/157-592.jpg"/>
    <hyperlink ref="C2062" r:id="rId4368" display="http://warehouse.orhideja.net//images/products/157-592.jpg"/>
    <hyperlink ref="C2061" r:id="rId4369" display="http://warehouse.orhideja.net//images/products/157-592.jpg"/>
    <hyperlink ref="C2060" r:id="rId4370" display="http://warehouse.orhideja.net//images/products/157-592.jpg"/>
    <hyperlink ref="C2059" r:id="rId4371" display="http://warehouse.orhideja.net//images/products/157-592.jpg"/>
    <hyperlink ref="C2058" r:id="rId4372" display="http://warehouse.orhideja.net//images/products/157-592.jpg"/>
    <hyperlink ref="C2057" r:id="rId4373" display="http://warehouse.orhideja.net//images/products/150-592.jpg"/>
    <hyperlink ref="C2056" r:id="rId4374" display="http://warehouse.orhideja.net//images/products/150-592.jpg"/>
    <hyperlink ref="C2055" r:id="rId4375" display="http://warehouse.orhideja.net//images/products/150-592.jpg"/>
    <hyperlink ref="C2054" r:id="rId4376" display="http://warehouse.orhideja.net//images/products/150-592.jpg"/>
    <hyperlink ref="C2053" r:id="rId4377" display="http://warehouse.orhideja.net//images/products/150-592.jpg"/>
    <hyperlink ref="C2052" r:id="rId4378" display="http://warehouse.orhideja.net//images/products/150-592.jpg"/>
    <hyperlink ref="C2051" r:id="rId4379" display="http://warehouse.orhideja.net//images/products/150-592.jpg"/>
    <hyperlink ref="C2050" r:id="rId4380" display="http://warehouse.orhideja.net//images/products/150-592.jpg"/>
    <hyperlink ref="C2049" r:id="rId4381" display="http://warehouse.orhideja.net//images/products/225-787-black_.jpg"/>
    <hyperlink ref="C2048" r:id="rId4382" display="http://warehouse.orhideja.net//images/products/225-787-black_.jpg"/>
    <hyperlink ref="C2047" r:id="rId4383" display="http://warehouse.orhideja.net//images/products/225-787-black_.jpg"/>
    <hyperlink ref="C2046" r:id="rId4384" display="http://warehouse.orhideja.net//images/products/225-787-black_.jpg"/>
    <hyperlink ref="C2045" r:id="rId4385" display="http://warehouse.orhideja.net//images/products/225-787-black_.jpg"/>
    <hyperlink ref="C2044" r:id="rId4386" display="http://warehouse.orhideja.net//images/products/225-787-black_.jpg"/>
    <hyperlink ref="C2043" r:id="rId4387" display="http://warehouse.orhideja.net//images/products/1_15.jpg"/>
    <hyperlink ref="C2042" r:id="rId4388" display="http://warehouse.orhideja.net//images/products/1_15.jpg"/>
    <hyperlink ref="C2041" r:id="rId4389" display="http://warehouse.orhideja.net//images/products/1_15.jpg"/>
    <hyperlink ref="C2040" r:id="rId4390" display="http://warehouse.orhideja.net//images/products/1_15.jpg"/>
    <hyperlink ref="C2039" r:id="rId4391" display="http://warehouse.orhideja.net//images/products/1_15.jpg"/>
    <hyperlink ref="C2038" r:id="rId4392" display="http://warehouse.orhideja.net//images/products/1_15.jpg"/>
    <hyperlink ref="C2037" r:id="rId4393" display="http://warehouse.orhideja.net//images/products/1_15.jpg"/>
    <hyperlink ref="C2036" r:id="rId4394" display="http://warehouse.orhideja.net//images/products/1_15.jpg"/>
    <hyperlink ref="C2035" r:id="rId4395" display="http://warehouse.orhideja.net//images/products/1_15.jpg"/>
    <hyperlink ref="C2034" r:id="rId4396" display="http://warehouse.orhideja.net//images/products/1_15.jpg"/>
    <hyperlink ref="C2033" r:id="rId4397" display="http://warehouse.orhideja.net//images/products/1_15.jpg"/>
    <hyperlink ref="C2032" r:id="rId4398" display="http://warehouse.orhideja.net//images/products/1_15.jpg"/>
    <hyperlink ref="C2031" r:id="rId4399" display="http://warehouse.orhideja.net//images/products/1_15.jpg"/>
    <hyperlink ref="C2030" r:id="rId4400" display="http://warehouse.orhideja.net//images/products/1_15.jpg"/>
    <hyperlink ref="C2029" r:id="rId4401" display="http://warehouse.orhideja.net//images/products/1_15.jpg"/>
    <hyperlink ref="C2028" r:id="rId4402" display="http://warehouse.orhideja.net//images/products/1_15.jpg"/>
    <hyperlink ref="C2027" r:id="rId4403" display="http://warehouse.orhideja.net//images/products/1_15.jpg"/>
    <hyperlink ref="C2026" r:id="rId4404" display="http://warehouse.orhideja.net//images/products/1_15.jpg"/>
    <hyperlink ref="C2025" r:id="rId4405" display="http://warehouse.orhideja.net//images/products/1_15.jpg"/>
    <hyperlink ref="C2024" r:id="rId4406" display="http://warehouse.orhideja.net//images/products/1_15.jpg"/>
    <hyperlink ref="C2023" r:id="rId4407" display="http://warehouse.orhideja.net//images/products/1_15.jpg"/>
    <hyperlink ref="C2022" r:id="rId4408" display="http://warehouse.orhideja.net//images/products/1_15.jpg"/>
    <hyperlink ref="C2021" r:id="rId4409" display="http://warehouse.orhideja.net//images/products/1_15.jpg"/>
    <hyperlink ref="C2020" r:id="rId4410" display="http://warehouse.orhideja.net//images/products/1_15.jpg"/>
    <hyperlink ref="C2019" r:id="rId4411" display="http://warehouse.orhideja.net//images/products/1_15.jpg"/>
    <hyperlink ref="C2018" r:id="rId4412" display="http://warehouse.orhideja.net//images/products/1_15.jpg"/>
    <hyperlink ref="C2017" r:id="rId4413" display="http://warehouse.orhideja.net//images/products/1_15.jpg"/>
    <hyperlink ref="C2016" r:id="rId4414" display="http://warehouse.orhideja.net//images/products/1_15.jpg"/>
    <hyperlink ref="C2015" r:id="rId4415" display="http://warehouse.orhideja.net//images/products/1_15.jpg"/>
    <hyperlink ref="C2014" r:id="rId4416" display="http://warehouse.orhideja.net//images/products/1_15.jpg"/>
    <hyperlink ref="C2013" r:id="rId4417" display="http://warehouse.orhideja.net//images/products/1_15.jpg"/>
    <hyperlink ref="C2012" r:id="rId4418" display="http://warehouse.orhideja.net//images/products/1_15.jpg"/>
    <hyperlink ref="C2011" r:id="rId4419" display="http://warehouse.orhideja.net//images/products/1_15.jpg"/>
    <hyperlink ref="C2010" r:id="rId4420" display="http://warehouse.orhideja.net//images/products/1_15.jpg"/>
    <hyperlink ref="C2009" r:id="rId4421" display="http://warehouse.orhideja.net//images/products/1_15.jpg"/>
    <hyperlink ref="C2008" r:id="rId4422" display="http://warehouse.orhideja.net//images/products/1_15.jpg"/>
    <hyperlink ref="C2007" r:id="rId4423" display="http://warehouse.orhideja.net//images/products/1_15.jpg"/>
    <hyperlink ref="C2006" r:id="rId4424" display="http://warehouse.orhideja.net//images/products/1_15.jpg"/>
    <hyperlink ref="C2005" r:id="rId4425" display="http://warehouse.orhideja.net//images/products/1_15.jpg"/>
    <hyperlink ref="C2004" r:id="rId4426" display="http://warehouse.orhideja.net//images/products/1_15.jpg"/>
    <hyperlink ref="C2003" r:id="rId4427" display="http://warehouse.orhideja.net//images/products/1_15.jpg"/>
    <hyperlink ref="C2002" r:id="rId4428" display="http://warehouse.orhideja.net//images/products/1_15.jpg"/>
    <hyperlink ref="C2001" r:id="rId4429" display="http://warehouse.orhideja.net//images/products/225-787.jpg"/>
    <hyperlink ref="C2000" r:id="rId4430" display="http://warehouse.orhideja.net//images/products/225-787.jpg"/>
    <hyperlink ref="C1999" r:id="rId4431" display="http://warehouse.orhideja.net//images/products/225-787.jpg"/>
    <hyperlink ref="C1998" r:id="rId4432" display="http://warehouse.orhideja.net//images/products/225-787.jpg"/>
    <hyperlink ref="C1997" r:id="rId4433" display="http://warehouse.orhideja.net//images/products/225-787.jpg"/>
    <hyperlink ref="C1996" r:id="rId4434" display="http://warehouse.orhideja.net//images/products/225-787.jpg"/>
    <hyperlink ref="C1995" r:id="rId4435" display="http://warehouse.orhideja.net//images/products/225-787.jpg"/>
    <hyperlink ref="C1994" r:id="rId4436" display="http://warehouse.orhideja.net//images/products/561-787, 225-787 pion.jpg"/>
    <hyperlink ref="C1993" r:id="rId4437" display="http://warehouse.orhideja.net//images/products/561-787, 225-787 pion.jpg"/>
    <hyperlink ref="C1992" r:id="rId4438" display="http://warehouse.orhideja.net//images/products/561-787, 225-787 pion.jpg"/>
    <hyperlink ref="C1991" r:id="rId4439" display="http://warehouse.orhideja.net//images/products/561-787, 225-787 pion.jpg"/>
    <hyperlink ref="C1990" r:id="rId4440" display="http://warehouse.orhideja.net//images/products/561-787, 225-787 pion.jpg"/>
    <hyperlink ref="C1989" r:id="rId4441" display="http://warehouse.orhideja.net//images/products/561-787, 225-787 pion.jpg"/>
    <hyperlink ref="C1988" r:id="rId4442" display="http://warehouse.orhideja.net//images/products/561-787, 225-787 pion.jpg"/>
    <hyperlink ref="C1987" r:id="rId4443" display="http://warehouse.orhideja.net//images/products/561-787, 225-787 pion.jpg"/>
    <hyperlink ref="C1986" r:id="rId4444" display="http://warehouse.orhideja.net//images/products/561-787, 225-787 pion.jpg"/>
    <hyperlink ref="C1985" r:id="rId4445" display="http://warehouse.orhideja.net//images/products/561-787, 225-787 pion.jpg"/>
    <hyperlink ref="C1984" r:id="rId4446" display="http://warehouse.orhideja.net//images/products/561-787, 225-787 pion.jpg"/>
    <hyperlink ref="C1983" r:id="rId4447" display="http://warehouse.orhideja.net//images/products/561-787, 225-787 pion.jpg"/>
    <hyperlink ref="C1982" r:id="rId4448" display="http://warehouse.orhideja.net//images/products/561-787, 225-787 pion.jpg"/>
    <hyperlink ref="C1981" r:id="rId4449" display="http://warehouse.orhideja.net//images/products/561-787, 225-787 pion.jpg"/>
    <hyperlink ref="C1980" r:id="rId4450" display="http://warehouse.orhideja.net//images/products/561-787, 225-787 pion.jpg"/>
    <hyperlink ref="C1979" r:id="rId4451" display="http://warehouse.orhideja.net//images/products/561-787, 225-787 pion.jpg"/>
    <hyperlink ref="C1978" r:id="rId4452" display="http://warehouse.orhideja.net//images/products/561-787, 225-787 pion.jpg"/>
    <hyperlink ref="C1977" r:id="rId4453" display="http://warehouse.orhideja.net//images/products/561-787, 225-787 pion.jpg"/>
    <hyperlink ref="C1976" r:id="rId4454" display="http://warehouse.orhideja.net//images/products/561-787, 225-787 pion.jpg"/>
    <hyperlink ref="C1975" r:id="rId4455" display="http://warehouse.orhideja.net//images/products/561-787, 225-787 pion.jpg"/>
    <hyperlink ref="C1974" r:id="rId4456" display="http://warehouse.orhideja.net//images/products/561-787, 225-787 pion.jpg"/>
    <hyperlink ref="C1973" r:id="rId4457" display="http://warehouse.orhideja.net//images/products/561-787, 225-787 pion.jpg"/>
    <hyperlink ref="C1972" r:id="rId4458" display="http://warehouse.orhideja.net//images/products/561-787, 225-787 pion.jpg"/>
    <hyperlink ref="C1971" r:id="rId4459" display="http://warehouse.orhideja.net//images/products/561-787, 225-787 pion.jpg"/>
    <hyperlink ref="C1970" r:id="rId4460" display="http://warehouse.orhideja.net//images/products/561-787, 225-787 pion.jpg"/>
    <hyperlink ref="C1969" r:id="rId4461" display="http://warehouse.orhideja.net//images/products/561-787, 225-787 pion.jpg"/>
    <hyperlink ref="C1968" r:id="rId4462" display="http://warehouse.orhideja.net//images/products/561-787, 225-787 pion.jpg"/>
    <hyperlink ref="C1967" r:id="rId4463" display="http://warehouse.orhideja.net//images/products/561-787, 225-787 pion.jpg"/>
    <hyperlink ref="C1966" r:id="rId4464" display="http://warehouse.orhideja.net//images/products/561-787, 225-787 pion.jpg"/>
    <hyperlink ref="C1965" r:id="rId4465" display="http://warehouse.orhideja.net//images/products/561-787, 225-787 pion.jpg"/>
    <hyperlink ref="C1964" r:id="rId4466" display="http://warehouse.orhideja.net//images/products/561-787, 225-787 pion.jpg"/>
    <hyperlink ref="C1963" r:id="rId4467" display="http://warehouse.orhideja.net//images/products/561-787, 225-787 pion.jpg"/>
    <hyperlink ref="C1962" r:id="rId4468" display="http://warehouse.orhideja.net//images/products/561-787, 225-787 pion.jpg"/>
    <hyperlink ref="C1961" r:id="rId4469" display="http://warehouse.orhideja.net//images/products/561-787, 225-787 pion.jpg"/>
    <hyperlink ref="C1960" r:id="rId4470" display="http://warehouse.orhideja.net//images/products/561-787, 225-787 pion.jpg"/>
    <hyperlink ref="C1959" r:id="rId4471" display="http://warehouse.orhideja.net//images/products/561-787, 225-787 pion.jpg"/>
    <hyperlink ref="C1958" r:id="rId4472" display="http://warehouse.orhideja.net//images/products/561-787, 225-787 pion.jpg"/>
    <hyperlink ref="C1957" r:id="rId4473" display="http://warehouse.orhideja.net//images/products/561-787, 225-787 pion.jpg"/>
    <hyperlink ref="C1956" r:id="rId4474" display="http://warehouse.orhideja.net//images/products/561-787, 225-787 pion.jpg"/>
    <hyperlink ref="C1955" r:id="rId4475" display="http://warehouse.orhideja.net//images/products/561-787, 225-787 pion.jpg"/>
    <hyperlink ref="C1954" r:id="rId4476" display="http://warehouse.orhideja.net//images/products/561-787, 225-787 pion.jpg"/>
    <hyperlink ref="C1953" r:id="rId4477" display="http://warehouse.orhideja.net//images/products/561-787, 225-787 pion.jpg"/>
    <hyperlink ref="C1952" r:id="rId4478" display="http://warehouse.orhideja.net//images/products/561-787, 225-787 pion.jpg"/>
    <hyperlink ref="C1951" r:id="rId4479" display="http://warehouse.orhideja.net//images/products/561-787, 225-787 pion.jpg"/>
    <hyperlink ref="C1950" r:id="rId4480" display="http://warehouse.orhideja.net//images/products/561-787, 225-787 pion.jpg"/>
    <hyperlink ref="C1949" r:id="rId4481" display="http://warehouse.orhideja.net//images/products/561-787, 225-787 pion.jpg"/>
    <hyperlink ref="C1948" r:id="rId4482" display="http://warehouse.orhideja.net//images/products/289-785.jpeg"/>
    <hyperlink ref="C1947" r:id="rId4483" display="http://warehouse.orhideja.net//images/products/289-785.jpeg"/>
    <hyperlink ref="C1946" r:id="rId4484" display="http://warehouse.orhideja.net//images/products/801-785.jpeg"/>
    <hyperlink ref="C1945" r:id="rId4485" display="http://warehouse.orhideja.net//images/products/801-785.jpeg"/>
    <hyperlink ref="C1944" r:id="rId4486" display="http://warehouse.orhideja.net//images/products/801-785.jpeg"/>
    <hyperlink ref="C1943" r:id="rId4487" display="http://warehouse.orhideja.net//images/products/801-785.jpeg"/>
    <hyperlink ref="C1942" r:id="rId4488" display="http://warehouse.orhideja.net//images/products/513-785 cveto4no rozovij.jpeg"/>
    <hyperlink ref="C1941" r:id="rId4489" display="http://warehouse.orhideja.net//images/products/513-785 cveto4no rozovij.jpeg"/>
    <hyperlink ref="C1940" r:id="rId4490" display="http://warehouse.orhideja.net//images/products/513-785 cveto4no rozovij.jpeg"/>
    <hyperlink ref="C1939" r:id="rId4491" display="http://warehouse.orhideja.net//images/products/513-785 cveto4no rozovij.jpeg"/>
    <hyperlink ref="C1938" r:id="rId4492" display="http://warehouse.orhideja.net//images/products/513-785 cveto4no rozovij.jpeg"/>
    <hyperlink ref="C1937" r:id="rId4493" display="http://warehouse.orhideja.net//images/products/513-785 cveto4no rozovij.jpeg"/>
    <hyperlink ref="C1936" r:id="rId4494" display="http://warehouse.orhideja.net//images/products/513-785 cveto4no rozovij.jpeg"/>
    <hyperlink ref="C1935" r:id="rId4495" display="http://warehouse.orhideja.net//images/products/513-785 cveto4no rozovij.jpeg"/>
    <hyperlink ref="C1934" r:id="rId4496" display="http://warehouse.orhideja.net//images/products/646-785-ivory.jpg"/>
    <hyperlink ref="C1933" r:id="rId4497" display="http://warehouse.orhideja.net//images/products/646-785-ivory.jpg"/>
    <hyperlink ref="C1932" r:id="rId4498" display="http://warehouse.orhideja.net//images/products/646-785-ivory.jpg"/>
    <hyperlink ref="C1931" r:id="rId4499" display="http://warehouse.orhideja.net//images/products/646-785-ivory.jpg"/>
    <hyperlink ref="C1930" r:id="rId4500" display="http://warehouse.orhideja.net//images/products/291-785-ivory.jpg"/>
    <hyperlink ref="C1929" r:id="rId4501" display="http://warehouse.orhideja.net//images/products/291-785-ivory.jpg"/>
    <hyperlink ref="C1928" r:id="rId4502" display="http://warehouse.orhideja.net//images/products/291-785-ivory.jpg"/>
    <hyperlink ref="C1927" r:id="rId4503" display="http://warehouse.orhideja.net//images/products/291-785-ivory.jpg"/>
    <hyperlink ref="C1926" r:id="rId4504" display="http://warehouse.orhideja.net//images/products/210-785-ivory_2.jpg"/>
    <hyperlink ref="C1925" r:id="rId4505" display="http://warehouse.orhideja.net//images/products/210-785-ivory_2.jpg"/>
    <hyperlink ref="C1924" r:id="rId4506" display="http://warehouse.orhideja.net//images/products/210-785-ivory_2.jpg"/>
    <hyperlink ref="C1923" r:id="rId4507" display="http://warehouse.orhideja.net//images/products/210-785-ivory_2.jpg"/>
    <hyperlink ref="C1922" r:id="rId4508" display="http://warehouse.orhideja.net//images/products/210-785-ivory_2.jpg"/>
    <hyperlink ref="C1921" r:id="rId4509" display="http://warehouse.orhideja.net//images/products/801-785-ivory.jpg"/>
    <hyperlink ref="C1920" r:id="rId4510" display="http://warehouse.orhideja.net//images/products/801-785-ivory.jpg"/>
    <hyperlink ref="C1919" r:id="rId4511" display="http://warehouse.orhideja.net//images/products/801-785-ivory.jpg"/>
    <hyperlink ref="C1918" r:id="rId4512" display="http://warehouse.orhideja.net//images/products/801-785-ivory.jpg"/>
    <hyperlink ref="C1917" r:id="rId4513" display="http://warehouse.orhideja.net//images/products/557-785-ivory.jpg"/>
    <hyperlink ref="C1916" r:id="rId4514" display="http://warehouse.orhideja.net//images/products/557-785-ivory.jpg"/>
    <hyperlink ref="C1915" r:id="rId4515" display="http://warehouse.orhideja.net//images/products/291-785 beige.jpg"/>
    <hyperlink ref="C1914" r:id="rId4516" display="http://warehouse.orhideja.net//images/products/291-785 beige.jpg"/>
    <hyperlink ref="C1913" r:id="rId4517" display="http://warehouse.orhideja.net//images/products/291-785 beige.jpg"/>
    <hyperlink ref="C1912" r:id="rId4518" display="http://warehouse.orhideja.net//images/products/291-785 beige.jpg"/>
    <hyperlink ref="C1911" r:id="rId4519" display="http://warehouse.orhideja.net//images/products/291-785 beige.jpg"/>
    <hyperlink ref="C1910" r:id="rId4520" display="http://warehouse.orhideja.net//images/products/210-785 beige.jpg"/>
    <hyperlink ref="C1909" r:id="rId4521" display="http://warehouse.orhideja.net//images/products/210-785 beige.jpg"/>
    <hyperlink ref="C1908" r:id="rId4522" display="http://warehouse.orhideja.net//images/products/557-785 beige.jpg"/>
    <hyperlink ref="C1907" r:id="rId4523" display="http://warehouse.orhideja.net//images/products/557-785 beige.jpg"/>
    <hyperlink ref="C1906" r:id="rId4524" display="http://warehouse.orhideja.net//images/products/557-785 beige.jpg"/>
    <hyperlink ref="C1905" r:id="rId4525" display="http://warehouse.orhideja.net//images/products/557-785 beige.jpg"/>
    <hyperlink ref="C1904" r:id="rId4526" display="http://warehouse.orhideja.net//images/products/291-785-red.jpg"/>
    <hyperlink ref="C1903" r:id="rId4527" display="http://warehouse.orhideja.net//images/products/291-785-red.jpg"/>
    <hyperlink ref="C1902" r:id="rId4528" display="http://warehouse.orhideja.net//images/products/291-785-red.jpg"/>
    <hyperlink ref="C1901" r:id="rId4529" display="http://warehouse.orhideja.net//images/products/289-785.jpg"/>
    <hyperlink ref="C1900" r:id="rId4530" display="http://warehouse.orhideja.net//images/products/289-785.jpg"/>
    <hyperlink ref="C1899" r:id="rId4531" display="http://warehouse.orhideja.net//images/products/557-785-red.jpg"/>
    <hyperlink ref="C1898" r:id="rId4532" display="http://warehouse.orhideja.net//images/products/557-785-red.jpg"/>
    <hyperlink ref="C1897" r:id="rId4533" display="http://warehouse.orhideja.net//images/products/557-785-red.jpg"/>
    <hyperlink ref="C1896" r:id="rId4534" display="http://warehouse.orhideja.net//images/products/557-785-red.jpg"/>
    <hyperlink ref="C1895" r:id="rId4535" display="http://warehouse.orhideja.net//images/products/508-170,-225-170-black_6.jpg"/>
    <hyperlink ref="C1894" r:id="rId4536" display="http://warehouse.orhideja.net//images/products/508-170,-225-170-black_6.jpg"/>
    <hyperlink ref="C1893" r:id="rId4537" display="http://warehouse.orhideja.net//images/products/508-170,-225-170-black_1.jpg"/>
    <hyperlink ref="C1892" r:id="rId4538" display="http://warehouse.orhideja.net//images/products/508-170,-225-170-black_1.jpg"/>
    <hyperlink ref="C1891" r:id="rId4539" display="http://warehouse.orhideja.net//images/products/508-170,-225-170-black_1.jpg"/>
    <hyperlink ref="C1890" r:id="rId4540" display="http://warehouse.orhideja.net//images/products/508-170,-225-170-black_1.jpg"/>
    <hyperlink ref="C1889" r:id="rId4541" display="http://warehouse.orhideja.net//images/products/508-170,-225-170-black_1.jpg"/>
    <hyperlink ref="C1888" r:id="rId4542" display="http://warehouse.orhideja.net//images/products/508-170,-225-170-black_1.jpg"/>
    <hyperlink ref="C1887" r:id="rId4543" display="http://warehouse.orhideja.net//images/products/508-170,-225-170-black_1.jpg"/>
    <hyperlink ref="C1886" r:id="rId4544" display="http://warehouse.orhideja.net//images/products/508-170,-225-170-black_1.jpg"/>
    <hyperlink ref="C1885" r:id="rId4545" display="http://warehouse.orhideja.net//images/products/508-170,-225-170-black_1.jpg"/>
    <hyperlink ref="C1884" r:id="rId4546" display="http://warehouse.orhideja.net//images/products/508-170,-225-170-black_1.jpg"/>
    <hyperlink ref="C1883" r:id="rId4547" display="http://warehouse.orhideja.net//images/products/508-170,-225-170-black_1.jpg"/>
    <hyperlink ref="C1882" r:id="rId4548" display="http://warehouse.orhideja.net//images/products/508-170,-225-170-black_1.jpg"/>
    <hyperlink ref="C1881" r:id="rId4549" display="http://warehouse.orhideja.net//images/products/508-170,-225-170-black_1.jpg"/>
    <hyperlink ref="C1880" r:id="rId4550" display="http://warehouse.orhideja.net//images/products/508-170,-225-170-black_1.jpg"/>
    <hyperlink ref="C1879" r:id="rId4551" display="http://warehouse.orhideja.net//images/products/508-170,-225-170-black_1.jpg"/>
    <hyperlink ref="C1878" r:id="rId4552" display="http://warehouse.orhideja.net//images/products/508-170,-225-170-black_1.jpg"/>
    <hyperlink ref="C1877" r:id="rId4553" display="http://warehouse.orhideja.net//images/products/508-170,-225-170-black_1.jpg"/>
    <hyperlink ref="C1876" r:id="rId4554" display="http://warehouse.orhideja.net//images/products/508-170,-225-170-black_1.jpg"/>
    <hyperlink ref="C1875" r:id="rId4555" display="http://warehouse.orhideja.net//images/products/508-170,-225-170-black_1.jpg"/>
    <hyperlink ref="C1874" r:id="rId4556" display="http://warehouse.orhideja.net//images/products/508-170,-225-170-black_1.jpg"/>
    <hyperlink ref="C1873" r:id="rId4557" display="http://warehouse.orhideja.net//images/products/508-170,-225-170-black_1.jpg"/>
    <hyperlink ref="C1872" r:id="rId4558" display="http://warehouse.orhideja.net//images/products/508-170,-225-170-black_1.jpg"/>
    <hyperlink ref="C1871" r:id="rId4559" display="http://warehouse.orhideja.net//images/products/508-170,-225-170-black_1.jpg"/>
    <hyperlink ref="C1870" r:id="rId4560" display="http://warehouse.orhideja.net//images/products/508-170,-225-170-black_1.jpg"/>
    <hyperlink ref="C1869" r:id="rId4561" display="http://warehouse.orhideja.net//images/products/508-170,-225-170-black_1.jpg"/>
    <hyperlink ref="C1868" r:id="rId4562" display="http://warehouse.orhideja.net//images/products/508-170,-225-170-black_1.jpg"/>
    <hyperlink ref="C1867" r:id="rId4563" display="http://warehouse.orhideja.net//images/products/508-170,-225-170-black_1.jpg"/>
    <hyperlink ref="C1866" r:id="rId4564" display="http://warehouse.orhideja.net//images/products/508-170,-225-170-black_1.jpg"/>
    <hyperlink ref="C1865" r:id="rId4565" display="http://warehouse.orhideja.net//images/products/508-170,-225-170-black_1.jpg"/>
    <hyperlink ref="C1864" r:id="rId4566" display="http://warehouse.orhideja.net//images/products/508-170,-225-170-black_1.jpg"/>
    <hyperlink ref="C1863" r:id="rId4567" display="http://warehouse.orhideja.net//images/products/508-170,-225-170-black_1.jpg"/>
    <hyperlink ref="C1862" r:id="rId4568" display="http://warehouse.orhideja.net//images/products/508-170,-225-170-black_1.jpg"/>
    <hyperlink ref="C1861" r:id="rId4569" display="http://warehouse.orhideja.net//images/products/225-170.jpg"/>
    <hyperlink ref="C1860" r:id="rId4570" display="http://warehouse.orhideja.net//images/products/225-170.jpg"/>
    <hyperlink ref="C1859" r:id="rId4571" display="http://warehouse.orhideja.net//images/products/225-170.jpg"/>
    <hyperlink ref="C1858" r:id="rId4572" display="http://warehouse.orhideja.net//images/products/225-170.jpg"/>
    <hyperlink ref="C1857" r:id="rId4573" display="http://warehouse.orhideja.net//images/products/508-170,-225-170-white_1_2.jpg"/>
    <hyperlink ref="C1856" r:id="rId4574" display="http://warehouse.orhideja.net//images/products/508-170,-225-170-white_1_2.jpg"/>
    <hyperlink ref="C1855" r:id="rId4575" display="http://warehouse.orhideja.net//images/products/508-170,-225-170-white_1_2.jpg"/>
    <hyperlink ref="C1854" r:id="rId4576" display="http://warehouse.orhideja.net//images/products/508-170,-225-170-white_1_2.jpg"/>
    <hyperlink ref="C1853" r:id="rId4577" display="http://warehouse.orhideja.net//images/products/508-170,-225-170-white_1_2.jpg"/>
    <hyperlink ref="C1852" r:id="rId4578" display="http://warehouse.orhideja.net//images/products/508-170,-225-170-white_1_2.jpg"/>
    <hyperlink ref="C1851" r:id="rId4579" display="http://warehouse.orhideja.net//images/products/508-170,-225-170-white_1_2.jpg"/>
    <hyperlink ref="C1850" r:id="rId4580" display="http://warehouse.orhideja.net//images/products/508-170,-225-170-white_1_2.jpg"/>
    <hyperlink ref="C1849" r:id="rId4581" display="http://warehouse.orhideja.net//images/products/508-170,-225-170-white_1_2.jpg"/>
    <hyperlink ref="C1848" r:id="rId4582" display="http://warehouse.orhideja.net//images/products/508-170,-225-170-white_1_2.jpg"/>
    <hyperlink ref="C1847" r:id="rId4583" display="http://warehouse.orhideja.net//images/products/508-170,-225-170-white_6.jpg"/>
    <hyperlink ref="C1846" r:id="rId4584" display="http://warehouse.orhideja.net//images/products/508-170,-225-170-white_6.jpg"/>
    <hyperlink ref="C1845" r:id="rId4585" display="http://warehouse.orhideja.net//images/products/508-170,-225-170-white_6.jpg"/>
    <hyperlink ref="C1844" r:id="rId4586" display="http://warehouse.orhideja.net//images/products/508-170,-225-170-white_6.jpg"/>
    <hyperlink ref="C1843" r:id="rId4587" display="http://warehouse.orhideja.net//images/products/508-170,-225-170-white_6.jpg"/>
    <hyperlink ref="C1842" r:id="rId4588" display="http://warehouse.orhideja.net//images/products/508-170,-225-170-white_6.jpg"/>
    <hyperlink ref="C1841" r:id="rId4589" display="http://warehouse.orhideja.net//images/products/508-170,-225-170-white_6.jpg"/>
    <hyperlink ref="C1840" r:id="rId4590" display="http://warehouse.orhideja.net//images/products/508-170,-225-170-white_6.jpg"/>
    <hyperlink ref="C1839" r:id="rId4591" display="http://warehouse.orhideja.net//images/products/508-170,-225-170-white_1.jpg"/>
    <hyperlink ref="C1838" r:id="rId4592" display="http://warehouse.orhideja.net//images/products/508-170,-225-170-white_1.jpg"/>
    <hyperlink ref="C1837" r:id="rId4593" display="http://warehouse.orhideja.net//images/products/508-170,-225-170-white_1.jpg"/>
    <hyperlink ref="C1836" r:id="rId4594" display="http://warehouse.orhideja.net//images/products/508-170,-225-170-white_1.jpg"/>
    <hyperlink ref="C1835" r:id="rId4595" display="http://warehouse.orhideja.net//images/products/508-170,-225-170-white_1.jpg"/>
    <hyperlink ref="C1834" r:id="rId4596" display="http://warehouse.orhideja.net//images/products/508-170,-225-170-white_1.jpg"/>
    <hyperlink ref="C1833" r:id="rId4597" display="http://warehouse.orhideja.net//images/products/508-170,-225-170-white_1.jpg"/>
    <hyperlink ref="C1832" r:id="rId4598" display="http://warehouse.orhideja.net//images/products/508-170,-225-170-white_1.jpg"/>
    <hyperlink ref="C1831" r:id="rId4599" display="http://warehouse.orhideja.net//images/products/508-170,-225-170-white_1.jpg"/>
    <hyperlink ref="C1830" r:id="rId4600" display="http://warehouse.orhideja.net//images/products/508-170,-225-170-white_1.jpg"/>
    <hyperlink ref="C1829" r:id="rId4601" display="http://warehouse.orhideja.net//images/products/508-170,-225-170-white_1.jpg"/>
    <hyperlink ref="C1828" r:id="rId4602" display="http://warehouse.orhideja.net//images/products/508-170,-225-170-white_1.jpg"/>
    <hyperlink ref="C1827" r:id="rId4603" display="http://warehouse.orhideja.net//images/products/508-170,-225-170-white_1.jpg"/>
    <hyperlink ref="C1826" r:id="rId4604" display="http://warehouse.orhideja.net//images/products/508-170,-225-170-white_1.jpg"/>
    <hyperlink ref="C1825" r:id="rId4605" display="http://warehouse.orhideja.net//images/products/508-170,-225-170-white_1.jpg"/>
    <hyperlink ref="C1824" r:id="rId4606" display="http://warehouse.orhideja.net//images/products/508-170,-225-170-white_1.jpg"/>
    <hyperlink ref="C1823" r:id="rId4607" display="http://warehouse.orhideja.net//images/products/508-170,-225-170-white_1.jpg"/>
    <hyperlink ref="C1822" r:id="rId4608" display="http://warehouse.orhideja.net//images/products/508-170,-225-170-white_1.jpg"/>
    <hyperlink ref="C1821" r:id="rId4609" display="http://warehouse.orhideja.net//images/products/508-170,-225-170-white_1.jpg"/>
    <hyperlink ref="C1820" r:id="rId4610" display="http://warehouse.orhideja.net//images/products/508-170,-225-170-white_1.jpg"/>
    <hyperlink ref="C1819" r:id="rId4611" display="http://warehouse.orhideja.net//images/products/508-170,-225-170-white_1.jpg"/>
    <hyperlink ref="C1818" r:id="rId4612" display="http://warehouse.orhideja.net//images/products/508-170,-225-170-white_1.jpg"/>
    <hyperlink ref="C1817" r:id="rId4613" display="http://warehouse.orhideja.net//images/products/508-170,-225-170-white_1.jpg"/>
    <hyperlink ref="C1816" r:id="rId4614" display="http://warehouse.orhideja.net//images/products/652-438_black.jpg"/>
    <hyperlink ref="C1815" r:id="rId4615" display="http://warehouse.orhideja.net//images/products/652-438_black.jpg"/>
    <hyperlink ref="C1814" r:id="rId4616" display="http://warehouse.orhideja.net//images/products/652-438_black.jpg"/>
    <hyperlink ref="C1813" r:id="rId4617" display="http://warehouse.orhideja.net//images/products/652-438_black.jpg"/>
    <hyperlink ref="C1812" r:id="rId4618" display="http://warehouse.orhideja.net//images/products/652-438_black.jpg"/>
    <hyperlink ref="C1811" r:id="rId4619" display="http://warehouse.orhideja.net//images/products/652-438_black.jpg"/>
    <hyperlink ref="C1810" r:id="rId4620" display="http://warehouse.orhideja.net//images/products/652-438_black.jpg"/>
    <hyperlink ref="C1809" r:id="rId4621" display="http://warehouse.orhideja.net//images/products/557-438.jpg"/>
    <hyperlink ref="C1808" r:id="rId4622" display="http://warehouse.orhideja.net//images/products/557-438.jpg"/>
    <hyperlink ref="C1807" r:id="rId4623" display="http://warehouse.orhideja.net//images/products/557-438.jpg"/>
    <hyperlink ref="C1806" r:id="rId4624" display="http://warehouse.orhideja.net//images/products/557-438.jpg"/>
    <hyperlink ref="C1805" r:id="rId4625" display="http://warehouse.orhideja.net//images/products/557-438.jpg"/>
    <hyperlink ref="C1804" r:id="rId4626" display="http://warehouse.orhideja.net//images/products/557-438.jpg"/>
    <hyperlink ref="C1803" r:id="rId4627" display="http://warehouse.orhideja.net//images/products/673-438 black-peony.jpg"/>
    <hyperlink ref="C1802" r:id="rId4628" display="http://warehouse.orhideja.net//images/products/673-438 black-peony.jpg"/>
    <hyperlink ref="C1801" r:id="rId4629" display="http://warehouse.orhideja.net//images/products/673-438 black-peony.jpg"/>
    <hyperlink ref="C1800" r:id="rId4630" display="http://warehouse.orhideja.net//images/products/673-438 black-peony.jpg"/>
    <hyperlink ref="C1799" r:id="rId4631" display="http://warehouse.orhideja.net//images/products/673-438 black-peony.jpg"/>
    <hyperlink ref="C1798" r:id="rId4632" display="http://warehouse.orhideja.net//images/products/673-438 black-peony.jpg"/>
    <hyperlink ref="C1797" r:id="rId4633" display="http://warehouse.orhideja.net//images/products/673-438 black-peony.jpg"/>
    <hyperlink ref="C1796" r:id="rId4634" display="http://warehouse.orhideja.net//images/products/646-438.jpg"/>
    <hyperlink ref="C1795" r:id="rId4635" display="http://warehouse.orhideja.net//images/products/646-438.jpg"/>
    <hyperlink ref="C1794" r:id="rId4636" display="http://warehouse.orhideja.net//images/products/646-438.jpg"/>
    <hyperlink ref="C1793" r:id="rId4637" display="http://warehouse.orhideja.net//images/products/646-438.jpg"/>
    <hyperlink ref="C1792" r:id="rId4638" display="http://warehouse.orhideja.net//images/products/646-438.jpg"/>
    <hyperlink ref="C1791" r:id="rId4639" display="http://warehouse.orhideja.net//images/products/557-438-FIN.jpg"/>
    <hyperlink ref="C1790" r:id="rId4640" display="http://warehouse.orhideja.net//images/products/557-438-FIN.jpg"/>
    <hyperlink ref="C1789" r:id="rId4641" display="http://warehouse.orhideja.net//images/products/557-438-FIN.jpg"/>
    <hyperlink ref="C1788" r:id="rId4642" display="http://warehouse.orhideja.net//images/products/557-438-FIN.jpg"/>
    <hyperlink ref="C1787" r:id="rId4643" display="http://warehouse.orhideja.net//images/products/557-438-FIN.jpg"/>
    <hyperlink ref="C1786" r:id="rId4644" display="http://warehouse.orhideja.net//images/products/557-438-FIN.jpg"/>
    <hyperlink ref="C1785" r:id="rId4645" display="http://warehouse.orhideja.net//images/products/557-438-FIN.jpg"/>
    <hyperlink ref="C1784" r:id="rId4646" display="http://warehouse.orhideja.net//images/products/557-438-FIN.jpg"/>
    <hyperlink ref="C1783" r:id="rId4647" display="http://warehouse.orhideja.net//images/products/557-438-FIN.jpg"/>
    <hyperlink ref="C1782" r:id="rId4648" display="http://warehouse.orhideja.net//images/products/557-438-FIN.jpg"/>
    <hyperlink ref="C1781" r:id="rId4649" display="http://warehouse.orhideja.net//images/products/557-438-FIN.jpg"/>
    <hyperlink ref="C1780" r:id="rId4650" display="http://warehouse.orhideja.net//images/products/557-438-FIN.jpg"/>
    <hyperlink ref="C1779" r:id="rId4651" display="http://warehouse.orhideja.net//images/products/557-438-FIN.jpg"/>
    <hyperlink ref="C1778" r:id="rId4652" display="http://warehouse.orhideja.net//images/products/557-438-FIN.jpg"/>
    <hyperlink ref="C1777" r:id="rId4653" display="http://warehouse.orhideja.net//images/products/557-438-FIN.jpg"/>
    <hyperlink ref="C1776" r:id="rId4654" display="http://warehouse.orhideja.net//images/products/557-438-FIN.jpg"/>
    <hyperlink ref="C1775" r:id="rId4655" display="http://warehouse.orhideja.net//images/products/263-438 t.-sinij.jpg"/>
    <hyperlink ref="C1774" r:id="rId4656" display="http://warehouse.orhideja.net/images/products/263-438 t.-sinij.jpg"/>
    <hyperlink ref="C1773" r:id="rId4657" display="http://warehouse.orhideja.net//images/products/263-438 t.-sinij.jpg"/>
    <hyperlink ref="C1772" r:id="rId4658" display="http://warehouse.orhideja.net//images/products/557-438,-210-438-t-sinij_6.jpg"/>
    <hyperlink ref="C1771" r:id="rId4659" display="http://warehouse.orhideja.net//images/products/557-438,-210-438-t-sinij_6.jpg"/>
    <hyperlink ref="C1770" r:id="rId4660" display="http://warehouse.orhideja.net//images/products/557-438,-210-438-t-sinij_6.jpg"/>
    <hyperlink ref="C1769" r:id="rId4661" display="http://warehouse.orhideja.net//images/products/557-438,-210-438-t-sinij_6.jpg"/>
    <hyperlink ref="C1768" r:id="rId4662" display="http://warehouse.orhideja.net//images/products/557-438,-210-438-t-sinij_1.jpg"/>
    <hyperlink ref="C1767" r:id="rId4663" display="http://warehouse.orhideja.net//images/products/557-438,-210-438-t-sinij_1.jpg"/>
    <hyperlink ref="C1766" r:id="rId4664" display="http://warehouse.orhideja.net//images/products/557-438,-210-438-t-sinij_1.jpg"/>
    <hyperlink ref="C1765" r:id="rId4665" display="http://warehouse.orhideja.net//images/products/557-438,-210-438-t-sinij_1.jpg"/>
    <hyperlink ref="C1764" r:id="rId4666" display="http://warehouse.orhideja.net//images/products/557-438,-210-438-t-sinij_1.jpg"/>
    <hyperlink ref="C1763" r:id="rId4667" display="http://warehouse.orhideja.net//images/products/557-438,-210-438-t-sinij_1.jpg"/>
    <hyperlink ref="C1762" r:id="rId4668" display="http://warehouse.orhideja.net//images/products/557-438,-210-438-t-sinij_1.jpg"/>
    <hyperlink ref="C1761" r:id="rId4669" display="http://warehouse.orhideja.net//images/products/557-438,-210-438-t-sinij_1.jpg"/>
    <hyperlink ref="C1760" r:id="rId4670" display="http://warehouse.orhideja.net//images/products/557-438,-210-438-t-sinij_1.jpg"/>
    <hyperlink ref="C1759" r:id="rId4671" display="http://warehouse.orhideja.net//images/products/557-438,-210-438-t-sinij_1.jpg"/>
    <hyperlink ref="C1758" r:id="rId4672" display="http://warehouse.orhideja.net//images/products/557-438,-210-438-t-sinij_1.jpg"/>
    <hyperlink ref="C1757" r:id="rId4673" display="http://warehouse.orhideja.net//images/products/652-438 vinograd.jpg"/>
    <hyperlink ref="C1756" r:id="rId4674" display="http://warehouse.orhideja.net//images/products/652-438 vinograd.jpg"/>
    <hyperlink ref="C1755" r:id="rId4675" display="http://warehouse.orhideja.net//images/products/652-438 vinograd.jpg"/>
    <hyperlink ref="C1754" r:id="rId4676" display="http://warehouse.orhideja.net//images/products/652-438 vinograd.jpg"/>
    <hyperlink ref="C1753" r:id="rId4677" display="http://warehouse.orhideja.net//images/products/652-438 vinograd.jpg"/>
    <hyperlink ref="C1752" r:id="rId4678" display="http://warehouse.orhideja.net//images/products/652-438 vinograd.jpg"/>
    <hyperlink ref="C1751" r:id="rId4679" display="http://warehouse.orhideja.net//images/products/125-438-vonograd.-nud,-263-438-vinograd_6.jpg"/>
    <hyperlink ref="C1750" r:id="rId4680" display="http://warehouse.orhideja.net//images/products/125-438-vonograd.-nud,-263-438-vinograd_6.jpg"/>
    <hyperlink ref="C1749" r:id="rId4681" display="http://warehouse.orhideja.net//images/products/125-438-vonograd.-nud,-263-438-vinograd_6.jpg"/>
    <hyperlink ref="C1748" r:id="rId4682" display="http://warehouse.orhideja.net//images/products/125-438-vonograd.-nud,-263-438-vinograd_6.jpg"/>
    <hyperlink ref="C1747" r:id="rId4683" display="http://warehouse.orhideja.net//images/products/557-438-vinograd-pion,-210-438-vinograd_6.jpg"/>
    <hyperlink ref="C1746" r:id="rId4684" display="http://warehouse.orhideja.net//images/products/557-438-vinograd-pion,-210-438-vinograd_6.jpg"/>
    <hyperlink ref="C1745" r:id="rId4685" display="http://warehouse.orhideja.net//images/products/557-438-vinograd-pion,-210-438-vinograd_6.jpg"/>
    <hyperlink ref="C1744" r:id="rId4686" display="http://warehouse.orhideja.net//images/products/557-438-vinograd-pion,-210-438-vinograd_6.jpg"/>
    <hyperlink ref="C1743" r:id="rId4687" display="http://warehouse.orhideja.net//images/products/125-438-646-438-_6.jpg"/>
    <hyperlink ref="C1742" r:id="rId4688" display="http://warehouse.orhideja.net//images/products/125-438-646-438-_6.jpg"/>
    <hyperlink ref="C1741" r:id="rId4689" display="http://warehouse.orhideja.net//images/products/125-438-646-438-_6.jpg"/>
    <hyperlink ref="C1740" r:id="rId4690" display="http://warehouse.orhideja.net//images/products/125-438-646-438-_6.jpg"/>
    <hyperlink ref="C1739" r:id="rId4691" display="http://warehouse.orhideja.net//images/products/125-438-646-438-_6.jpg"/>
    <hyperlink ref="C1738" r:id="rId4692" display="http://warehouse.orhideja.net//images/products/125-438-646-438-_6.jpg"/>
    <hyperlink ref="C1737" r:id="rId4693" display="http://warehouse.orhideja.net//images/products/557-438-vinograd-pion,-210-438-vinograd_1.jpg"/>
    <hyperlink ref="C1736" r:id="rId4694" display="http://warehouse.orhideja.net//images/products/557-438-vinograd-pion,-210-438-vinograd_1.jpg"/>
    <hyperlink ref="C1735" r:id="rId4695" display="http://warehouse.orhideja.net//images/products/557-438-vinograd-pion,-210-438-vinograd_1.jpg"/>
    <hyperlink ref="C1734" r:id="rId4696" display="http://warehouse.orhideja.net//images/products/557-438-vinograd-pion,-210-438-vinograd_1.jpg"/>
    <hyperlink ref="C1733" r:id="rId4697" display="http://warehouse.orhideja.net//images/products/557-438-vinograd-pion,-210-438-vinograd_1.jpg"/>
    <hyperlink ref="C1732" r:id="rId4698" display="http://warehouse.orhideja.net//images/products/557-438-vinograd-pion,-210-438-vinograd_1.jpg"/>
    <hyperlink ref="C1731" r:id="rId4699" display="http://warehouse.orhideja.net//images/products/557-438-vinograd-pion,-210-438-vinograd_1.jpg"/>
    <hyperlink ref="C1730" r:id="rId4700" display="http://warehouse.orhideja.net//images/products/557-438-vinograd-pion,-210-438-vinograd_1.jpg"/>
    <hyperlink ref="C1729" r:id="rId4701" display="http://warehouse.orhideja.net//images/products/557-438-vinograd-pion,-210-438-vinograd_1.jpg"/>
    <hyperlink ref="C1728" r:id="rId4702" display="http://warehouse.orhideja.net//images/products/557-438-vinograd-pion,-210-438-vinograd_1.jpg"/>
    <hyperlink ref="C1727" r:id="rId4703" display="http://warehouse.orhideja.net//images/products/557-438-vinograd-pion,-210-438-vinograd_1.jpg"/>
    <hyperlink ref="C1726" r:id="rId4704" display="http://warehouse.orhideja.net//images/products/557-438-vinograd-pion,-210-438-vinograd_1.jpg"/>
    <hyperlink ref="C1725" r:id="rId4705" display="http://warehouse.orhideja.net//images/products/557-438-vinograd-pion,-210-438-vinograd_1.jpg"/>
    <hyperlink ref="C1724" r:id="rId4706" display="http://warehouse.orhideja.net//images/products/557-438-vinograd-pion,-210-438-vinograd_1.jpg"/>
    <hyperlink ref="C1723" r:id="rId4707" display="http://warehouse.orhideja.net//images/products/557-438-vinograd-pion,-210-438-vinograd_1.jpg"/>
    <hyperlink ref="C1722" r:id="rId4708" display="http://warehouse.orhideja.net//images/products/557-438-vinograd-pion,-210-438-vinograd_1.jpg"/>
    <hyperlink ref="C1721" r:id="rId4709" display="http://warehouse.orhideja.net//images/products/557-438-vinograd-pion,-210-438-vinograd_1.jpg"/>
    <hyperlink ref="C1720" r:id="rId4710" display="http://warehouse.orhideja.net//images/products/557-438-vinograd-pion,-210-438-vinograd_1.jpg"/>
    <hyperlink ref="C1719" r:id="rId4711" display="http://warehouse.orhideja.net//images/products/557-438-vinograd-pion,-210-438-vinograd_1.jpg"/>
    <hyperlink ref="C1718" r:id="rId4712" display="http://warehouse.orhideja.net//images/products/557-438-vinograd-pion,-210-438-vinograd_1.jpg"/>
    <hyperlink ref="C1717" r:id="rId4713" display="http://warehouse.orhideja.net//images/products/557-438-vinograd-pion,-210-438-vinograd_1.jpg"/>
    <hyperlink ref="C1716" r:id="rId4714" display="http://warehouse.orhideja.net//images/products/557-438-vinograd-pion,-210-438-vinograd_1.jpg"/>
    <hyperlink ref="C1715" r:id="rId4715" display="http://warehouse.orhideja.net//images/products/125-438 grape wine NEW.jpg"/>
    <hyperlink ref="C1714" r:id="rId4716" display="http://warehouse.orhideja.net//images/products/125-438 grape wine NEW.jpg"/>
    <hyperlink ref="C1713" r:id="rId4717" display="http://warehouse.orhideja.net//images/products/125-438 grape wine NEW.jpg"/>
    <hyperlink ref="C1712" r:id="rId4718" display="http://warehouse.orhideja.net//images/products/125-438 grape wine NEW.jpg"/>
    <hyperlink ref="C1711" r:id="rId4719" display="http://warehouse.orhideja.net//images/products/125-438 grape wine NEW.jpg"/>
    <hyperlink ref="C1710" r:id="rId4720" display="http://warehouse.orhideja.net//images/products/125-438 grape wine NEW.jpg"/>
    <hyperlink ref="C1709" r:id="rId4721" display="http://warehouse.orhideja.net//images/products/125-438 grape wine NEW.jpg"/>
    <hyperlink ref="C1708" r:id="rId4722" display="http://warehouse.orhideja.net//images/products/125-438 grape wine NEW.jpg"/>
    <hyperlink ref="C1707" r:id="rId4723" display="http://warehouse.orhideja.net//images/products/125-438 grape wine NEW.jpg"/>
    <hyperlink ref="C1706" r:id="rId4724" display="http://warehouse.orhideja.net//images/products/125-438 grape wine NEW.jpg"/>
    <hyperlink ref="C1705" r:id="rId4725" display="http://warehouse.orhideja.net//images/products/125-438 grape wine NEW.jpg"/>
    <hyperlink ref="C1704" r:id="rId4726" display="http://warehouse.orhideja.net//images/products/125-438 grape wine NEW.jpg"/>
    <hyperlink ref="C1703" r:id="rId4727" display="http://warehouse.orhideja.net//images/products/125-438 grape wine NEW.jpg"/>
    <hyperlink ref="C1702" r:id="rId4728" display="http://warehouse.orhideja.net//images/products/125-438 grape wine NEW.jpg"/>
    <hyperlink ref="C1701" r:id="rId4729" display="http://warehouse.orhideja.net//images/products/125-438 grape wine NEW.jpg"/>
    <hyperlink ref="C1700" r:id="rId4730" display="http://warehouse.orhideja.net//images/products/125-438 grape wine NEW.jpg"/>
    <hyperlink ref="C1699" r:id="rId4731" display="http://warehouse.orhideja.net//images/products/125-438 grape wine NEW.jpg"/>
    <hyperlink ref="C1698" r:id="rId4732" display="http://warehouse.orhideja.net//images/products/125-438 grape wine NEW.jpg"/>
    <hyperlink ref="C1697" r:id="rId4733" display="http://warehouse.orhideja.net//images/products/125-438 grape wine NEW.jpg"/>
    <hyperlink ref="C1696" r:id="rId4734" display="http://warehouse.orhideja.net//images/products/125-438 grape wine NEW.jpg"/>
    <hyperlink ref="C1695" r:id="rId4735" display="http://warehouse.orhideja.net//images/products/125-438 grape wine NEW.jpg"/>
    <hyperlink ref="C1694" r:id="rId4736" display="http://warehouse.orhideja.net//images/products/125-438 grape wine NEW.jpg"/>
    <hyperlink ref="C1693" r:id="rId4737" display="http://warehouse.orhideja.net//images/products/673-438 ivory.jpg"/>
    <hyperlink ref="C1692" r:id="rId4738" display="http://warehouse.orhideja.net//images/products/673-438 ivory.jpg"/>
    <hyperlink ref="C1691" r:id="rId4739" display="http://warehouse.orhideja.net//images/products/673-438 ivory.jpg"/>
    <hyperlink ref="C1690" r:id="rId4740" display="http://warehouse.orhideja.net//images/products/673-438 ivory.jpg"/>
    <hyperlink ref="C1689" r:id="rId4741" display="http://warehouse.orhideja.net//images/products/673-438 ivory.jpg"/>
    <hyperlink ref="C1688" r:id="rId4742" display="http://warehouse.orhideja.net//images/products/673-438 ivory.jpg"/>
    <hyperlink ref="C1687" r:id="rId4743" display="http://warehouse.orhideja.net//images/products/673-438 ivory.jpg"/>
    <hyperlink ref="C1686" r:id="rId4744" display="http://warehouse.orhideja.net//images/products/646-438 ivory.jpg"/>
    <hyperlink ref="C1685" r:id="rId4745" display="http://warehouse.orhideja.net//images/products/646-438 ivory.jpg"/>
    <hyperlink ref="C1684" r:id="rId4746" display="http://warehouse.orhideja.net//images/products/646-438 ivory.jpg"/>
    <hyperlink ref="C1683" r:id="rId4747" display="http://warehouse.orhideja.net//images/products/646-438 ivory.jpg"/>
    <hyperlink ref="C1682" r:id="rId4748" display="http://warehouse.orhideja.net//images/products/646-438 ivory.jpg"/>
    <hyperlink ref="C1681" r:id="rId4749" display="http://warehouse.orhideja.net//images/products/646-438 ivory.jpg"/>
    <hyperlink ref="C1680" r:id="rId4750" display="http://warehouse.orhideja.net//images/products/646-438 ivory.jpg"/>
    <hyperlink ref="C1679" r:id="rId4751" display="http://warehouse.orhideja.net//images/products/263-438 moloko.jpg"/>
    <hyperlink ref="C1678" r:id="rId4752" display="http://warehouse.orhideja.net//images/products/263-438 moloko.jpg"/>
    <hyperlink ref="C1677" r:id="rId4753" display="http://warehouse.orhideja.net//images/products/263-438 moloko.jpg"/>
    <hyperlink ref="C1676" r:id="rId4754" display="http://warehouse.orhideja.net//images/products/263-438 moloko.jpg"/>
    <hyperlink ref="C1675" r:id="rId4755" display="http://warehouse.orhideja.net//images/products/210-438-moloko.jpg"/>
    <hyperlink ref="C1674" r:id="rId4756" display="http://warehouse.orhideja.net//images/products/210-438-moloko.jpg"/>
    <hyperlink ref="C1673" r:id="rId4757" display="http://warehouse.orhideja.net//images/products/210-438-moloko.jpg"/>
    <hyperlink ref="C1672" r:id="rId4758" display="http://warehouse.orhideja.net//images/products/210-438-moloko.jpg"/>
    <hyperlink ref="C1671" r:id="rId4759" display="http://warehouse.orhideja.net//images/products/210-438-moloko.jpg"/>
    <hyperlink ref="C1670" r:id="rId4760" display="http://warehouse.orhideja.net//images/products/810-438-ivory_1.jpg"/>
    <hyperlink ref="C1669" r:id="rId4761" display="http://warehouse.orhideja.net//images/products/810-438-ivory_1.jpg"/>
    <hyperlink ref="C1668" r:id="rId4762" display="http://warehouse.orhideja.net//images/products/810-438-ivory_1.jpg"/>
    <hyperlink ref="C1667" r:id="rId4763" display="http://warehouse.orhideja.net//images/products/810-438-ivory_1.jpg"/>
    <hyperlink ref="C1666" r:id="rId4764" display="http://warehouse.orhideja.net//images/products/810-438-ivory_1.jpg"/>
    <hyperlink ref="C1665" r:id="rId4765" display="http://warehouse.orhideja.net//images/products/810-438-ivory_1.jpg"/>
    <hyperlink ref="C1664" r:id="rId4766" display="http://warehouse.orhideja.net//images/products/810-438-ivory_1.jpg"/>
    <hyperlink ref="C1663" r:id="rId4767" display="http://warehouse.orhideja.net//images/products/810-438-ivory_1.jpg"/>
    <hyperlink ref="C1662" r:id="rId4768" display="http://warehouse.orhideja.net//images/products/810-438-ivory_1.jpg"/>
    <hyperlink ref="C1661" r:id="rId4769" display="http://warehouse.orhideja.net//images/products/810-438-ivory_1.jpg"/>
    <hyperlink ref="C1660" r:id="rId4770" display="http://warehouse.orhideja.net//images/products/810-438-ivory_1.jpg"/>
    <hyperlink ref="C1659" r:id="rId4771" display="http://warehouse.orhideja.net//images/products/810-438-ivory_1.jpg"/>
    <hyperlink ref="C1658" r:id="rId4772" display="http://warehouse.orhideja.net//images/products/810-438-ivory_1.jpg"/>
    <hyperlink ref="C1657" r:id="rId4773" display="http://warehouse.orhideja.net//images/products/810-438-ivory_1.jpg"/>
    <hyperlink ref="C1656" r:id="rId4774" display="http://warehouse.orhideja.net//images/products/810-438-ivory_1.jpg"/>
    <hyperlink ref="C1655" r:id="rId4775" display="http://warehouse.orhideja.net//images/products/810-438-ivory_1.jpg"/>
    <hyperlink ref="C1654" r:id="rId4776" display="http://warehouse.orhideja.net//images/products/810-438-ivory_1.jpg"/>
    <hyperlink ref="C1653" r:id="rId4777" display="http://warehouse.orhideja.net//images/products/557-438, 646-438 ivory.jpg"/>
    <hyperlink ref="C1652" r:id="rId4778" display="http://warehouse.orhideja.net//images/products/557-438, 646-438 ivory.jpg"/>
    <hyperlink ref="C1651" r:id="rId4779" display="http://warehouse.orhideja.net//images/products/557-438, 646-438 ivory.jpg"/>
    <hyperlink ref="C1650" r:id="rId4780" display="http://warehouse.orhideja.net//images/products/557-438, 646-438 ivory.jpg"/>
    <hyperlink ref="C1649" r:id="rId4781" display="http://warehouse.orhideja.net//images/products/557-438, 646-438 ivory.jpg"/>
    <hyperlink ref="C1648" r:id="rId4782" display="http://warehouse.orhideja.net//images/products/557-438, 646-438 ivory.jpg"/>
    <hyperlink ref="C1647" r:id="rId4783" display="http://warehouse.orhideja.net//images/products/557-438, 646-438 ivory.jpg"/>
    <hyperlink ref="C1646" r:id="rId4784" display="http://warehouse.orhideja.net//images/products/557-438, 646-438 ivory.jpg"/>
    <hyperlink ref="C1645" r:id="rId4785" display="http://warehouse.orhideja.net//images/products/557-438, 646-438 ivory.jpg"/>
    <hyperlink ref="C1644" r:id="rId4786" display="http://warehouse.orhideja.net//images/products/557-438, 646-438 ivory.jpg"/>
    <hyperlink ref="C1643" r:id="rId4787" display="http://warehouse.orhideja.net//images/products/557-438, 646-438 ivory.jpg"/>
    <hyperlink ref="C1642" r:id="rId4788" display="http://warehouse.orhideja.net//images/products/557-438, 646-438 ivory.jpg"/>
    <hyperlink ref="C1641" r:id="rId4789" display="http://warehouse.orhideja.net//images/products/557-438, 646-438 ivory.jpg"/>
    <hyperlink ref="C1640" r:id="rId4790" display="http://warehouse.orhideja.net//images/products/125-438_3.jpg"/>
    <hyperlink ref="C1639" r:id="rId4791" display="http://warehouse.orhideja.net//images/products/125-438_3.jpg"/>
    <hyperlink ref="C1638" r:id="rId4792" display="http://warehouse.orhideja.net//images/products/125-438_3.jpg"/>
    <hyperlink ref="C1637" r:id="rId4793" display="http://warehouse.orhideja.net//images/products/125-438_3.jpg"/>
    <hyperlink ref="C1636" r:id="rId4794" display="http://warehouse.orhideja.net//images/products/125-438_3.jpg"/>
    <hyperlink ref="C1635" r:id="rId4795" display="http://warehouse.orhideja.net//images/products/125-438_3.jpg"/>
    <hyperlink ref="C1634" r:id="rId4796" display="http://warehouse.orhideja.net//images/products/125-438_3.jpg"/>
    <hyperlink ref="C1633" r:id="rId4797" display="http://warehouse.orhideja.net//images/products/125-438_3.jpg"/>
    <hyperlink ref="C1632" r:id="rId4798" display="http://warehouse.orhideja.net//images/products/125-438_3.jpg"/>
    <hyperlink ref="C1631" r:id="rId4799" display="http://warehouse.orhideja.net//images/products/125-438_3.jpg"/>
    <hyperlink ref="C1630" r:id="rId4800" display="http://warehouse.orhideja.net//images/products/125-438_3.jpg"/>
    <hyperlink ref="C1629" r:id="rId4801" display="http://warehouse.orhideja.net//images/products/125-438_3.jpg"/>
    <hyperlink ref="C1628" r:id="rId4802" display="http://warehouse.orhideja.net//images/products/125-438_3.jpg"/>
    <hyperlink ref="C1627" r:id="rId4803" display="http://warehouse.orhideja.net//images/products/125-438_3.jpg"/>
    <hyperlink ref="C1626" r:id="rId4804" display="http://warehouse.orhideja.net//images/products/125-438_3.jpg"/>
    <hyperlink ref="C1625" r:id="rId4805" display="http://warehouse.orhideja.net//images/products/125-438_3.jpg"/>
    <hyperlink ref="C1624" r:id="rId4806" display="http://warehouse.orhideja.net//images/products/125-438_3.jpg"/>
    <hyperlink ref="C1623" r:id="rId4807" display="http://warehouse.orhideja.net//images/products/125-438_3.jpg"/>
    <hyperlink ref="C1622" r:id="rId4808" display="http://warehouse.orhideja.net//images/products/125-438_3.jpg"/>
    <hyperlink ref="C1621" r:id="rId4809" display="http://warehouse.orhideja.net//images/products/125-438_3.jpg"/>
    <hyperlink ref="C1620" r:id="rId4810" display="http://warehouse.orhideja.net//images/products/125-438_3.jpg"/>
    <hyperlink ref="C1619" r:id="rId4811" display="http://warehouse.orhideja.net//images/products/125-438_3.jpg"/>
    <hyperlink ref="C1618" r:id="rId4812" display="http://warehouse.orhideja.net//images/products/125-438_3.jpg"/>
    <hyperlink ref="C1617" r:id="rId4813" display="http://warehouse.orhideja.net//images/products/125-438_3.jpg"/>
    <hyperlink ref="C1616" r:id="rId4814" display="http://warehouse.orhideja.net//images/products/125-438_3.jpg"/>
    <hyperlink ref="C1615" r:id="rId4815" display="http://warehouse.orhideja.net//images/products/125-438_3.jpg"/>
    <hyperlink ref="C1614" r:id="rId4816" display="http://warehouse.orhideja.net//images/products/125-438_3.jpg"/>
    <hyperlink ref="C1613" r:id="rId4817" display="http://warehouse.orhideja.net//images/products/125-438_3.jpg"/>
    <hyperlink ref="C1612" r:id="rId4818" display="http://warehouse.orhideja.net//images/products/125-438_3.jpg"/>
    <hyperlink ref="C1611" r:id="rId4819" display="http://warehouse.orhideja.net//images/products/125-438_3.jpg"/>
    <hyperlink ref="C1610" r:id="rId4820" display="http://warehouse.orhideja.net//images/products/125-438_3.jpg"/>
    <hyperlink ref="C1609" r:id="rId4821" display="http://warehouse.orhideja.net//images/products/125-438_3.jpg"/>
    <hyperlink ref="C1608" r:id="rId4822" display="http://warehouse.orhideja.net//images/products/125-438_3.jpg"/>
    <hyperlink ref="C1607" r:id="rId4823" display="http://warehouse.orhideja.net//images/products/125-438_3.jpg"/>
    <hyperlink ref="C1606" r:id="rId4824" display="http://warehouse.orhideja.net//images/products/125-438_3.jpg"/>
    <hyperlink ref="C1605" r:id="rId4825" display="http://warehouse.orhideja.net//images/products/125-438_3.jpg"/>
    <hyperlink ref="C1604" r:id="rId4826" display="http://warehouse.orhideja.net//images/products/125-438_3.jpg"/>
    <hyperlink ref="C1603" r:id="rId4827" display="http://warehouse.orhideja.net//images/products/125-438_3.jpg"/>
    <hyperlink ref="C1602" r:id="rId4828" display="http://warehouse.orhideja.net//images/products/125-438_3.jpg"/>
    <hyperlink ref="C1601" r:id="rId4829" display="http://warehouse.orhideja.net//images/products/125-438_3.jpg"/>
    <hyperlink ref="C1600" r:id="rId4830" display="http://warehouse.orhideja.net//images/products/125-438_3.jpg"/>
    <hyperlink ref="C1599" r:id="rId4831" display="http://warehouse.orhideja.net//images/products/125-438_3.jpg"/>
    <hyperlink ref="C1598" r:id="rId4832" display="http://warehouse.orhideja.net//images/products/125-438_3.jpg"/>
    <hyperlink ref="C1597" r:id="rId4833" display="http://warehouse.orhideja.net//images/products/125-438_3.jpg"/>
    <hyperlink ref="C1596" r:id="rId4834" display="http://warehouse.orhideja.net//images/products/125-438_3.jpg"/>
    <hyperlink ref="C1595" r:id="rId4835" display="http://warehouse.orhideja.net//images/products/125-438_3.jpg"/>
    <hyperlink ref="C1594" r:id="rId4836" display="http://warehouse.orhideja.net//images/products/125-438_3.jpg"/>
    <hyperlink ref="C1593" r:id="rId4837" display="http://warehouse.orhideja.net//images/products/125-438_3.jpg"/>
    <hyperlink ref="C1592" r:id="rId4838" display="http://warehouse.orhideja.net//images/products/125-438_3.jpg"/>
    <hyperlink ref="C1591" r:id="rId4839" display="http://warehouse.orhideja.net//images/products/125-438_3.jpg"/>
    <hyperlink ref="C1590" r:id="rId4840" display="http://warehouse.orhideja.net//images/products/125-438_3.jpg"/>
    <hyperlink ref="C1589" r:id="rId4841" display="http://warehouse.orhideja.net//images/products/125-438_3.jpg"/>
    <hyperlink ref="C1588" r:id="rId4842" display="http://warehouse.orhideja.net//images/products/125-438_3.jpg"/>
    <hyperlink ref="C1587" r:id="rId4843" display="http://warehouse.orhideja.net//images/products/125-438_3.jpg"/>
    <hyperlink ref="C1586" r:id="rId4844" display="http://warehouse.orhideja.net//images/products/125-438_3.jpg"/>
    <hyperlink ref="C1585" r:id="rId4845" display="http://warehouse.orhideja.net//images/products/125-438_3.jpg"/>
    <hyperlink ref="C1584" r:id="rId4846" display="http://warehouse.orhideja.net//images/products/125-438_3.jpg"/>
    <hyperlink ref="C1583" r:id="rId4847" display="http://warehouse.orhideja.net//images/products/125-438_3.jpg"/>
    <hyperlink ref="C1582" r:id="rId4848" display="http://warehouse.orhideja.net//images/products/123-438 ivory.jpg"/>
    <hyperlink ref="C1581" r:id="rId4849" display="http://warehouse.orhideja.net//images/products/123-438 ivory.jpg"/>
    <hyperlink ref="C1580" r:id="rId4850" display="http://warehouse.orhideja.net//images/products/123-438 ivory.jpg"/>
    <hyperlink ref="C1579" r:id="rId4851" display="http://warehouse.orhideja.net//images/products/123-438 ivory.jpg"/>
    <hyperlink ref="C1578" r:id="rId4852" display="http://warehouse.orhideja.net//images/products/123-438 ivory.jpg"/>
    <hyperlink ref="C1577" r:id="rId4853" display="http://warehouse.orhideja.net//images/products/123-438 ivory.jpg"/>
    <hyperlink ref="C1576" r:id="rId4854" display="http://warehouse.orhideja.net//images/products/123-438 ivory.jpg"/>
    <hyperlink ref="C1575" r:id="rId4855" display="http://warehouse.orhideja.net//images/products/123-438 ivory.jpg"/>
    <hyperlink ref="C1574" r:id="rId4856" display="http://warehouse.orhideja.net//images/products/123-438 ivory.jpg"/>
    <hyperlink ref="C1573" r:id="rId4857" display="http://warehouse.orhideja.net//images/products/123-438 ivory.jpg"/>
    <hyperlink ref="C1572" r:id="rId4858" display="http://warehouse.orhideja.net//images/products/123-438 ivory.jpg"/>
    <hyperlink ref="C1571" r:id="rId4859" display="http://warehouse.orhideja.net//images/products/123-438 ivory.jpg"/>
    <hyperlink ref="C1570" r:id="rId4860" display="http://warehouse.orhideja.net//images/products/123-438 ivory.jpg"/>
    <hyperlink ref="C1569" r:id="rId4861" display="http://warehouse.orhideja.net//images/products/123-438 ivory.jpg"/>
    <hyperlink ref="C1568" r:id="rId4862" display="http://warehouse.orhideja.net//images/products/123-438 ivory.jpg"/>
    <hyperlink ref="C1567" r:id="rId4863" display="http://warehouse.orhideja.net//images/products/123-438 ivory.jpg"/>
    <hyperlink ref="C1566" r:id="rId4864" display="http://warehouse.orhideja.net//images/products/123-438 ivory.jpg"/>
    <hyperlink ref="C1565" r:id="rId4865" display="http://warehouse.orhideja.net//images/products/123-438 ivory.jpg"/>
    <hyperlink ref="C1564" r:id="rId4866" display="http://warehouse.orhideja.net//images/products/123-438 ivory.jpg"/>
    <hyperlink ref="C1563" r:id="rId4867" display="http://warehouse.orhideja.net//images/products/123-438 ivory.jpg"/>
    <hyperlink ref="C1562" r:id="rId4868" display="http://warehouse.orhideja.net//images/products/123-438 ivory.jpg"/>
    <hyperlink ref="C1561" r:id="rId4869" display="http://warehouse.orhideja.net//images/products/123-438 ivory.jpg"/>
    <hyperlink ref="C1560" r:id="rId4870" display="http://warehouse.orhideja.net//images/products/123-438 ivory.jpg"/>
    <hyperlink ref="C1559" r:id="rId4871" display="http://warehouse.orhideja.net//images/products/123-438 ivory.jpg"/>
    <hyperlink ref="C1558" r:id="rId4872" display="http://warehouse.orhideja.net//images/products/123-438 ivory.jpg"/>
    <hyperlink ref="C1557" r:id="rId4873" display="http://warehouse.orhideja.net//images/products/123-438 ivory.jpg"/>
    <hyperlink ref="C1556" r:id="rId4874" display="http://warehouse.orhideja.net//images/products/123-438 ivory.jpg"/>
    <hyperlink ref="C1555" r:id="rId4875" display="http://warehouse.orhideja.net//images/products/123-438 ivory.jpg"/>
    <hyperlink ref="C1554" r:id="rId4876" display="http://warehouse.orhideja.net//images/products/123-438 ivory.jpg"/>
    <hyperlink ref="C1553" r:id="rId4877" display="http://warehouse.orhideja.net//images/products/123-438 ivory.jpg"/>
    <hyperlink ref="C1552" r:id="rId4878" display="http://warehouse.orhideja.net//images/products/123-438 ivory.jpg"/>
    <hyperlink ref="C1551" r:id="rId4879" display="http://warehouse.orhideja.net//images/products/652-438.jpg"/>
    <hyperlink ref="C1550" r:id="rId4880" display="http://warehouse.orhideja.net//images/products/652-438.jpg"/>
    <hyperlink ref="C1549" r:id="rId4881" display="http://warehouse.orhideja.net//images/products/652-438.jpg"/>
    <hyperlink ref="C1548" r:id="rId4882" display="http://warehouse.orhideja.net//images/products/652-438.jpg"/>
    <hyperlink ref="C1547" r:id="rId4883" display="http://warehouse.orhideja.net//images/products/652-438.jpg"/>
    <hyperlink ref="C1546" r:id="rId4884" display="http://warehouse.orhideja.net//images/products/646-438-peony.jpg"/>
    <hyperlink ref="C1545" r:id="rId4885" display="http://warehouse.orhideja.net//images/products/646-438-peony.jpg"/>
    <hyperlink ref="C1544" r:id="rId4886" display="http://warehouse.orhideja.net//images/products/646-438-peony.jpg"/>
    <hyperlink ref="C1543" r:id="rId4887" display="http://warehouse.orhideja.net//images/products/646-438-peony.jpg"/>
    <hyperlink ref="C1542" r:id="rId4888" display="http://warehouse.orhideja.net//images/products/646-438-peony.jpg"/>
    <hyperlink ref="C1541" r:id="rId4889" display="http://warehouse.orhideja.net//images/products/646-438-peony.jpg"/>
    <hyperlink ref="C1540" r:id="rId4890" display="http://warehouse.orhideja.net//images/products/210-438_peony.jpg"/>
    <hyperlink ref="C1539" r:id="rId4891" display="http://warehouse.orhideja.net//images/products/210-438_peony.jpg"/>
    <hyperlink ref="C1538" r:id="rId4892" display="http://warehouse.orhideja.net//images/products/210-438_peony.jpg"/>
    <hyperlink ref="C1537" r:id="rId4893" display="http://warehouse.orhideja.net//images/products/210-438_peony.jpg"/>
    <hyperlink ref="C1536" r:id="rId4894" display="http://warehouse.orhideja.net//images/products/210-438_peony.jpg"/>
    <hyperlink ref="C1535" r:id="rId4895" display="http://warehouse.orhideja.net//images/products/557-438_peony.jpg"/>
    <hyperlink ref="C1534" r:id="rId4896" display="http://warehouse.orhideja.net//images/products/557-438_peony.jpg"/>
    <hyperlink ref="C1533" r:id="rId4897" display="http://warehouse.orhideja.net//images/products/557-438_peony.jpg"/>
    <hyperlink ref="C1532" r:id="rId4898" display="http://warehouse.orhideja.net//images/products/557-438_peony.jpg"/>
    <hyperlink ref="C1531" r:id="rId4899" display="http://warehouse.orhideja.net//images/products/557-438_peony.jpg"/>
    <hyperlink ref="C1530" r:id="rId4900" display="http://warehouse.orhideja.net//images/products/557-438_peony.jpg"/>
    <hyperlink ref="C1529" r:id="rId4901" display="http://warehouse.orhideja.net//images/products/557-438_peony.jpg"/>
    <hyperlink ref="C1528" r:id="rId4902" display="http://warehouse.orhideja.net//images/products/557-438_peony.jpg"/>
    <hyperlink ref="C1527" r:id="rId4903" display="http://warehouse.orhideja.net//images/products/557-438_peony.jpg"/>
    <hyperlink ref="C1526" r:id="rId4904" display="http://warehouse.orhideja.net//images/products/557-438_peony.jpg"/>
    <hyperlink ref="C1525" r:id="rId4905" display="http://warehouse.orhideja.net//images/products/557-438_peony.jpg"/>
    <hyperlink ref="C1524" r:id="rId4906" display="http://warehouse.orhideja.net//images/products/557-438_peony.jpg"/>
    <hyperlink ref="C1523" r:id="rId4907" display="http://warehouse.orhideja.net//images/products/bra_02_-_125-438_.jpg"/>
    <hyperlink ref="C1522" r:id="rId4908" display="http://warehouse.orhideja.net//images/products/bra_02_-_125-438_.jpg"/>
    <hyperlink ref="C1521" r:id="rId4909" display="http://warehouse.orhideja.net//images/products/bra_02_-_125-438_.jpg"/>
    <hyperlink ref="C1520" r:id="rId4910" display="http://warehouse.orhideja.net//images/products/bra_02_-_125-438_.jpg"/>
    <hyperlink ref="C1519" r:id="rId4911" display="http://warehouse.orhideja.net//images/products/bra_02_-_125-438_.jpg"/>
    <hyperlink ref="C1518" r:id="rId4912" display="http://warehouse.orhideja.net//images/products/bra_02_-_125-438_.jpg"/>
    <hyperlink ref="C1517" r:id="rId4913" display="http://warehouse.orhideja.net//images/products/bra_02_-_125-438_.jpg"/>
    <hyperlink ref="C1516" r:id="rId4914" display="http://warehouse.orhideja.net//images/products/bra_02_-_125-438_.jpg"/>
    <hyperlink ref="C1515" r:id="rId4915" display="http://warehouse.orhideja.net//images/products/bra_02_-_125-438_.jpg"/>
    <hyperlink ref="C1514" r:id="rId4916" display="http://warehouse.orhideja.net//images/products/bra_02_-_125-438_.jpg"/>
    <hyperlink ref="C1513" r:id="rId4917" display="http://warehouse.orhideja.net//images/products/bra_02_-_125-438_.jpg"/>
    <hyperlink ref="C1512" r:id="rId4918" display="http://warehouse.orhideja.net//images/products/bra_02_-_125-438_.jpg"/>
    <hyperlink ref="C1511" r:id="rId4919" display="http://warehouse.orhideja.net//images/products/bra_02_-_125-438_.jpg"/>
    <hyperlink ref="C1510" r:id="rId4920" display="http://warehouse.orhideja.net//images/products/bra_02_-_125-438_.jpg"/>
    <hyperlink ref="C1509" r:id="rId4921" display="http://warehouse.orhideja.net//images/products/bra_02_-_125-438_.jpg"/>
    <hyperlink ref="C1508" r:id="rId4922" display="http://warehouse.orhideja.net//images/products/bra_02_-_125-438_.jpg"/>
    <hyperlink ref="C1507" r:id="rId4923" display="http://warehouse.orhideja.net//images/products/bra_02_-_125-438_.jpg"/>
    <hyperlink ref="C1506" r:id="rId4924" display="http://warehouse.orhideja.net//images/products/bra_02_-_125-438_.jpg"/>
    <hyperlink ref="C1505" r:id="rId4925" display="http://warehouse.orhideja.net//images/products/bra_02_-_125-438_.jpg"/>
    <hyperlink ref="C1504" r:id="rId4926" display="http://warehouse.orhideja.net//images/products/bra_02_-_125-438_.jpg"/>
    <hyperlink ref="C1503" r:id="rId4927" display="http://warehouse.orhideja.net//images/products/bra_02_-_125-438_.jpg"/>
    <hyperlink ref="C1502" r:id="rId4928" display="http://warehouse.orhideja.net//images/products/bra_02_-_125-438_.jpg"/>
    <hyperlink ref="C1501" r:id="rId4929" display="http://warehouse.orhideja.net//images/products/bra_02_-_125-438_.jpg"/>
    <hyperlink ref="C1500" r:id="rId4930" display="http://warehouse.orhideja.net//images/products/bra_02_-_125-438_.jpg"/>
    <hyperlink ref="C1499" r:id="rId4931" display="http://warehouse.orhideja.net//images/products/bra_02_-_125-438_.jpg"/>
    <hyperlink ref="C1498" r:id="rId4932" display="http://warehouse.orhideja.net//images/products/bra_02_-_125-438_.jpg"/>
    <hyperlink ref="C1497" r:id="rId4933" display="http://warehouse.orhideja.net//images/products/bra_02_-_125-438_.jpg"/>
    <hyperlink ref="C1496" r:id="rId4934" display="http://warehouse.orhideja.net//images/products/bra_02_-_125-438_.jpg"/>
    <hyperlink ref="C1495" r:id="rId4935" display="http://warehouse.orhideja.net//images/products/bra_02_-_125-438_.jpg"/>
    <hyperlink ref="C1494" r:id="rId4936" display="http://warehouse.orhideja.net//images/products/bra_02_-_125-438_.jpg"/>
    <hyperlink ref="C1493" r:id="rId4937" display="http://warehouse.orhideja.net//images/products/bra_02_-_125-438_.jpg"/>
    <hyperlink ref="C1492" r:id="rId4938" display="http://warehouse.orhideja.net//images/products/bra_02_-_125-438_.jpg"/>
    <hyperlink ref="C1491" r:id="rId4939" display="http://warehouse.orhideja.net//images/products/bra_02_-_125-438_.jpg"/>
    <hyperlink ref="C1490" r:id="rId4940" display="http://warehouse.orhideja.net//images/products/bra_02_-_125-438_.jpg"/>
    <hyperlink ref="C1489" r:id="rId4941" display="http://warehouse.orhideja.net//images/products/bra_02_-_125-438_.jpg"/>
    <hyperlink ref="C1488" r:id="rId4942" display="http://warehouse.orhideja.net//images/products/bra_02_-_125-438_.jpg"/>
    <hyperlink ref="C1487" r:id="rId4943" display="http://warehouse.orhideja.net//images/products/bra_02_-_125-438_.jpg"/>
    <hyperlink ref="C1486" r:id="rId4944" display="http://warehouse.orhideja.net//images/products/bra_02_-_125-438_.jpg"/>
    <hyperlink ref="C1485" r:id="rId4945" display="http://warehouse.orhideja.net//images/products/bra_02_-_125-438_.jpg"/>
    <hyperlink ref="C1484" r:id="rId4946" display="http://warehouse.orhideja.net//images/products/bra_02_-_125-438_.jpg"/>
    <hyperlink ref="C1483" r:id="rId4947" display="http://warehouse.orhideja.net//images/products/bra_02_-_125-438_.jpg"/>
    <hyperlink ref="C1482" r:id="rId4948" display="http://warehouse.orhideja.net//images/products/bra_02_-_125-438_.jpg"/>
    <hyperlink ref="C1481" r:id="rId4949" display="http://warehouse.orhideja.net//images/products/bra_02_-_125-438_.jpg"/>
    <hyperlink ref="C1480" r:id="rId4950" display="http://warehouse.orhideja.net//images/products/bra_02_-_125-438_.jpg"/>
    <hyperlink ref="C1479" r:id="rId4951" display="http://warehouse.orhideja.net//images/products/bra_02_-_125-438_.jpg"/>
    <hyperlink ref="C1478" r:id="rId4952" display="http://warehouse.orhideja.net//images/products/bra_02_-_125-438_.jpg"/>
    <hyperlink ref="C1477" r:id="rId4953" display="http://warehouse.orhideja.net//images/products/bra_02_-_125-438_.jpg"/>
    <hyperlink ref="C1476" r:id="rId4954" display="http://warehouse.orhideja.net//images/products/bra_02_-_125-438_.jpg"/>
    <hyperlink ref="C1475" r:id="rId4955" display="http://warehouse.orhideja.net//images/products/bra_02_-_125-438_.jpg"/>
    <hyperlink ref="C1474" r:id="rId4956" display="http://warehouse.orhideja.net//images/products/bra_02_-_125-438_.jpg"/>
    <hyperlink ref="C1473" r:id="rId4957" display="http://warehouse.orhideja.net//images/products/bra_02_-_125-438_.jpg"/>
    <hyperlink ref="C1472" r:id="rId4958" display="http://warehouse.orhideja.net//images/products/123-438 peony.jpg"/>
    <hyperlink ref="C1471" r:id="rId4959" display="http://warehouse.orhideja.net//images/products/123-438 peony.jpg"/>
    <hyperlink ref="C1470" r:id="rId4960" display="http://warehouse.orhideja.net//images/products/123-438 peony.jpg"/>
    <hyperlink ref="C1469" r:id="rId4961" display="http://warehouse.orhideja.net//images/products/123-438 peony.jpg"/>
    <hyperlink ref="C1468" r:id="rId4962" display="http://warehouse.orhideja.net//images/products/123-438 peony.jpg"/>
    <hyperlink ref="C1467" r:id="rId4963" display="http://warehouse.orhideja.net//images/products/123-438 peony.jpg"/>
    <hyperlink ref="C1466" r:id="rId4964" display="http://warehouse.orhideja.net//images/products/123-438 peony.jpg"/>
    <hyperlink ref="C1465" r:id="rId4965" display="http://warehouse.orhideja.net//images/products/123-438 peony.jpg"/>
    <hyperlink ref="C1464" r:id="rId4966" display="http://warehouse.orhideja.net//images/products/123-438 peony.jpg"/>
    <hyperlink ref="C1463" r:id="rId4967" display="http://warehouse.orhideja.net//images/products/123-438 peony.jpg"/>
    <hyperlink ref="C1462" r:id="rId4968" display="http://warehouse.orhideja.net//images/products/123-438 peony.jpg"/>
    <hyperlink ref="C1461" r:id="rId4969" display="http://warehouse.orhideja.net//images/products/123-438 peony.jpg"/>
    <hyperlink ref="C1460" r:id="rId4970" display="http://warehouse.orhideja.net//images/products/123-438 peony.jpg"/>
    <hyperlink ref="C1459" r:id="rId4971" display="http://warehouse.orhideja.net//images/products/123-438 peony.jpg"/>
    <hyperlink ref="C1458" r:id="rId4972" display="http://warehouse.orhideja.net//images/products/123-438 peony.jpg"/>
    <hyperlink ref="C1457" r:id="rId4973" display="http://warehouse.orhideja.net//images/products/123-438 peony.jpg"/>
    <hyperlink ref="C1456" r:id="rId4974" display="http://warehouse.orhideja.net//images/products/123-438 peony.jpg"/>
    <hyperlink ref="C1455" r:id="rId4975" display="http://warehouse.orhideja.net//images/products/123-438 peony.jpg"/>
    <hyperlink ref="C1454" r:id="rId4976" display="http://warehouse.orhideja.net//images/products/123-438 peony.jpg"/>
    <hyperlink ref="C1453" r:id="rId4977" display="http://warehouse.orhideja.net//images/products/123-438 peony.jpg"/>
    <hyperlink ref="C1452" r:id="rId4978" display="http://warehouse.orhideja.net//images/products/123-438 peony.jpg"/>
    <hyperlink ref="C1451" r:id="rId4979" display="http://warehouse.orhideja.net//images/products/123-438 peony.jpg"/>
    <hyperlink ref="C1450" r:id="rId4980" display="http://warehouse.orhideja.net//images/products/123-438 peony.jpg"/>
    <hyperlink ref="C1449" r:id="rId4981" display="http://warehouse.orhideja.net//images/products/123-438 peony.jpg"/>
    <hyperlink ref="C1448" r:id="rId4982" display="http://warehouse.orhideja.net//images/products/123-438 peony.jpg"/>
    <hyperlink ref="C1447" r:id="rId4983" display="http://warehouse.orhideja.net//images/products/123-438 peony.jpg"/>
    <hyperlink ref="C1446" r:id="rId4984" display="http://warehouse.orhideja.net//images/products/123-438 peony.jpg"/>
    <hyperlink ref="C1445" r:id="rId4985" display="http://warehouse.orhideja.net//images/products/123-438 peony.jpg"/>
    <hyperlink ref="C1444" r:id="rId4986" display="http://warehouse.orhideja.net//images/products/123-438 peony.jpg"/>
    <hyperlink ref="C1443" r:id="rId4987" display="http://warehouse.orhideja.net//images/products/123-438 peony.jpg"/>
    <hyperlink ref="C1442" r:id="rId4988" display="http://warehouse.orhideja.net//images/products/123-438 peony.jpg"/>
    <hyperlink ref="C1441" r:id="rId4989" display="http://warehouse.orhideja.net//images/products/123-438 peony.jpg"/>
    <hyperlink ref="C1440" r:id="rId4990" display="http://warehouse.orhideja.net//images/products/123-438 peony.jpg"/>
    <hyperlink ref="C1439" r:id="rId4991" display="http://warehouse.orhideja.net//images/products/123-438 peony.jpg"/>
    <hyperlink ref="C1438" r:id="rId4992" display="http://warehouse.orhideja.net//images/products/123-438 peony.jpg"/>
    <hyperlink ref="C1437" r:id="rId4993" display="http://warehouse.orhideja.net//images/products/123-438 peony.jpg"/>
    <hyperlink ref="C1436" r:id="rId4994" display="http://warehouse.orhideja.net//images/products/123-438 peony.jpg"/>
    <hyperlink ref="C1435" r:id="rId4995" display="http://warehouse.orhideja.net//images/products/123-438 peony.jpg"/>
    <hyperlink ref="C1434" r:id="rId4996" display="http://warehouse.orhideja.net//images/products/123-438 peony.jpg"/>
    <hyperlink ref="C1433" r:id="rId4997" display="http://warehouse.orhideja.net//images/products/123-438 peony.jpg"/>
    <hyperlink ref="C1432" r:id="rId4998" display="http://warehouse.orhideja.net//images/products/123-438 peony.jpg"/>
    <hyperlink ref="C1431" r:id="rId4999" display="http://warehouse.orhideja.net//images/products/123-438 peony.jpg"/>
    <hyperlink ref="C1430" r:id="rId5000" display="http://warehouse.orhideja.net//images/products/123-438 peony.jpg"/>
    <hyperlink ref="C1429" r:id="rId5001" display="http://warehouse.orhideja.net//images/products/123-438 peony.jpg"/>
    <hyperlink ref="C1428" r:id="rId5002" display="http://warehouse.orhideja.net//images/products/123-438 peony.jpg"/>
    <hyperlink ref="C1427" r:id="rId5003" display="http://warehouse.orhideja.net//images/products/733-405.jpg"/>
    <hyperlink ref="C1426" r:id="rId5004" display="http://warehouse.orhideja.net//images/products/733-405.jpg"/>
    <hyperlink ref="C1425" r:id="rId5005" display="http://warehouse.orhideja.net//images/products/733-405.jpg"/>
    <hyperlink ref="C1424" r:id="rId5006" display="http://warehouse.orhideja.net//images/products/293-405.jpg"/>
    <hyperlink ref="C1423" r:id="rId5007" display="http://warehouse.orhideja.net//images/products/293-405.jpg"/>
    <hyperlink ref="C1422" r:id="rId5008" display="http://warehouse.orhideja.net//images/products/293-405.jpg"/>
    <hyperlink ref="C1421" r:id="rId5009" display="http://warehouse.orhideja.net//images/products/557-405.jpg"/>
    <hyperlink ref="C1420" r:id="rId5010" display="http://warehouse.orhideja.net//images/products/557-405.jpg"/>
    <hyperlink ref="C1419" r:id="rId5011" display="http://warehouse.orhideja.net//images/products/557-405.jpg"/>
    <hyperlink ref="C1418" r:id="rId5012" display="http://warehouse.orhideja.net//images/products/557-405.jpg"/>
    <hyperlink ref="C1417" r:id="rId5013" display="http://warehouse.orhideja.net//images/products/557-405.jpg"/>
    <hyperlink ref="C1416" r:id="rId5014" display="http://warehouse.orhideja.net//images/products/557-405.jpg"/>
    <hyperlink ref="C1415" r:id="rId5015" display="http://warehouse.orhideja.net//images/products/557-405.jpg"/>
    <hyperlink ref="C1414" r:id="rId5016" display="http://warehouse.orhideja.net//images/products/557-405.jpg"/>
    <hyperlink ref="C1413" r:id="rId5017" display="http://warehouse.orhideja.net//images/products/557-405.jpg"/>
    <hyperlink ref="C1412" r:id="rId5018" display="http://warehouse.orhideja.net//images/products/130-405.jpg"/>
    <hyperlink ref="C1411" r:id="rId5019" display="http://warehouse.orhideja.net//images/products/130-405.jpg"/>
    <hyperlink ref="C1410" r:id="rId5020" display="http://warehouse.orhideja.net//images/products/130-405.jpg"/>
    <hyperlink ref="C1409" r:id="rId5021" display="http://warehouse.orhideja.net//images/products/130-405.jpg"/>
    <hyperlink ref="C1408" r:id="rId5022" display="http://warehouse.orhideja.net//images/products/130-405.jpg"/>
    <hyperlink ref="C1407" r:id="rId5023" display="http://warehouse.orhideja.net//images/products/130-405.jpg"/>
    <hyperlink ref="C1406" r:id="rId5024" display="http://warehouse.orhideja.net//images/products/130-405.jpg"/>
    <hyperlink ref="C1405" r:id="rId5025" display="http://warehouse.orhideja.net//images/products/297-718.jpg"/>
    <hyperlink ref="C1404" r:id="rId5026" display="http://warehouse.orhideja.net//images/products/297-718.jpg"/>
    <hyperlink ref="C1403" r:id="rId5027" display="http://warehouse.orhideja.net//images/products/210-639.jpg"/>
    <hyperlink ref="C1402" r:id="rId5028" display="http://warehouse.orhideja.net//images/products/210-639.jpg"/>
    <hyperlink ref="C1401" r:id="rId5029" display="http://warehouse.orhideja.net//images/products/210-639.jpg"/>
    <hyperlink ref="C1400" r:id="rId5030" display="http://warehouse.orhideja.net//images/products/210-639.jpg"/>
    <hyperlink ref="C1399" r:id="rId5031" display="http://warehouse.orhideja.net//images/products/210-639.jpg"/>
    <hyperlink ref="C1398" r:id="rId5032" display="http://warehouse.orhideja.net//images/products/199-639 289-639.jpg"/>
    <hyperlink ref="C1397" r:id="rId5033" display="http://warehouse.orhideja.net//images/products/199-639 289-639.jpg"/>
    <hyperlink ref="C1396" r:id="rId5034" display="http://warehouse.orhideja.net//images/products/199-639 289-639.jpg"/>
    <hyperlink ref="C1395" r:id="rId5035" display="http://warehouse.orhideja.net//images/products/199-639 289-639.jpg"/>
    <hyperlink ref="C1394" r:id="rId5036" display="http://warehouse.orhideja.net//images/products/199-639 289-639.jpg"/>
    <hyperlink ref="C1393" r:id="rId5037" display="http://warehouse.orhideja.net//images/products/199-639 289-639.jpg"/>
    <hyperlink ref="C1392" r:id="rId5038" display="http://warehouse.orhideja.net//images/products/199-639 289-639.jpg"/>
    <hyperlink ref="C1391" r:id="rId5039" display="http://warehouse.orhideja.net//images/products/199-639 289-639.jpg"/>
    <hyperlink ref="C1390" r:id="rId5040" display="http://warehouse.orhideja.net//images/products/199-639 289-639.jpg"/>
    <hyperlink ref="C1389" r:id="rId5041" display="http://warehouse.orhideja.net//images/products/523-639_2.jpg"/>
    <hyperlink ref="C1388" r:id="rId5042" display="http://warehouse.orhideja.net//images/products/523-639_2.jpg"/>
    <hyperlink ref="C1387" r:id="rId5043" display="http://warehouse.orhideja.net//images/products/523-639_2.jpg"/>
    <hyperlink ref="C1386" r:id="rId5044" display="http://warehouse.orhideja.net//images/products/523-639_2.jpg"/>
    <hyperlink ref="C1385" r:id="rId5045" display="http://warehouse.orhideja.net//images/products/523-639_2.jpg"/>
    <hyperlink ref="C1384" r:id="rId5046" display="http://warehouse.orhideja.net//images/products/523-639_2.jpg"/>
    <hyperlink ref="C1383" r:id="rId5047" display="http://warehouse.orhideja.net//images/products/523-639_2.jpg"/>
    <hyperlink ref="C1382" r:id="rId5048" display="http://warehouse.orhideja.net//images/products/523-639_2.jpg"/>
    <hyperlink ref="C1381" r:id="rId5049" display="http://warehouse.orhideja.net//images/products/523-639_2.jpg"/>
    <hyperlink ref="C1380" r:id="rId5050" display="http://warehouse.orhideja.net//images/products/179-639.jpg"/>
    <hyperlink ref="C1379" r:id="rId5051" display="http://warehouse.orhideja.net//images/products/179-639.jpg"/>
    <hyperlink ref="C1378" r:id="rId5052" display="http://warehouse.orhideja.net//images/products/508-100, 638-100_6.jpg"/>
    <hyperlink ref="C1377" r:id="rId5053" display="http://warehouse.orhideja.net//images/products/508-100, 638-100_6.jpg"/>
    <hyperlink ref="C1376" r:id="rId5054" display="http://warehouse.orhideja.net//images/products/508-100, 638-100_6.jpg"/>
    <hyperlink ref="C1375" r:id="rId5055" display="http://warehouse.orhideja.net//images/products/508-100, 638-100_6.jpg"/>
    <hyperlink ref="C1374" r:id="rId5056" display="http://warehouse.orhideja.net//images/products/508-100, 638-100_6.jpg"/>
    <hyperlink ref="C1373" r:id="rId5057" display="http://warehouse.orhideja.net//images/products/608-100-ivory.jpg"/>
    <hyperlink ref="C1372" r:id="rId5058" display="http://warehouse.orhideja.net//images/products/608-100-ivory.jpg"/>
    <hyperlink ref="C1371" r:id="rId5059" display="http://warehouse.orhideja.net//images/products/608-100-ivory.jpg"/>
    <hyperlink ref="C1370" r:id="rId5060" display="http://warehouse.orhideja.net//images/products/608-100-ivory.jpg"/>
    <hyperlink ref="C1369" r:id="rId5061" display="http://warehouse.orhideja.net//images/products/608-100-ivory.jpg"/>
    <hyperlink ref="C1368" r:id="rId5062" display="http://warehouse.orhideja.net//images/products/733-429.jpg"/>
    <hyperlink ref="C1367" r:id="rId5063" display="http://warehouse.orhideja.net//images/products/733-429.jpg"/>
    <hyperlink ref="C1366" r:id="rId5064" display="http://warehouse.orhideja.net//images/products/733-429.jpg"/>
    <hyperlink ref="C1365" r:id="rId5065" display="http://warehouse.orhideja.net//images/products/587-429.jpg"/>
    <hyperlink ref="C1364" r:id="rId5066" display="http://warehouse.orhideja.net//images/products/587-429.jpg"/>
    <hyperlink ref="C1363" r:id="rId5067" display="http://warehouse.orhideja.net//images/products/587-429.jpg"/>
    <hyperlink ref="C1362" r:id="rId5068" display="http://warehouse.orhideja.net//images/products/587-429.jpg"/>
    <hyperlink ref="C1361" r:id="rId5069" display="http://warehouse.orhideja.net//images/products/587-429.jpg"/>
    <hyperlink ref="C1360" r:id="rId5070" display="http://warehouse.orhideja.net//images/products/587-429.jpg"/>
    <hyperlink ref="C1359" r:id="rId5071" display="http://warehouse.orhideja.net//images/products/587-429.jpg"/>
    <hyperlink ref="C1358" r:id="rId5072" display="http://warehouse.orhideja.net//images/products/587-429.jpg"/>
    <hyperlink ref="C1357" r:id="rId5073" display="http://warehouse.orhideja.net//images/products/587-429.jpg"/>
    <hyperlink ref="C1356" r:id="rId5074" display="http://warehouse.orhideja.net//images/products/587-429.jpg"/>
    <hyperlink ref="C1355" r:id="rId5075" display="http://warehouse.orhideja.net//images/products/587-429.jpg"/>
    <hyperlink ref="C1354" r:id="rId5076" display="http://warehouse.orhideja.net//images/products/587-429.jpg"/>
    <hyperlink ref="C1353" r:id="rId5077" display="http://warehouse.orhideja.net//images/products/587-429.jpg"/>
    <hyperlink ref="C1352" r:id="rId5078" display="http://warehouse.orhideja.net//images/products/587-429.jpg"/>
    <hyperlink ref="C1351" r:id="rId5079" display="http://warehouse.orhideja.net//images/products/587-429.jpg"/>
    <hyperlink ref="C1350" r:id="rId5080" display="http://warehouse.orhideja.net//images/products/587-429.jpg"/>
    <hyperlink ref="C1349" r:id="rId5081" display="http://warehouse.orhideja.net//images/products/587-429.jpg"/>
    <hyperlink ref="C1348" r:id="rId5082" display="http://warehouse.orhideja.net//images/products/587-429.jpg"/>
    <hyperlink ref="C1347" r:id="rId5083" display="http://warehouse.orhideja.net//images/products/581-429.jpg"/>
    <hyperlink ref="C1346" r:id="rId5084" display="http://warehouse.orhideja.net//images/products/581-429.jpg"/>
    <hyperlink ref="C1345" r:id="rId5085" display="http://warehouse.orhideja.net//images/products/581-429.jpg"/>
    <hyperlink ref="C1344" r:id="rId5086" display="http://warehouse.orhideja.net//images/products/581-429.jpg"/>
    <hyperlink ref="C1343" r:id="rId5087" display="http://warehouse.orhideja.net//images/products/581-429.jpg"/>
    <hyperlink ref="C1342" r:id="rId5088" display="http://warehouse.orhideja.net//images/products/581-429.jpg"/>
    <hyperlink ref="C1341" r:id="rId5089" display="http://warehouse.orhideja.net//images/products/581-429.jpg"/>
    <hyperlink ref="C1340" r:id="rId5090" display="http://warehouse.orhideja.net//images/products/581-429.jpg"/>
    <hyperlink ref="C1339" r:id="rId5091" display="http://warehouse.orhideja.net//images/products/289-224_2.jpg"/>
    <hyperlink ref="C1338" r:id="rId5092" display="http://warehouse.orhideja.net//images/products/289-224_2.jpg"/>
    <hyperlink ref="C1337" r:id="rId5093" display="http://warehouse.orhideja.net//images/products/289-224_2.jpg"/>
    <hyperlink ref="C1336" r:id="rId5094" display="http://warehouse.orhideja.net//images/products/289-224_2.jpg"/>
    <hyperlink ref="C1335" r:id="rId5095" display="http://warehouse.orhideja.net//images/products/575-224-black-pion.jpg"/>
    <hyperlink ref="C1334" r:id="rId5096" display="http://warehouse.orhideja.net//images/products/575-224-black-pion.jpg"/>
    <hyperlink ref="C1333" r:id="rId5097" display="http://warehouse.orhideja.net//images/products/575-224-black-pion.jpg"/>
    <hyperlink ref="C1332" r:id="rId5098" display="http://warehouse.orhideja.net//images/products/575-224-black-pion.jpg"/>
    <hyperlink ref="C1331" r:id="rId5099" display="http://warehouse.orhideja.net//images/products/575-224-black-pion.jpg"/>
    <hyperlink ref="C1330" r:id="rId5100" display="http://warehouse.orhideja.net//images/products/575-224-black-pion.jpg"/>
    <hyperlink ref="C1329" r:id="rId5101" display="http://warehouse.orhideja.net//images/products/575-224-black-pion.jpg"/>
    <hyperlink ref="C1328" r:id="rId5102" display="http://warehouse.orhideja.net//images/products/575-224-black-pion.jpg"/>
    <hyperlink ref="C1327" r:id="rId5103" display="http://warehouse.orhideja.net//images/products/575-224-black-pion.jpg"/>
    <hyperlink ref="C1326" r:id="rId5104" display="http://warehouse.orhideja.net//images/products/575-224-black-pion.jpg"/>
    <hyperlink ref="C1325" r:id="rId5105" display="http://warehouse.orhideja.net//images/products/575-224-black-pion.jpg"/>
    <hyperlink ref="C1324" r:id="rId5106" display="http://warehouse.orhideja.net//images/products/102-224 733-224_2.jpg"/>
    <hyperlink ref="C1323" r:id="rId5107" display="http://warehouse.orhideja.net//images/products/102-224 733-224_2.jpg"/>
    <hyperlink ref="C1322" r:id="rId5108" display="http://warehouse.orhideja.net//images/products/102-224 733-224_2.jpg"/>
    <hyperlink ref="C1321" r:id="rId5109" display="http://warehouse.orhideja.net//images/products/102-224 733-224_2.jpg"/>
    <hyperlink ref="C1320" r:id="rId5110" display="http://warehouse.orhideja.net//images/products/102-224 733-224_2.jpg"/>
    <hyperlink ref="C1319" r:id="rId5111" display="http://warehouse.orhideja.net//images/products/102-224 733-224_2.jpg"/>
    <hyperlink ref="C1318" r:id="rId5112" display="http://warehouse.orhideja.net//images/products/733-224-ivory.jpg"/>
    <hyperlink ref="C1317" r:id="rId5113" display="http://warehouse.orhideja.net//images/products/733-224-ivory.jpg"/>
    <hyperlink ref="C1316" r:id="rId5114" display="http://warehouse.orhideja.net//images/products/733-224-ivory.jpg"/>
    <hyperlink ref="C1315" r:id="rId5115" display="http://warehouse.orhideja.net//images/products/733-224-ivory.jpg"/>
    <hyperlink ref="C1314" r:id="rId5116" display="http://warehouse.orhideja.net//images/products/733-224-ivory.jpg"/>
    <hyperlink ref="C1313" r:id="rId5117" display="http://warehouse.orhideja.net//images/products/289-224 ivory.jpg"/>
    <hyperlink ref="C1312" r:id="rId5118" display="http://warehouse.orhideja.net//images/products/289-224 ivory.jpg"/>
    <hyperlink ref="C1311" r:id="rId5119" display="http://warehouse.orhideja.net//images/products/289-224 ivory.jpg"/>
    <hyperlink ref="C1310" r:id="rId5120" display="http://warehouse.orhideja.net//images/products/289-224 ivory.jpg"/>
    <hyperlink ref="C1309" r:id="rId5121" display="http://warehouse.orhideja.net//images/products/130-224-moloko.jpg"/>
    <hyperlink ref="C1308" r:id="rId5122" display="http://warehouse.orhideja.net//images/products/130-224-moloko.jpg"/>
    <hyperlink ref="C1307" r:id="rId5123" display="http://warehouse.orhideja.net//images/products/130-224-moloko.jpg"/>
    <hyperlink ref="C1306" r:id="rId5124" display="http://warehouse.orhideja.net//images/products/130-224-moloko.jpg"/>
    <hyperlink ref="C1305" r:id="rId5125" display="http://warehouse.orhideja.net//images/products/130-224-moloko.jpg"/>
    <hyperlink ref="C1304" r:id="rId5126" display="http://warehouse.orhideja.net//images/products/130-224-moloko.jpg"/>
    <hyperlink ref="C1303" r:id="rId5127" display="http://warehouse.orhideja.net//images/products/130-224-moloko.jpg"/>
    <hyperlink ref="C1302" r:id="rId5128" display="http://warehouse.orhideja.net//images/products/130-224-moloko.jpg"/>
    <hyperlink ref="C1301" r:id="rId5129" display="http://warehouse.orhideja.net//images/products/678-213 black.jpg"/>
    <hyperlink ref="C1300" r:id="rId5130" display="http://warehouse.orhideja.net//images/products/678-213 black.jpg"/>
    <hyperlink ref="C1299" r:id="rId5131" display="http://warehouse.orhideja.net//images/products/678-213 black.jpg"/>
    <hyperlink ref="C1298" r:id="rId5132" display="http://warehouse.orhideja.net//images/products/678-213 black.jpg"/>
    <hyperlink ref="C1297" r:id="rId5133" display="http://warehouse.orhideja.net//images/products/678-213 black.jpg"/>
    <hyperlink ref="C1296" r:id="rId5134" display="http://warehouse.orhideja.net//images/products/678-213 black.jpg"/>
    <hyperlink ref="C1295" r:id="rId5135" display="http://warehouse.orhideja.net//images/products/802-213 black.jpg"/>
    <hyperlink ref="C1294" r:id="rId5136" display="http://warehouse.orhideja.net//images/products/802-213 black.jpg"/>
    <hyperlink ref="C1293" r:id="rId5137" display="http://warehouse.orhideja.net//images/products/802-213 black.jpg"/>
    <hyperlink ref="C1292" r:id="rId5138" display="http://warehouse.orhideja.net//images/products/802-213 black.jpg"/>
    <hyperlink ref="C1291" r:id="rId5139" display="http://warehouse.orhideja.net//images/products/802-213 black.jpg"/>
    <hyperlink ref="C1290" r:id="rId5140" display="http://warehouse.orhideja.net//images/products/802-213 black.jpg"/>
    <hyperlink ref="C1289" r:id="rId5141" display="http://warehouse.orhideja.net//images/products/802-213 black.jpg"/>
    <hyperlink ref="C1288" r:id="rId5142" display="http://warehouse.orhideja.net//images/products/802-213 black.jpg"/>
    <hyperlink ref="C1287" r:id="rId5143" display="http://warehouse.orhideja.net//images/products/802-213 black.jpg"/>
    <hyperlink ref="C1286" r:id="rId5144" display="http://warehouse.orhideja.net//images/products/802-213 black.jpg"/>
    <hyperlink ref="C1285" r:id="rId5145" display="http://warehouse.orhideja.net//images/products/802-213 black.jpg"/>
    <hyperlink ref="C1284" r:id="rId5146" display="http://warehouse.orhideja.net//images/products/802-213 black.jpg"/>
    <hyperlink ref="C1283" r:id="rId5147" display="http://warehouse.orhideja.net//images/products/802-213 black.jpg"/>
    <hyperlink ref="C1282" r:id="rId5148" display="http://warehouse.orhideja.net//images/products/802-213 black.jpg"/>
    <hyperlink ref="C1281" r:id="rId5149" display="http://warehouse.orhideja.net//images/products/802-213 black.jpg"/>
    <hyperlink ref="C1280" r:id="rId5150" display="http://warehouse.orhideja.net//images/products/802-213 black.jpg"/>
    <hyperlink ref="C1279" r:id="rId5151" display="http://warehouse.orhideja.net//images/products/802-213 black.jpg"/>
    <hyperlink ref="C1278" r:id="rId5152" display="http://warehouse.orhideja.net//images/products/802-213 black.jpg"/>
    <hyperlink ref="C1277" r:id="rId5153" display="http://warehouse.orhideja.net//images/products/802-213 black.jpg"/>
    <hyperlink ref="C1276" r:id="rId5154" display="http://warehouse.orhideja.net//images/products/802-213 black.jpg"/>
    <hyperlink ref="C1275" r:id="rId5155" display="http://warehouse.orhideja.net//images/products/802-213 black.jpg"/>
    <hyperlink ref="C1274" r:id="rId5156" display="http://warehouse.orhideja.net//images/products/802-213 black.jpg"/>
    <hyperlink ref="C1273" r:id="rId5157" display="http://warehouse.orhideja.net//images/products/123-213 black-nude.jpg"/>
    <hyperlink ref="C1272" r:id="rId5158" display="http://warehouse.orhideja.net//images/products/123-213 black-nude.jpg"/>
    <hyperlink ref="C1271" r:id="rId5159" display="http://warehouse.orhideja.net//images/products/123-213 black-nude.jpg"/>
    <hyperlink ref="C1270" r:id="rId5160" display="http://warehouse.orhideja.net//images/products/123-213 black-nude.jpg"/>
    <hyperlink ref="C1269" r:id="rId5161" display="http://warehouse.orhideja.net//images/products/123-213 black-nude.jpg"/>
    <hyperlink ref="C1268" r:id="rId5162" display="http://warehouse.orhideja.net//images/products/123-213 black-nude.jpg"/>
    <hyperlink ref="C1267" r:id="rId5163" display="http://warehouse.orhideja.net//images/products/123-213 black-nude.jpg"/>
    <hyperlink ref="C1266" r:id="rId5164" display="http://warehouse.orhideja.net//images/products/123-213 black-nude.jpg"/>
    <hyperlink ref="C1265" r:id="rId5165" display="http://warehouse.orhideja.net//images/products/123-213 black-nude.jpg"/>
    <hyperlink ref="C1264" r:id="rId5166" display="http://warehouse.orhideja.net//images/products/123-213 black-nude.jpg"/>
    <hyperlink ref="C1263" r:id="rId5167" display="http://warehouse.orhideja.net//images/products/123-213 black-nude.jpg"/>
    <hyperlink ref="C1262" r:id="rId5168" display="http://warehouse.orhideja.net//images/products/123-213 black-nude.jpg"/>
    <hyperlink ref="C1261" r:id="rId5169" display="http://warehouse.orhideja.net//images/products/123-213 black-nude.jpg"/>
    <hyperlink ref="C1260" r:id="rId5170" display="http://warehouse.orhideja.net//images/products/123-213 black-nude.jpg"/>
    <hyperlink ref="C1259" r:id="rId5171" display="http://warehouse.orhideja.net//images/products/123-213 black-nude.jpg"/>
    <hyperlink ref="C1258" r:id="rId5172" display="http://warehouse.orhideja.net//images/products/123-213 black-nude.jpg"/>
    <hyperlink ref="C1257" r:id="rId5173" display="http://warehouse.orhideja.net//images/products/123-213 black-nude.jpg"/>
    <hyperlink ref="C1256" r:id="rId5174" display="http://warehouse.orhideja.net//images/products/123-213 black-nude.jpg"/>
    <hyperlink ref="C1255" r:id="rId5175" display="http://warehouse.orhideja.net//images/products/123-213 black-nude.jpg"/>
    <hyperlink ref="C1254" r:id="rId5176" display="http://warehouse.orhideja.net//images/products/123-213 black-nude.jpg"/>
    <hyperlink ref="C1253" r:id="rId5177" display="http://warehouse.orhideja.net//images/products/123-213 black-nude.jpg"/>
    <hyperlink ref="C1252" r:id="rId5178" display="http://warehouse.orhideja.net//images/products/123-213 black-nude.jpg"/>
    <hyperlink ref="C1251" r:id="rId5179" display="http://warehouse.orhideja.net//images/products/123-213 black-nude.jpg"/>
    <hyperlink ref="C1250" r:id="rId5180" display="http://warehouse.orhideja.net//images/products/123-213 black-nude.jpg"/>
    <hyperlink ref="C1249" r:id="rId5181" display="http://warehouse.orhideja.net//images/products/123-213 black-nude.jpg"/>
    <hyperlink ref="C1248" r:id="rId5182" display="http://warehouse.orhideja.net//images/products/123-213 black-nude.jpg"/>
    <hyperlink ref="C1247" r:id="rId5183" display="http://warehouse.orhideja.net//images/products/123-213 black-nude.jpg"/>
    <hyperlink ref="C1246" r:id="rId5184" display="http://warehouse.orhideja.net//images/products/123-213 black-nude.jpg"/>
    <hyperlink ref="C1245" r:id="rId5185" display="http://warehouse.orhideja.net//images/products/123-213 black-nude.jpg"/>
    <hyperlink ref="C1244" r:id="rId5186" display="http://warehouse.orhideja.net//images/products/123-213 black-nude.jpg"/>
    <hyperlink ref="C1243" r:id="rId5187" display="http://warehouse.orhideja.net//images/products/123-213 black-nude.jpg"/>
    <hyperlink ref="C1242" r:id="rId5188" display="http://warehouse.orhideja.net//images/products/123-213 black-nude.jpg"/>
    <hyperlink ref="C1241" r:id="rId5189" display="http://warehouse.orhideja.net//images/products/123-213 black-nude.jpg"/>
    <hyperlink ref="C1240" r:id="rId5190" display="http://warehouse.orhideja.net//images/products/678-213 ivory.jpg"/>
    <hyperlink ref="C1239" r:id="rId5191" display="http://warehouse.orhideja.net//images/products/678-213 ivory.jpg"/>
    <hyperlink ref="C1238" r:id="rId5192" display="http://warehouse.orhideja.net//images/products/678-213 ivory.jpg"/>
    <hyperlink ref="C1237" r:id="rId5193" display="http://warehouse.orhideja.net//images/products/678-213 ivory.jpg"/>
    <hyperlink ref="C1236" r:id="rId5194" display="http://warehouse.orhideja.net//images/products/678-213 ivory.jpg"/>
    <hyperlink ref="C1235" r:id="rId5195" display="http://warehouse.orhideja.net//images/products/678-213 ivory.jpg"/>
    <hyperlink ref="C1234" r:id="rId5196" display="http://warehouse.orhideja.net//images/products/678-213 ivory.jpg"/>
    <hyperlink ref="C1233" r:id="rId5197" display="http://warehouse.orhideja.net//images/products/678-213 ivory.jpg"/>
    <hyperlink ref="C1232" r:id="rId5198" display="http://warehouse.orhideja.net//images/products/667-213 ivory.jpg"/>
    <hyperlink ref="C1231" r:id="rId5199" display="http://warehouse.orhideja.net//images/products/667-213 ivory.jpg"/>
    <hyperlink ref="C1230" r:id="rId5200" display="http://warehouse.orhideja.net//images/products/667-213 ivory.jpg"/>
    <hyperlink ref="C1229" r:id="rId5201" display="http://warehouse.orhideja.net//images/products/667-213 ivory.jpg"/>
    <hyperlink ref="C1228" r:id="rId5202" display="http://warehouse.orhideja.net//images/products/667-213 ivory.jpg"/>
    <hyperlink ref="C1227" r:id="rId5203" display="http://warehouse.orhideja.net//images/products/667-213 ivory.jpg"/>
    <hyperlink ref="C1226" r:id="rId5204" display="http://warehouse.orhideja.net//images/products/667-213 ivory.jpg"/>
    <hyperlink ref="C1225" r:id="rId5205" display="http://warehouse.orhideja.net//images/products/802-213 ivory.jpg"/>
    <hyperlink ref="C1224" r:id="rId5206" display="http://warehouse.orhideja.net//images/products/802-213 ivory.jpg"/>
    <hyperlink ref="C1223" r:id="rId5207" display="http://warehouse.orhideja.net//images/products/802-213 ivory.jpg"/>
    <hyperlink ref="C1222" r:id="rId5208" display="http://warehouse.orhideja.net//images/products/802-213 ivory.jpg"/>
    <hyperlink ref="C1221" r:id="rId5209" display="http://warehouse.orhideja.net//images/products/802-213 ivory.jpg"/>
    <hyperlink ref="C1220" r:id="rId5210" display="http://warehouse.orhideja.net//images/products/802-213 ivory.jpg"/>
    <hyperlink ref="C1219" r:id="rId5211" display="http://warehouse.orhideja.net//images/products/802-213 ivory.jpg"/>
    <hyperlink ref="C1218" r:id="rId5212" display="http://warehouse.orhideja.net//images/products/802-213 ivory.jpg"/>
    <hyperlink ref="C1217" r:id="rId5213" display="http://warehouse.orhideja.net//images/products/802-213 ivory.jpg"/>
    <hyperlink ref="C1216" r:id="rId5214" display="http://warehouse.orhideja.net//images/products/802-213 ivory.jpg"/>
    <hyperlink ref="C1215" r:id="rId5215" display="http://warehouse.orhideja.net//images/products/802-213 ivory.jpg"/>
    <hyperlink ref="C1214" r:id="rId5216" display="http://warehouse.orhideja.net//images/products/123-213 ivory.jpg"/>
    <hyperlink ref="C1213" r:id="rId5217" display="http://warehouse.orhideja.net//images/products/123-213 ivory.jpg"/>
    <hyperlink ref="C1212" r:id="rId5218" display="http://warehouse.orhideja.net//images/products/123-213 ivory.jpg"/>
    <hyperlink ref="C1211" r:id="rId5219" display="http://warehouse.orhideja.net//images/products/123-213 ivory.jpg"/>
    <hyperlink ref="C1210" r:id="rId5220" display="http://warehouse.orhideja.net//images/products/123-213 ivory.jpg"/>
    <hyperlink ref="C1209" r:id="rId5221" display="http://warehouse.orhideja.net//images/products/123-213 ivory.jpg"/>
    <hyperlink ref="C1208" r:id="rId5222" display="http://warehouse.orhideja.net//images/products/123-213 ivory.jpg"/>
    <hyperlink ref="C1207" r:id="rId5223" display="http://warehouse.orhideja.net//images/products/123-213 ivory.jpg"/>
    <hyperlink ref="C1206" r:id="rId5224" display="http://warehouse.orhideja.net//images/products/123-213 ivory.jpg"/>
    <hyperlink ref="C1205" r:id="rId5225" display="http://warehouse.orhideja.net//images/products/123-213 ivory.jpg"/>
    <hyperlink ref="C1204" r:id="rId5226" display="http://warehouse.orhideja.net//images/products/123-213 ivory.jpg"/>
    <hyperlink ref="C1203" r:id="rId5227" display="http://warehouse.orhideja.net//images/products/123-213 ivory.jpg"/>
    <hyperlink ref="C1202" r:id="rId5228" display="http://warehouse.orhideja.net//images/products/123-213 ivory.jpg"/>
    <hyperlink ref="C1201" r:id="rId5229" display="http://warehouse.orhideja.net//images/products/123-213 ivory.jpg"/>
    <hyperlink ref="C1200" r:id="rId5230" display="http://warehouse.orhideja.net//images/products/123-213 ivory.jpg"/>
    <hyperlink ref="C1199" r:id="rId5231" display="http://warehouse.orhideja.net//images/products/123-213 ivory.jpg"/>
    <hyperlink ref="C1198" r:id="rId5232" display="http://warehouse.orhideja.net//images/products/123-213 ivory.jpg"/>
    <hyperlink ref="C1197" r:id="rId5233" display="http://warehouse.orhideja.net//images/products/123-213 ivory.jpg"/>
    <hyperlink ref="C1196" r:id="rId5234" display="http://warehouse.orhideja.net//images/products/123-213 ivory.jpg"/>
    <hyperlink ref="C1195" r:id="rId5235" display="http://warehouse.orhideja.net//images/products/123-213 ivory.jpg"/>
    <hyperlink ref="C1194" r:id="rId5236" display="http://warehouse.orhideja.net//images/products/123-213 ivory.jpg"/>
    <hyperlink ref="C1193" r:id="rId5237" display="http://warehouse.orhideja.net//images/products/123-213 ivory.jpg"/>
    <hyperlink ref="C1192" r:id="rId5238" display="http://warehouse.orhideja.net//images/products/123-213 ivory.jpg"/>
    <hyperlink ref="C1191" r:id="rId5239" display="http://warehouse.orhideja.net//images/products/123-213 ivory.jpg"/>
    <hyperlink ref="C1190" r:id="rId5240" display="http://warehouse.orhideja.net//images/products/123-213 ivory.jpg"/>
    <hyperlink ref="C1189" r:id="rId5241" display="http://warehouse.orhideja.net//images/products/123-213 ivory.jpg"/>
    <hyperlink ref="C1188" r:id="rId5242" display="http://warehouse.orhideja.net//images/products/123-213 ivory.jpg"/>
    <hyperlink ref="C1187" r:id="rId5243" display="http://warehouse.orhideja.net//images/products/123-213 ivory.jpg"/>
    <hyperlink ref="C1186" r:id="rId5244" display="http://warehouse.orhideja.net//images/products/123-213 ivory.jpg"/>
    <hyperlink ref="C1185" r:id="rId5245" display="http://warehouse.orhideja.net//images/products/123-213 ivory.jpg"/>
    <hyperlink ref="C1184" r:id="rId5246" display="http://warehouse.orhideja.net//images/products/123-213 ivory.jpg"/>
    <hyperlink ref="C1183" r:id="rId5247" display="http://warehouse.orhideja.net//images/products/123-213 ivory.jpg"/>
    <hyperlink ref="C1182" r:id="rId5248" display="http://warehouse.orhideja.net//images/products/123-213 ivory.jpg"/>
    <hyperlink ref="C1181" r:id="rId5249" display="http://warehouse.orhideja.net//images/products/123-213 ivory.jpg"/>
    <hyperlink ref="C1180" r:id="rId5250" display="http://warehouse.orhideja.net//images/products/123-213 ivory.jpg"/>
    <hyperlink ref="C1179" r:id="rId5251" display="http://warehouse.orhideja.net//images/products/123-213 ivory.jpg"/>
    <hyperlink ref="C1178" r:id="rId5252" display="http://warehouse.orhideja.net//images/products/123-213 ivory.jpg"/>
    <hyperlink ref="C1177" r:id="rId5253" display="http://warehouse.orhideja.net//images/products/104-213 ivory.jpg"/>
    <hyperlink ref="C1176" r:id="rId5254" display="http://warehouse.orhideja.net//images/products/104-213 ivory.jpg"/>
    <hyperlink ref="C1175" r:id="rId5255" display="http://warehouse.orhideja.net//images/products/104-213 ivory.jpg"/>
    <hyperlink ref="C1174" r:id="rId5256" display="http://warehouse.orhideja.net//images/products/104-213 ivory.jpg"/>
    <hyperlink ref="C1173" r:id="rId5257" display="http://warehouse.orhideja.net//images/products/104-213 ivory.jpg"/>
    <hyperlink ref="C1172" r:id="rId5258" display="http://warehouse.orhideja.net//images/products/104-213 ivory.jpg"/>
    <hyperlink ref="C1171" r:id="rId5259" display="http://warehouse.orhideja.net//images/products/104-213 ivory.jpg"/>
    <hyperlink ref="C1170" r:id="rId5260" display="http://warehouse.orhideja.net//images/products/104-213 ivory.jpg"/>
    <hyperlink ref="C1169" r:id="rId5261" display="http://warehouse.orhideja.net//images/products/104-213 ivory.jpg"/>
    <hyperlink ref="C1168" r:id="rId5262" display="http://warehouse.orhideja.net//images/products/104-213 ivory.jpg"/>
    <hyperlink ref="C1167" r:id="rId5263" display="http://warehouse.orhideja.net//images/products/104-213 ivory.jpg"/>
    <hyperlink ref="C1166" r:id="rId5264" display="http://warehouse.orhideja.net//images/products/104-213 ivory.jpg"/>
    <hyperlink ref="C1165" r:id="rId5265" display="http://warehouse.orhideja.net//images/products/104-213 ivory.jpg"/>
    <hyperlink ref="C1164" r:id="rId5266" display="http://warehouse.orhideja.net//images/products/104-213 ivory.jpg"/>
    <hyperlink ref="C1163" r:id="rId5267" display="http://warehouse.orhideja.net//images/products/104-213 ivory.jpg"/>
    <hyperlink ref="C1162" r:id="rId5268" display="http://warehouse.orhideja.net//images/products/104-213 ivory.jpg"/>
    <hyperlink ref="C1161" r:id="rId5269" display="http://warehouse.orhideja.net//images/products/104-213 ivory.jpg"/>
    <hyperlink ref="C1160" r:id="rId5270" display="http://warehouse.orhideja.net//images/products/104-213 ivory.jpg"/>
    <hyperlink ref="C1159" r:id="rId5271" display="http://warehouse.orhideja.net//images/products/104-213 ivory.jpg"/>
    <hyperlink ref="C1158" r:id="rId5272" display="http://warehouse.orhideja.net//images/products/104-213 ivory.jpg"/>
    <hyperlink ref="C1157" r:id="rId5273" display="http://warehouse.orhideja.net//images/products/104-213 ivory.jpg"/>
    <hyperlink ref="C1156" r:id="rId5274" display="http://warehouse.orhideja.net//images/products/104-213 ivory.jpg"/>
    <hyperlink ref="C1155" r:id="rId5275" display="http://warehouse.orhideja.net//images/products/104-213 ivory.jpg"/>
    <hyperlink ref="C1154" r:id="rId5276" display="http://warehouse.orhideja.net//images/products/104-213 ivory.jpg"/>
    <hyperlink ref="C1153" r:id="rId5277" display="http://warehouse.orhideja.net//images/products/104-213 ivory.jpg"/>
    <hyperlink ref="C1152" r:id="rId5278" display="http://warehouse.orhideja.net//images/products/104-213 ivory.jpg"/>
    <hyperlink ref="C1151" r:id="rId5279" display="http://warehouse.orhideja.net//images/products/104-213 ivory.jpg"/>
    <hyperlink ref="C1150" r:id="rId5280" display="http://warehouse.orhideja.net//images/products/104-213 ivory.jpg"/>
    <hyperlink ref="C1149" r:id="rId5281" display="http://warehouse.orhideja.net//images/products/104-213 ivory.jpg"/>
    <hyperlink ref="C1148" r:id="rId5282" display="http://warehouse.orhideja.net//images/products/104-213 ivory.jpg"/>
    <hyperlink ref="C1147" r:id="rId5283" display="http://warehouse.orhideja.net//images/products/104-213 ivory.jpg"/>
    <hyperlink ref="C1146" r:id="rId5284" display="http://warehouse.orhideja.net//images/products/104-213 ivory.jpg"/>
    <hyperlink ref="C1145" r:id="rId5285" display="http://warehouse.orhideja.net//images/products/104-213 ivory.jpg"/>
    <hyperlink ref="C1144" r:id="rId5286" display="http://warehouse.orhideja.net//images/products/104-213 ivory.jpg"/>
    <hyperlink ref="C1143" r:id="rId5287" display="http://warehouse.orhideja.net//images/products/104-213 ivory.jpg"/>
    <hyperlink ref="C1142" r:id="rId5288" display="http://warehouse.orhideja.net//images/products/104-213 ivory.jpg"/>
    <hyperlink ref="C1141" r:id="rId5289" display="http://warehouse.orhideja.net//images/products/104-213 ivory.jpg"/>
    <hyperlink ref="C1140" r:id="rId5290" display="http://warehouse.orhideja.net//images/products/104-213 ivory.jpg"/>
    <hyperlink ref="C1139" r:id="rId5291" display="http://warehouse.orhideja.net//images/products/803-428.jpeg"/>
    <hyperlink ref="C1138" r:id="rId5292" display="http://warehouse.orhideja.net//images/products/803-428.jpeg"/>
    <hyperlink ref="C1137" r:id="rId5293" display="http://warehouse.orhideja.net//images/products/803-428.jpeg"/>
    <hyperlink ref="C1136" r:id="rId5294" display="http://warehouse.orhideja.net//images/products/803-428.jpeg"/>
    <hyperlink ref="C1135" r:id="rId5295" display="http://warehouse.orhideja.net//images/products/803-428.jpeg"/>
    <hyperlink ref="C1134" r:id="rId5296" display="http://warehouse.orhideja.net//images/products/803-428.jpeg"/>
    <hyperlink ref="C1133" r:id="rId5297" display="http://warehouse.orhideja.net//images/products/803-428.jpeg"/>
    <hyperlink ref="C1132" r:id="rId5298" display="http://warehouse.orhideja.net//images/products/803-428.jpeg"/>
    <hyperlink ref="C1131" r:id="rId5299" display="http://warehouse.orhideja.net//images/products/803-428.jpeg"/>
    <hyperlink ref="C1130" r:id="rId5300" display="http://warehouse.orhideja.net//images/products/803-428.jpeg"/>
    <hyperlink ref="C1129" r:id="rId5301" display="http://warehouse.orhideja.net//images/products/803-428.jpeg"/>
    <hyperlink ref="C1128" r:id="rId5302" display="http://warehouse.orhideja.net//images/products/733-428 black.jpg"/>
    <hyperlink ref="C1127" r:id="rId5303" display="http://warehouse.orhideja.net//images/products/733-428 black.jpg"/>
    <hyperlink ref="C1126" r:id="rId5304" display="http://warehouse.orhideja.net//images/products/733-428 black.jpg"/>
    <hyperlink ref="C1125" r:id="rId5305" display="http://warehouse.orhideja.net//images/products/733-428 black.jpg"/>
    <hyperlink ref="C1124" r:id="rId5306" display="http://warehouse.orhideja.net//images/products/199-428-733-428_1.jpg"/>
    <hyperlink ref="C1123" r:id="rId5307" display="http://warehouse.orhideja.net//images/products/199-428-733-428_1.jpg"/>
    <hyperlink ref="C1122" r:id="rId5308" display="http://warehouse.orhideja.net//images/products/199-428-733-428_1.jpg"/>
    <hyperlink ref="C1121" r:id="rId5309" display="http://warehouse.orhideja.net//images/products/199-428-733-428_1.jpg"/>
    <hyperlink ref="C1120" r:id="rId5310" display="http://warehouse.orhideja.net//images/products/199-428-733-428_1.jpg"/>
    <hyperlink ref="C1119" r:id="rId5311" display="http://warehouse.orhideja.net//images/products/199-428-733-428_1.jpg"/>
    <hyperlink ref="C1118" r:id="rId5312" display="http://warehouse.orhideja.net//images/products/803-428, 293-428 flowe rose b.jpg"/>
    <hyperlink ref="C1117" r:id="rId5313" display="http://warehouse.orhideja.net//images/products/803-428, 293-428 flowe rose b.jpg"/>
    <hyperlink ref="C1116" r:id="rId5314" display="http://warehouse.orhideja.net//images/products/803-428, 293-428 flowe rose b.jpg"/>
    <hyperlink ref="C1115" r:id="rId5315" display="http://warehouse.orhideja.net//images/products/803-428,-793-428-clowe-rose_1.jpg"/>
    <hyperlink ref="C1114" r:id="rId5316" display="http://warehouse.orhideja.net//images/products/803-428,-793-428-clowe-rose_1.jpg"/>
    <hyperlink ref="C1113" r:id="rId5317" display="http://warehouse.orhideja.net//images/products/733-275.jpeg"/>
    <hyperlink ref="C1112" r:id="rId5318" display="http://warehouse.orhideja.net//images/products/733-275.jpeg"/>
    <hyperlink ref="C1111" r:id="rId5319" display="http://warehouse.orhideja.net//images/products/733-275.jpeg"/>
    <hyperlink ref="C1110" r:id="rId5320" display="http://warehouse.orhideja.net//images/products/733-275.jpeg"/>
    <hyperlink ref="C1109" r:id="rId5321" display="http://warehouse.orhideja.net//images/products/733-275.jpeg"/>
    <hyperlink ref="C1108" r:id="rId5322" display="http://warehouse.orhideja.net//images/products/293-275.jpeg"/>
    <hyperlink ref="C1107" r:id="rId5323" display="http://warehouse.orhideja.net//images/products/293-275.jpeg"/>
    <hyperlink ref="C1106" r:id="rId5324" display="http://warehouse.orhideja.net//images/products/293-275.jpeg"/>
    <hyperlink ref="C1105" r:id="rId5325" display="http://warehouse.orhideja.net//images/products/293-275.jpeg"/>
    <hyperlink ref="C1104" r:id="rId5326" display="http://warehouse.orhideja.net//images/products/293-275.jpeg"/>
    <hyperlink ref="C1103" r:id="rId5327" display="http://warehouse.orhideja.net//images/products/289-275_black.jpg"/>
    <hyperlink ref="C1102" r:id="rId5328" display="http://warehouse.orhideja.net//images/products/289-275_black.jpg"/>
    <hyperlink ref="C1101" r:id="rId5329" display="http://warehouse.orhideja.net//images/products/289-275_black.jpg"/>
    <hyperlink ref="C1100" r:id="rId5330" display="http://warehouse.orhideja.net//images/products/289-275_black.jpg"/>
    <hyperlink ref="C1099" r:id="rId5331" display="http://warehouse.orhideja.net//images/products/801-275_black.jpg"/>
    <hyperlink ref="C1098" r:id="rId5332" display="http://warehouse.orhideja.net//images/products/801-275_black.jpg"/>
    <hyperlink ref="C1097" r:id="rId5333" display="http://warehouse.orhideja.net//images/products/801-275_black.jpg"/>
    <hyperlink ref="C1096" r:id="rId5334" display="http://warehouse.orhideja.net//images/products/801-275_black.jpg"/>
    <hyperlink ref="C1095" r:id="rId5335" display="http://warehouse.orhideja.net//images/products/801-275_black.jpg"/>
    <hyperlink ref="C1094" r:id="rId5336" display="http://warehouse.orhideja.net//images/products/801-275_black.jpg"/>
    <hyperlink ref="C1093" r:id="rId5337" display="http://warehouse.orhideja.net//images/products/801-275_black.jpg"/>
    <hyperlink ref="C1092" r:id="rId5338" display="http://warehouse.orhideja.net//images/products/801-275_black.jpg"/>
    <hyperlink ref="C1091" r:id="rId5339" display="http://warehouse.orhideja.net//images/products/801-275_black.jpg"/>
    <hyperlink ref="C1090" r:id="rId5340" display="http://warehouse.orhideja.net//images/products/557-275_black.jpg"/>
    <hyperlink ref="C1089" r:id="rId5341" display="http://warehouse.orhideja.net//images/products/557-275_black.jpg"/>
    <hyperlink ref="C1088" r:id="rId5342" display="http://warehouse.orhideja.net//images/products/557-275_black.jpg"/>
    <hyperlink ref="C1087" r:id="rId5343" display="http://warehouse.orhideja.net//images/products/557-275_black.jpg"/>
    <hyperlink ref="C1086" r:id="rId5344" display="http://warehouse.orhideja.net//images/products/557-275_black.jpg"/>
    <hyperlink ref="C1085" r:id="rId5345" display="http://warehouse.orhideja.net//images/products/557-275_black.jpg"/>
    <hyperlink ref="C1084" r:id="rId5346" display="http://warehouse.orhideja.net//images/products/557-275_black.jpg"/>
    <hyperlink ref="C1083" r:id="rId5347" display="http://warehouse.orhideja.net//images/products/557-275_black.jpg"/>
    <hyperlink ref="C1082" r:id="rId5348" display="http://warehouse.orhideja.net//images/products/557-275_black.jpg"/>
    <hyperlink ref="C1081" r:id="rId5349" display="http://warehouse.orhideja.net//images/products/557-275_black.jpg"/>
    <hyperlink ref="C1080" r:id="rId5350" display="http://warehouse.orhideja.net//images/products/557-275_black.jpg"/>
    <hyperlink ref="C1079" r:id="rId5351" display="http://warehouse.orhideja.net//images/products/557-275_black.jpg"/>
    <hyperlink ref="C1078" r:id="rId5352" display="http://warehouse.orhideja.net//images/products/557-275_black.jpg"/>
    <hyperlink ref="C1077" r:id="rId5353" display="http://warehouse.orhideja.net//images/products/557-275_black.jpg"/>
    <hyperlink ref="C1076" r:id="rId5354" display="http://warehouse.orhideja.net//images/products/557-275_black.jpg"/>
    <hyperlink ref="C1075" r:id="rId5355" display="http://warehouse.orhideja.net//images/products/557-275_black.jpg"/>
    <hyperlink ref="C1074" r:id="rId5356" display="http://warehouse.orhideja.net//images/products/557-275_black.jpg"/>
    <hyperlink ref="C1073" r:id="rId5357" display="http://warehouse.orhideja.net//images/products/557-275_black.jpg"/>
    <hyperlink ref="C1072" r:id="rId5358" display="http://warehouse.orhideja.net//images/products/166-275_black.jpg"/>
    <hyperlink ref="C1071" r:id="rId5359" display="http://warehouse.orhideja.net//images/products/166-275_black.jpg"/>
    <hyperlink ref="C1070" r:id="rId5360" display="http://warehouse.orhideja.net//images/products/166-275_black.jpg"/>
    <hyperlink ref="C1069" r:id="rId5361" display="http://warehouse.orhideja.net/images/products/166-275_black.jpg"/>
    <hyperlink ref="C1068" r:id="rId5362" display="http://warehouse.orhideja.net//images/products/166-275_black.jpg"/>
    <hyperlink ref="C1067" r:id="rId5363" display="http://warehouse.orhideja.net//images/products/166-275_black.jpg"/>
    <hyperlink ref="C1066" r:id="rId5364" display="http://warehouse.orhideja.net//images/products/585-275.jpeg"/>
    <hyperlink ref="C1065" r:id="rId5365" display="http://warehouse.orhideja.net//images/products/585-275.jpeg"/>
    <hyperlink ref="C1064" r:id="rId5366" display="http://warehouse.orhideja.net//images/products/585-275.jpeg"/>
    <hyperlink ref="C1063" r:id="rId5367" display="http://warehouse.orhideja.net//images/products/585-275.jpeg"/>
    <hyperlink ref="C1062" r:id="rId5368" display="http://warehouse.orhideja.net//images/products/585-275.jpeg"/>
    <hyperlink ref="C1061" r:id="rId5369" display="http://warehouse.orhideja.net//images/products/112-275.jpeg"/>
    <hyperlink ref="C1060" r:id="rId5370" display="http://warehouse.orhideja.net//images/products/112-275.jpeg"/>
    <hyperlink ref="C1059" r:id="rId5371" display="http://warehouse.orhideja.net//images/products/112-275.jpeg"/>
    <hyperlink ref="C1058" r:id="rId5372" display="http://warehouse.orhideja.net//images/products/112-275.jpeg"/>
    <hyperlink ref="C1057" r:id="rId5373" display="http://warehouse.orhideja.net//images/products/112-275.jpeg"/>
    <hyperlink ref="C1056" r:id="rId5374" display="http://warehouse.orhideja.net//images/products/112-275.jpeg"/>
    <hyperlink ref="C1055" r:id="rId5375" display="http://warehouse.orhideja.net//images/products/112-275.jpeg"/>
    <hyperlink ref="C1054" r:id="rId5376" display="http://warehouse.orhideja.net//images/products/112-275.jpeg"/>
    <hyperlink ref="C1053" r:id="rId5377" display="http://warehouse.orhideja.net//images/products/112-275.jpeg"/>
    <hyperlink ref="C1052" r:id="rId5378" display="http://warehouse.orhideja.net//images/products/112-275.jpeg"/>
    <hyperlink ref="C1051" r:id="rId5379" display="http://warehouse.orhideja.net//images/products/112-275.jpeg"/>
    <hyperlink ref="C1050" r:id="rId5380" display="http://warehouse.orhideja.net//images/products/746-533_168_1.jpg"/>
    <hyperlink ref="C1049" r:id="rId5381" display="http://warehouse.orhideja.net//images/products/746-533_168_1.jpg"/>
    <hyperlink ref="C1048" r:id="rId5382" display="http://warehouse.orhideja.net//images/products/746-533_168_1.jpg"/>
    <hyperlink ref="C1047" r:id="rId5383" display="http://warehouse.orhideja.net//images/products/746-533_168_1.jpg"/>
    <hyperlink ref="C1046" r:id="rId5384" display="http://warehouse.orhideja.net//images/products/699-533.jpg"/>
    <hyperlink ref="C1045" r:id="rId5385" display="http://warehouse.orhideja.net//images/products/125-533.jpg"/>
    <hyperlink ref="C1044" r:id="rId5386" display="http://warehouse.orhideja.net//images/products/125-533.jpg"/>
    <hyperlink ref="C1043" r:id="rId5387" display="http://warehouse.orhideja.net//images/products/125-533.jpg"/>
    <hyperlink ref="C1042" r:id="rId5388" display="http://warehouse.orhideja.net//images/products/125-533.jpg"/>
    <hyperlink ref="C1041" r:id="rId5389" display="http://warehouse.orhideja.net//images/products/125-533.jpg"/>
    <hyperlink ref="C1040" r:id="rId5390" display="http://warehouse.orhideja.net//images/products/125-533.jpg"/>
    <hyperlink ref="C1039" r:id="rId5391" display="http://warehouse.orhideja.net//images/products/125-533.jpg"/>
    <hyperlink ref="C1038" r:id="rId5392" display="http://warehouse.orhideja.net//images/products/125-533.jpg"/>
    <hyperlink ref="C1037" r:id="rId5393" display="http://warehouse.orhideja.net//images/products/125-533.jpg"/>
    <hyperlink ref="C1036" r:id="rId5394" display="http://warehouse.orhideja.net//images/products/125-533.jpg"/>
    <hyperlink ref="C1035" r:id="rId5395" display="http://warehouse.orhideja.net//images/products/125-533.jpg"/>
    <hyperlink ref="C1034" r:id="rId5396" display="http://warehouse.orhideja.net//images/products/125-533.jpg"/>
    <hyperlink ref="C1033" r:id="rId5397" display="http://warehouse.orhideja.net//images/products/125-533.jpg"/>
    <hyperlink ref="C1032" r:id="rId5398" display="http://warehouse.orhideja.net//images/products/125-533.jpg"/>
    <hyperlink ref="C1031" r:id="rId5399" display="http://warehouse.orhideja.net//images/products/125-533.jpg"/>
    <hyperlink ref="C1030" r:id="rId5400" display="http://warehouse.orhideja.net//images/products/125-533.jpg"/>
    <hyperlink ref="C1029" r:id="rId5401" display="http://warehouse.orhideja.net//images/products/125-533.jpg"/>
    <hyperlink ref="C1028" r:id="rId5402" display="http://warehouse.orhideja.net//images/products/125-533.jpg"/>
    <hyperlink ref="C1027" r:id="rId5403" display="http://warehouse.orhideja.net//images/products/199-493-793-493_1.jpg"/>
    <hyperlink ref="C1026" r:id="rId5404" display="http://warehouse.orhideja.net//images/products/199-493-793-493_1.jpg"/>
    <hyperlink ref="C1025" r:id="rId5405" display="http://warehouse.orhideja.net//images/products/199-493-793-493_1.jpg"/>
    <hyperlink ref="C1024" r:id="rId5406" display="http://warehouse.orhideja.net//images/products/199-493-793-493_1.jpg"/>
    <hyperlink ref="C1023" r:id="rId5407" display="http://warehouse.orhideja.net//images/products/522-000.jpg"/>
    <hyperlink ref="C1022" r:id="rId5408" display="http://warehouse.orhideja.net//images/products/522-000.jpg"/>
    <hyperlink ref="C1021" r:id="rId5409" display="http://warehouse.orhideja.net//images/products/522-000.jpg"/>
    <hyperlink ref="C1020" r:id="rId5410" display="http://warehouse.orhideja.net//images/products/522-000.jpg"/>
    <hyperlink ref="C1019" r:id="rId5411" display="http://warehouse.orhideja.net//images/products/522-000.jpg"/>
    <hyperlink ref="C1018" r:id="rId5412" display="http://warehouse.orhideja.net//images/products/522-000.jpg"/>
    <hyperlink ref="C1017" r:id="rId5413" display="http://warehouse.orhideja.net//images/products/522-000.jpg"/>
    <hyperlink ref="C1016" r:id="rId5414" display="http://warehouse.orhideja.net//images/products/522-000.jpg"/>
    <hyperlink ref="C1015" r:id="rId5415" display="http://warehouse.orhideja.net//images/products/522-000.jpg"/>
    <hyperlink ref="C1014" r:id="rId5416" display="http://warehouse.orhideja.net//images/products/522-000.jpg"/>
    <hyperlink ref="C1013" r:id="rId5417" display="http://warehouse.orhideja.net//images/products/522-000.jpg"/>
    <hyperlink ref="C1012" r:id="rId5418" display="http://warehouse.orhideja.net//images/products/522-000.jpg"/>
    <hyperlink ref="C1011" r:id="rId5419" display="http://warehouse.orhideja.net//images/products/522-000.jpg"/>
    <hyperlink ref="C1010" r:id="rId5420" display="http://warehouse.orhideja.net//images/products/522-000.jpg"/>
    <hyperlink ref="C1009" r:id="rId5421" display="http://warehouse.orhideja.net//images/products/522-000.jpg"/>
    <hyperlink ref="C1008" r:id="rId5422" display="http://warehouse.orhideja.net//images/products/522-000.jpg"/>
    <hyperlink ref="C1007" r:id="rId5423" display="http://warehouse.orhideja.net//images/products/522-000.jpg"/>
    <hyperlink ref="C1006" r:id="rId5424" display="http://warehouse.orhideja.net//images/products/161-000 231-000.jpg"/>
    <hyperlink ref="C1005" r:id="rId5425" display="http://warehouse.orhideja.net//images/products/161-000 231-000.jpg"/>
    <hyperlink ref="C1004" r:id="rId5426" display="http://warehouse.orhideja.net//images/products/161-000 231-000.jpg"/>
    <hyperlink ref="C1003" r:id="rId5427" display="http://warehouse.orhideja.net//images/products/161-000 231-000.jpg"/>
    <hyperlink ref="C1002" r:id="rId5428" display="http://warehouse.orhideja.net//images/products/161-000 231-000.jpg"/>
    <hyperlink ref="C1001" r:id="rId5429" display="http://warehouse.orhideja.net//images/products/161-000 231-000.jpg"/>
    <hyperlink ref="C1000" r:id="rId5430" display="http://warehouse.orhideja.net//images/products/161-000 231-000.jpg"/>
    <hyperlink ref="C999" r:id="rId5431" display="http://warehouse.orhideja.net//images/products/161-000 231-000.jpg"/>
    <hyperlink ref="C998" r:id="rId5432" display="http://warehouse.orhideja.net//images/products/161-000 231-000.jpg"/>
    <hyperlink ref="C997" r:id="rId5433" display="http://warehouse.orhideja.net//images/products/161-000 231-000.jpg"/>
    <hyperlink ref="C996" r:id="rId5434" display="http://warehouse.orhideja.net//images/products/161-000 231-000.jpg"/>
    <hyperlink ref="C995" r:id="rId5435" display="http://warehouse.orhideja.net//images/products/161-000 231-000.jpg"/>
    <hyperlink ref="C994" r:id="rId5436" display="http://warehouse.orhideja.net//images/products/161-000 231-000.jpg"/>
    <hyperlink ref="C993" r:id="rId5437" display="http://warehouse.orhideja.net//images/products/161-000 231-000.jpg"/>
    <hyperlink ref="C992" r:id="rId5438" display="http://warehouse.orhideja.net//images/products/161-000 231-000.jpg"/>
    <hyperlink ref="C991" r:id="rId5439" display="http://warehouse.orhideja.net//images/products/161-000 231-000.jpg"/>
    <hyperlink ref="C990" r:id="rId5440" display="http://warehouse.orhideja.net//images/products/161-000 231-000.jpg"/>
    <hyperlink ref="C989" r:id="rId5441" display="http://warehouse.orhideja.net//images/products/161-000 231-000.jpg"/>
    <hyperlink ref="C988" r:id="rId5442" display="http://warehouse.orhideja.net//images/products/161-000 231-000.jpg"/>
    <hyperlink ref="C987" r:id="rId5443" display="http://warehouse.orhideja.net//images/products/161-000 231-000.jpg"/>
    <hyperlink ref="C986" r:id="rId5444" display="http://warehouse.orhideja.net//images/products/161-000 231-000.jpg"/>
    <hyperlink ref="C985" r:id="rId5445" display="http://warehouse.orhideja.net//images/products/161-000 231-000.jpg"/>
    <hyperlink ref="C984" r:id="rId5446" display="http://warehouse.orhideja.net//images/products/161-000 231-000.jpg"/>
    <hyperlink ref="C983" r:id="rId5447" display="http://warehouse.orhideja.net//images/products/161-000 231-000.jpg"/>
    <hyperlink ref="C982" r:id="rId5448" display="http://warehouse.orhideja.net//images/products/161-000 231-000.jpg"/>
    <hyperlink ref="C981" r:id="rId5449" display="http://warehouse.orhideja.net//images/products/161-000 231-000.jpg"/>
    <hyperlink ref="C980" r:id="rId5450" display="http://warehouse.orhideja.net//images/products/161-000 231-000.jpg"/>
    <hyperlink ref="C979" r:id="rId5451" display="http://warehouse.orhideja.net//images/products/161-000 231-000.jpg"/>
    <hyperlink ref="C978" r:id="rId5452" display="http://warehouse.orhideja.net//images/products/161-000 231-000.jpg"/>
    <hyperlink ref="C977" r:id="rId5453" display="http://warehouse.orhideja.net//images/products/161-000 231-000.jpg"/>
    <hyperlink ref="C976" r:id="rId5454" display="http://warehouse.orhideja.net//images/products/161-000 231-000.jpg"/>
    <hyperlink ref="C975" r:id="rId5455" display="http://warehouse.orhideja.net//images/products/161-000 231-000.jpg"/>
    <hyperlink ref="C974" r:id="rId5456" display="http://warehouse.orhideja.net//images/products/656-000 chjernij.jpeg"/>
    <hyperlink ref="C973" r:id="rId5457" display="http://warehouse.orhideja.net//images/products/656-000 chjernij.jpeg"/>
    <hyperlink ref="C972" r:id="rId5458" display="http://warehouse.orhideja.net//images/products/656-000 chjernij.jpeg"/>
    <hyperlink ref="C971" r:id="rId5459" display="http://warehouse.orhideja.net//images/products/656-000 chjernij.jpeg"/>
    <hyperlink ref="C970" r:id="rId5460" display="http://warehouse.orhideja.net//images/products/655-000_1.jpg"/>
    <hyperlink ref="C969" r:id="rId5461" display="http://warehouse.orhideja.net//images/products/655-000_1.jpg"/>
    <hyperlink ref="C968" r:id="rId5462" display="http://warehouse.orhideja.net//images/products/655-000_1.jpg"/>
    <hyperlink ref="C967" r:id="rId5463" display="http://warehouse.orhideja.net//images/products/655-000_1.jpg"/>
    <hyperlink ref="C966" r:id="rId5464" display="http://warehouse.orhideja.net//images/products/655-000_1.jpg"/>
    <hyperlink ref="C965" r:id="rId5465" display="http://warehouse.orhideja.net//images/products/655-000_1.jpg"/>
    <hyperlink ref="C964" r:id="rId5466" display="http://warehouse.orhideja.net//images/products/655-000_1.jpg"/>
    <hyperlink ref="C963" r:id="rId5467" display="http://warehouse.orhideja.net//images/products/653-000 black-peony.jpg"/>
    <hyperlink ref="C962" r:id="rId5468" display="http://warehouse.orhideja.net//images/products/653-000 black-peony.jpg"/>
    <hyperlink ref="C961" r:id="rId5469" display="http://warehouse.orhideja.net//images/products/653-000 black-peony.jpg"/>
    <hyperlink ref="C960" r:id="rId5470" display="http://warehouse.orhideja.net//images/products/653-000 black-peony.jpg"/>
    <hyperlink ref="C959" r:id="rId5471" display="http://warehouse.orhideja.net//images/products/653-000 black-peony.jpg"/>
    <hyperlink ref="C958" r:id="rId5472" display="http://warehouse.orhideja.net//images/products/653-000 black-peony.jpg"/>
    <hyperlink ref="C957" r:id="rId5473" display="http://warehouse.orhideja.net//images/products/653-000 black-peony.jpg"/>
    <hyperlink ref="C956" r:id="rId5474" display="http://warehouse.orhideja.net//images/products/653-000 black-peony.jpg"/>
    <hyperlink ref="C955" r:id="rId5475" display="http://warehouse.orhideja.net//images/products/653-000 black-peony.jpg"/>
    <hyperlink ref="C954" r:id="rId5476" display="http://warehouse.orhideja.net//images/products/653-000 pion_2.jpg"/>
    <hyperlink ref="C953" r:id="rId5477" display="http://warehouse.orhideja.net//images/products/653-000 pion_2.jpg"/>
    <hyperlink ref="C952" r:id="rId5478" display="http://warehouse.orhideja.net//images/products/653-000 pion_2.jpg"/>
    <hyperlink ref="C951" r:id="rId5479" display="http://warehouse.orhideja.net//images/products/653-000 pion_2.jpg"/>
    <hyperlink ref="C950" r:id="rId5480" display="http://warehouse.orhideja.net//images/products/653-000 pion_2.jpg"/>
    <hyperlink ref="C949" r:id="rId5481" display="http://warehouse.orhideja.net//images/products/Untitled-39.jpg"/>
    <hyperlink ref="C948" r:id="rId5482" display="http://warehouse.orhideja.net//images/products/Untitled-39.jpg"/>
    <hyperlink ref="C947" r:id="rId5483" display="http://warehouse.orhideja.net//images/products/Untitled-39.jpg"/>
    <hyperlink ref="C946" r:id="rId5484" display="http://warehouse.orhideja.net//images/products/Untitled-39.jpg"/>
    <hyperlink ref="C945" r:id="rId5485" display="http://warehouse.orhideja.net//images/products/Untitled-39.jpg"/>
    <hyperlink ref="C944" r:id="rId5486" display="http://warehouse.orhideja.net//images/products/Untitled-39.jpg"/>
    <hyperlink ref="C943" r:id="rId5487" display="http://warehouse.orhideja.net//images/products/103-000-655-000-ivory_6.jpg"/>
    <hyperlink ref="C942" r:id="rId5488" display="http://warehouse.orhideja.net//images/products/103-000-655-000-ivory_6.jpg"/>
    <hyperlink ref="C941" r:id="rId5489" display="http://warehouse.orhideja.net//images/products/103-000-655-000-ivory_6.jpg"/>
    <hyperlink ref="C940" r:id="rId5490" display="http://warehouse.orhideja.net//images/products/103-000-655-000-ivory_6.jpg"/>
    <hyperlink ref="C939" r:id="rId5491" display="http://warehouse.orhideja.net//images/products/103-000-655-000-ivory_6.jpg"/>
    <hyperlink ref="C938" r:id="rId5492" display="http://warehouse.orhideja.net//images/products/103-000-655-000-ivory_6.jpg"/>
    <hyperlink ref="C937" r:id="rId5493" display="http://warehouse.orhideja.net//images/products/103-000-655-000-ivory_6.jpg"/>
    <hyperlink ref="C936" r:id="rId5494" display="http://warehouse.orhideja.net//images/products/653-000-white.jpg"/>
    <hyperlink ref="C935" r:id="rId5495" display="http://warehouse.orhideja.net//images/products/653-000-white.jpg"/>
    <hyperlink ref="C934" r:id="rId5496" display="http://warehouse.orhideja.net//images/products/653-000-white.jpg"/>
    <hyperlink ref="C933" r:id="rId5497" display="http://warehouse.orhideja.net//images/products/653-000-white.jpg"/>
    <hyperlink ref="C932" r:id="rId5498" display="http://warehouse.orhideja.net//images/products/653-000-white.jpg"/>
    <hyperlink ref="C931" r:id="rId5499" display="http://warehouse.orhideja.net//images/products/653-000-white.jpg"/>
    <hyperlink ref="C930" r:id="rId5500" display="http://warehouse.orhideja.net//images/products/653-000-white.jpg"/>
    <hyperlink ref="C929" r:id="rId5501" display="http://warehouse.orhideja.net//images/products/653-000-white.jpg"/>
    <hyperlink ref="C928" r:id="rId5502" display="http://warehouse.orhideja.net//images/products/103-000-655-000-ivory_1.jpg"/>
    <hyperlink ref="C927" r:id="rId5503" display="http://warehouse.orhideja.net//images/products/103-000-655-000-ivory_1.jpg"/>
    <hyperlink ref="C926" r:id="rId5504" display="http://warehouse.orhideja.net//images/products/103-000-655-000-ivory_1.jpg"/>
    <hyperlink ref="C925" r:id="rId5505" display="http://warehouse.orhideja.net//images/products/103-000-655-000-ivory_1.jpg"/>
    <hyperlink ref="C924" r:id="rId5506" display="http://warehouse.orhideja.net//images/products/103-000-655-000-ivory_1.jpg"/>
    <hyperlink ref="C923" r:id="rId5507" display="http://warehouse.orhideja.net//images/products/103-000-655-000-ivory_1.jpg"/>
    <hyperlink ref="C922" r:id="rId5508" display="http://warehouse.orhideja.net//images/products/103-000-655-000-ivory_1.jpg"/>
    <hyperlink ref="C921" r:id="rId5509" display="http://warehouse.orhideja.net//images/products/103-000-655-000-ivory_1.jpg"/>
    <hyperlink ref="C920" r:id="rId5510" display="http://warehouse.orhideja.net//images/products/103-000-655-000-ivory_1.jpg"/>
    <hyperlink ref="C919" r:id="rId5511" display="http://warehouse.orhideja.net//images/products/103-000-655-000-ivory_1.jpg"/>
    <hyperlink ref="C918" r:id="rId5512" display="http://warehouse.orhideja.net//images/products/103-000-655-000-ivory_1.jpg"/>
    <hyperlink ref="C917" r:id="rId5513" display="http://warehouse.orhideja.net//images/products/103-000-655-000-ivory_1.jpg"/>
    <hyperlink ref="C916" r:id="rId5514" display="http://warehouse.orhideja.net//images/products/103-000-655-000-ivory_1.jpg"/>
    <hyperlink ref="C915" r:id="rId5515" display="http://warehouse.orhideja.net//images/products/103-000-655-000-ivory_1.jpg"/>
    <hyperlink ref="C914" r:id="rId5516" display="http://warehouse.orhideja.net//images/products/103-000-655-000-ivory_1.jpg"/>
    <hyperlink ref="C913" r:id="rId5517" display="http://warehouse.orhideja.net//images/products/103-000-655-000-ivory_1.jpg"/>
    <hyperlink ref="C912" r:id="rId5518" display="http://warehouse.orhideja.net//images/products/103-000-655-000-ivory_1.jpg"/>
    <hyperlink ref="C911" r:id="rId5519" display="http://warehouse.orhideja.net//images/products/103-000-655-000-ivory_1.jpg"/>
    <hyperlink ref="C910" r:id="rId5520" display="http://warehouse.orhideja.net//images/products/103-000-655-000-ivory_1.jpg"/>
    <hyperlink ref="C909" r:id="rId5521" display="http://warehouse.orhideja.net//images/products/103-000-655-000-ivory_1.jpg"/>
    <hyperlink ref="C908" r:id="rId5522" display="http://warehouse.orhideja.net//images/products/103-000-655-000-ivory_1.jpg"/>
    <hyperlink ref="C907" r:id="rId5523" display="http://warehouse.orhideja.net//images/products/103-000-655-000-ivory_1.jpg"/>
    <hyperlink ref="C906" r:id="rId5524" display="http://warehouse.orhideja.net//images/products/103-000-655-000-ivory_1.jpg"/>
    <hyperlink ref="C905" r:id="rId5525" display="http://warehouse.orhideja.net//images/products/103-000-655-000-ivory_1.jpg"/>
    <hyperlink ref="C904" r:id="rId5526" display="http://warehouse.orhideja.net//images/products/103-000-655-000-ivory_1.jpg"/>
    <hyperlink ref="C903" r:id="rId5527" display="http://warehouse.orhideja.net//images/products/103-000-655-000-ivory_1.jpg"/>
    <hyperlink ref="C902" r:id="rId5528" display="http://warehouse.orhideja.net//images/products/103-000-655-000-ivory_1.jpg"/>
    <hyperlink ref="C901" r:id="rId5529" display="http://warehouse.orhideja.net//images/products/103-000-655-000-ivory_1.jpg"/>
    <hyperlink ref="C900" r:id="rId5530" display="http://warehouse.orhideja.net//images/products/103-000-655-000-ivory_1.jpg"/>
    <hyperlink ref="C899" r:id="rId5531" display="http://warehouse.orhideja.net//images/products/103-000-655-000-ivory_1.jpg"/>
    <hyperlink ref="C898" r:id="rId5532" display="http://warehouse.orhideja.net//images/products/103-000-655-000-ivory_1.jpg"/>
    <hyperlink ref="C897" r:id="rId5533" display="http://warehouse.orhideja.net//images/products/103-000-655-000-ivory_1.jpg"/>
    <hyperlink ref="C896" r:id="rId5534" display="http://warehouse.orhideja.net//images/products/103-000-655-000-ivory_1.jpg"/>
    <hyperlink ref="C895" r:id="rId5535" display="http://warehouse.orhideja.net//images/products/103-000-655-000-ivory_1.jpg"/>
    <hyperlink ref="C894" r:id="rId5536" display="http://warehouse.orhideja.net//images/products/103-000-655-000-ivory_1.jpg"/>
    <hyperlink ref="C893" r:id="rId5537" display="http://warehouse.orhideja.net//images/products/103-000-655-000-ivory_1.jpg"/>
    <hyperlink ref="C892" r:id="rId5538" display="http://warehouse.orhideja.net//images/products/103-000-655-000-ivory_1.jpg"/>
    <hyperlink ref="C891" r:id="rId5539" display="http://warehouse.orhideja.net//images/products/103-000-655-000-ivory_1.jpg"/>
    <hyperlink ref="C890" r:id="rId5540" display="http://warehouse.orhideja.net//images/products/103-000-655-000-ivory_1.jpg"/>
    <hyperlink ref="C889" r:id="rId5541" display="http://warehouse.orhideja.net//images/products/103-000-655-000-ivory_1.jpg"/>
    <hyperlink ref="C888" r:id="rId5542" display="http://warehouse.orhideja.net//images/products/103-000-655-000-ivory_1.jpg"/>
    <hyperlink ref="C887" r:id="rId5543" display="http://warehouse.orhideja.net//images/products/103-000-655-000-ivory_1.jpg"/>
    <hyperlink ref="C886" r:id="rId5544" display="http://warehouse.orhideja.net//images/products/103-000-655-000-ivory_1.jpg"/>
    <hyperlink ref="C885" r:id="rId5545" display="http://warehouse.orhideja.net//images/products/briefs_05_-_659-000_grape-nude_.jpg"/>
    <hyperlink ref="C884" r:id="rId5546" display="http://warehouse.orhideja.net//images/products/briefs_05_-_659-000_grape-nude_.jpg"/>
    <hyperlink ref="C883" r:id="rId5547" display="http://warehouse.orhideja.net//images/products/briefs_05_-_659-000_grape-nude_.jpg"/>
    <hyperlink ref="C882" r:id="rId5548" display="http://warehouse.orhideja.net//images/products/briefs_05_-_659-000_grape-nude_.jpg"/>
    <hyperlink ref="C881" r:id="rId5549" display="http://warehouse.orhideja.net//images/products/briefs_05_-_659-000_grape-nude_.jpg"/>
    <hyperlink ref="C880" r:id="rId5550" display="http://warehouse.orhideja.net//images/products/briefs_05_-_659-000_grape-nude_.jpg"/>
    <hyperlink ref="C879" r:id="rId5551" display="http://warehouse.orhideja.net//images/products/briefs_05_-_659-000_grape-nude_.jpg"/>
    <hyperlink ref="C878" r:id="rId5552" display="http://warehouse.orhideja.net//images/products/103-000-655-000_6.jpg"/>
    <hyperlink ref="C877" r:id="rId5553" display="http://warehouse.orhideja.net//images/products/103-000-655-000_6.jpg"/>
    <hyperlink ref="C876" r:id="rId5554" display="http://warehouse.orhideja.net//images/products/103-000-655-000_6.jpg"/>
    <hyperlink ref="C875" r:id="rId5555" display="http://warehouse.orhideja.net//images/products/103-000-655-000_6.jpg"/>
    <hyperlink ref="C874" r:id="rId5556" display="http://warehouse.orhideja.net//images/products/103-000-655-000_6.jpg"/>
    <hyperlink ref="C873" r:id="rId5557" display="http://warehouse.orhideja.net//images/products/103-000-655-000_6.jpg"/>
    <hyperlink ref="C872" r:id="rId5558" display="http://warehouse.orhideja.net//images/products/103-000-655-000_6.jpg"/>
    <hyperlink ref="C871" r:id="rId5559" display="http://warehouse.orhideja.net//images/products/103-000-655-000_6.jpg"/>
    <hyperlink ref="C870" r:id="rId5560" display="http://warehouse.orhideja.net//images/products/103-000-655-000_1.jpg"/>
    <hyperlink ref="C869" r:id="rId5561" display="http://warehouse.orhideja.net//images/products/103-000-655-000_1.jpg"/>
    <hyperlink ref="C868" r:id="rId5562" display="http://warehouse.orhideja.net//images/products/103-000-655-000_1.jpg"/>
    <hyperlink ref="C867" r:id="rId5563" display="http://warehouse.orhideja.net//images/products/103-000-655-000_1.jpg"/>
    <hyperlink ref="C866" r:id="rId5564" display="http://warehouse.orhideja.net//images/products/103-000-655-000_1.jpg"/>
    <hyperlink ref="C865" r:id="rId5565" display="http://warehouse.orhideja.net//images/products/103-000-655-000_1.jpg"/>
    <hyperlink ref="C864" r:id="rId5566" display="http://warehouse.orhideja.net//images/products/103-000-655-000_1.jpg"/>
    <hyperlink ref="C863" r:id="rId5567" display="http://warehouse.orhideja.net//images/products/103-000-655-000_1.jpg"/>
    <hyperlink ref="C862" r:id="rId5568" display="http://warehouse.orhideja.net//images/products/103-000-655-000_1.jpg"/>
    <hyperlink ref="C861" r:id="rId5569" display="http://warehouse.orhideja.net//images/products/103-000-655-000_1.jpg"/>
    <hyperlink ref="C860" r:id="rId5570" display="http://warehouse.orhideja.net//images/products/103-000-655-000_1.jpg"/>
    <hyperlink ref="C859" r:id="rId5571" display="http://warehouse.orhideja.net//images/products/103-000-655-000_1.jpg"/>
    <hyperlink ref="C858" r:id="rId5572" display="http://warehouse.orhideja.net//images/products/103-000-655-000_1.jpg"/>
    <hyperlink ref="C857" r:id="rId5573" display="http://warehouse.orhideja.net//images/products/103-000-655-000_1.jpg"/>
    <hyperlink ref="C856" r:id="rId5574" display="http://warehouse.orhideja.net//images/products/103-000-655-000_1.jpg"/>
    <hyperlink ref="C855" r:id="rId5575" display="http://warehouse.orhideja.net//images/products/103-000-655-000_1.jpg"/>
    <hyperlink ref="C854" r:id="rId5576" display="http://warehouse.orhideja.net//images/products/103-000-655-000_1.jpg"/>
    <hyperlink ref="C853" r:id="rId5577" display="http://warehouse.orhideja.net//images/products/103-000-655-000_1.jpg"/>
    <hyperlink ref="C852" r:id="rId5578" display="http://warehouse.orhideja.net//images/products/103-000-655-000_1.jpg"/>
    <hyperlink ref="C851" r:id="rId5579" display="http://warehouse.orhideja.net//images/products/103-000-655-000_1.jpg"/>
    <hyperlink ref="C850" r:id="rId5580" display="http://warehouse.orhideja.net//images/products/103-000-655-000_1.jpg"/>
    <hyperlink ref="C849" r:id="rId5581" display="http://warehouse.orhideja.net//images/products/103-000-655-000_1.jpg"/>
    <hyperlink ref="C848" r:id="rId5582" display="http://warehouse.orhideja.net//images/products/103-000-655-000_1.jpg"/>
    <hyperlink ref="C847" r:id="rId5583" display="http://warehouse.orhideja.net//images/products/103-000-655-000_1.jpg"/>
    <hyperlink ref="C846" r:id="rId5584" display="http://warehouse.orhideja.net//images/products/103-000-655-000_1.jpg"/>
    <hyperlink ref="C845" r:id="rId5585" display="http://warehouse.orhideja.net//images/products/103-000-655-000_1.jpg"/>
    <hyperlink ref="C844" r:id="rId5586" display="http://warehouse.orhideja.net//images/products/103-000-655-000_1.jpg"/>
    <hyperlink ref="C843" r:id="rId5587" display="http://warehouse.orhideja.net//images/products/103-000-655-000_1.jpg"/>
    <hyperlink ref="C842" r:id="rId5588" display="http://warehouse.orhideja.net//images/products/103-000-655-000_1.jpg"/>
    <hyperlink ref="C841" r:id="rId5589" display="http://warehouse.orhideja.net//images/products/103-000-655-000_1.jpg"/>
    <hyperlink ref="C840" r:id="rId5590" display="http://warehouse.orhideja.net//images/products/103-000-655-000_1.jpg"/>
    <hyperlink ref="C839" r:id="rId5591" display="http://warehouse.orhideja.net//images/products/103-000-655-000_1.jpg"/>
    <hyperlink ref="C838" r:id="rId5592" display="http://warehouse.orhideja.net//images/products/103-000-655-000_1.jpg"/>
    <hyperlink ref="C837" r:id="rId5593" display="http://warehouse.orhideja.net//images/products/103-000-655-000_1.jpg"/>
    <hyperlink ref="C836" r:id="rId5594" display="http://warehouse.orhideja.net//images/products/103-000-655-000_1.jpg"/>
    <hyperlink ref="C835" r:id="rId5595" display="http://warehouse.orhideja.net//images/products/103-000-655-000_1.jpg"/>
    <hyperlink ref="C834" r:id="rId5596" display="http://warehouse.orhideja.net//images/products/103-000-655-000_1.jpg"/>
    <hyperlink ref="C833" r:id="rId5597" display="http://warehouse.orhideja.net//images/products/103-000-655-000_1.jpg"/>
    <hyperlink ref="C832" r:id="rId5598" display="http://warehouse.orhideja.net//images/products/103-000-655-000_1.jpg"/>
    <hyperlink ref="C831" r:id="rId5599" display="http://warehouse.orhideja.net//images/products/799-830.jpg"/>
    <hyperlink ref="C830" r:id="rId5600" display="http://warehouse.orhideja.net//images/products/799-830.jpg"/>
    <hyperlink ref="C829" r:id="rId5601" display="http://warehouse.orhideja.net//images/products/799-830.jpg"/>
    <hyperlink ref="C828" r:id="rId5602" display="http://warehouse.orhideja.net//images/products/799-830.jpg"/>
    <hyperlink ref="C827" r:id="rId5603" display="http://warehouse.orhideja.net//images/products/799-830.jpg"/>
    <hyperlink ref="C826" r:id="rId5604" display="http://warehouse.orhideja.net//images/products/154-830-793-830-ivory_6.jpg"/>
    <hyperlink ref="C825" r:id="rId5605" display="http://warehouse.orhideja.net//images/products/154-830-793-830-ivory_6.jpg"/>
    <hyperlink ref="C824" r:id="rId5606" display="http://warehouse.orhideja.net//images/products/154-830-793-830-ivory_6.jpg"/>
    <hyperlink ref="C823" r:id="rId5607" display="http://warehouse.orhideja.net//images/products/154-830-793-830-ivory_6.jpg"/>
    <hyperlink ref="C822" r:id="rId5608" display="http://warehouse.orhideja.net//images/products/154-830-793-830-ivory_6.jpg"/>
    <hyperlink ref="C821" r:id="rId5609" display="http://warehouse.orhideja.net//images/products/154-830-793-830-ivory_1.jpg"/>
    <hyperlink ref="C820" r:id="rId5610" display="http://warehouse.orhideja.net//images/products/154-830-793-830-ivory_1.jpg"/>
    <hyperlink ref="C819" r:id="rId5611" display="http://warehouse.orhideja.net//images/products/154-830-793-830-ivory_1.jpg"/>
    <hyperlink ref="C818" r:id="rId5612" display="http://warehouse.orhideja.net//images/products/154-830-793-830-ivory_1.jpg"/>
    <hyperlink ref="C817" r:id="rId5613" display="http://warehouse.orhideja.net//images/products/154-830-793-830-ivory_1.jpg"/>
    <hyperlink ref="C816" r:id="rId5614" display="http://warehouse.orhideja.net//images/products/154-830-793-830-ivory_1.jpg"/>
    <hyperlink ref="C815" r:id="rId5615" display="http://warehouse.orhideja.net//images/products/154-830-793-830-ivory_1.jpg"/>
    <hyperlink ref="C814" r:id="rId5616" display="http://warehouse.orhideja.net//images/products/154-830-793-830-ivory_1.jpg"/>
    <hyperlink ref="C813" r:id="rId5617" display="http://warehouse.orhideja.net//images/products/154-830-793-830-ivory_1.jpg"/>
    <hyperlink ref="C812" r:id="rId5618" display="http://warehouse.orhideja.net//images/products/154-830-793-830-ivory_1.jpg"/>
    <hyperlink ref="C811" r:id="rId5619" display="http://warehouse.orhideja.net//images/products/154-830-793-830-ivory_1.jpg"/>
    <hyperlink ref="C810" r:id="rId5620" display="http://warehouse.orhideja.net//images/products/154-830-793-830-ivory_1.jpg"/>
    <hyperlink ref="C809" r:id="rId5621" display="http://warehouse.orhideja.net//images/products/154-830-793-830-ivory_1.jpg"/>
    <hyperlink ref="C808" r:id="rId5622" display="http://warehouse.orhideja.net//images/products/154-830-793-830-ivory_1.jpg"/>
    <hyperlink ref="C807" r:id="rId5623" display="http://warehouse.orhideja.net//images/products/154-830-793-830-ivory_1.jpg"/>
    <hyperlink ref="C806" r:id="rId5624" display="http://warehouse.orhideja.net//images/products/154-830-793-830-ivory_1.jpg"/>
    <hyperlink ref="C805" r:id="rId5625" display="http://warehouse.orhideja.net//images/products/154-830-793-830-ivory_1.jpg"/>
    <hyperlink ref="C804" r:id="rId5626" display="http://warehouse.orhideja.net//images/products/154-830-793-830-ivory_1.jpg"/>
    <hyperlink ref="C803" r:id="rId5627" display="http://warehouse.orhideja.net//images/products/154-830-793-830-ivory_1.jpg"/>
    <hyperlink ref="C802" r:id="rId5628" display="http://warehouse.orhideja.net//images/products/154-830-793-830-ivory_1.jpg"/>
    <hyperlink ref="C801" r:id="rId5629" display="http://warehouse.orhideja.net//images/products/154-830-793-830-ivory_1.jpg"/>
    <hyperlink ref="C800" r:id="rId5630" display="http://warehouse.orhideja.net//images/products/152-830,-799-830_1.jpg"/>
    <hyperlink ref="C799" r:id="rId5631" display="http://warehouse.orhideja.net//images/products/152-830,-799-830_1.jpg"/>
    <hyperlink ref="C798" r:id="rId5632" display="http://warehouse.orhideja.net//images/products/152-830,-799-830_1.jpg"/>
    <hyperlink ref="C797" r:id="rId5633" display="http://warehouse.orhideja.net//images/products/152-830,-799-830_1.jpg"/>
    <hyperlink ref="C796" r:id="rId5634" display="http://warehouse.orhideja.net//images/products/152-830,-799-830_1.jpg"/>
    <hyperlink ref="C795" r:id="rId5635" display="http://warehouse.orhideja.net//images/products/152-830,-799-830_1.jpg"/>
    <hyperlink ref="C794" r:id="rId5636" display="http://warehouse.orhideja.net//images/products/152-830,-799-830_1.jpg"/>
    <hyperlink ref="C793" r:id="rId5637" display="http://warehouse.orhideja.net//images/products/152-830,-799-830_1.jpg"/>
    <hyperlink ref="C792" r:id="rId5638" display="http://warehouse.orhideja.net//images/products/152-830,-799-830_1.jpg"/>
    <hyperlink ref="C791" r:id="rId5639" display="http://warehouse.orhideja.net//images/products/152-830,-799-830_1.jpg"/>
    <hyperlink ref="C790" r:id="rId5640" display="http://warehouse.orhideja.net//images/products/152-830,-799-830_1.jpg"/>
    <hyperlink ref="C789" r:id="rId5641" display="http://warehouse.orhideja.net//images/products/152-830,-799-830_1.jpg"/>
    <hyperlink ref="C788" r:id="rId5642" display="http://warehouse.orhideja.net//images/products/152-830,-799-830_1.jpg"/>
    <hyperlink ref="C787" r:id="rId5643" display="http://warehouse.orhideja.net//images/products/152-830,-799-830_1.jpg"/>
    <hyperlink ref="C786" r:id="rId5644" display="http://warehouse.orhideja.net//images/products/152-830,-799-830_1.jpg"/>
    <hyperlink ref="C785" r:id="rId5645" display="http://warehouse.orhideja.net//images/products/152-830,-799-830_1.jpg"/>
    <hyperlink ref="C784" r:id="rId5646" display="http://warehouse.orhideja.net//images/products/152-830,-799-830_1.jpg"/>
    <hyperlink ref="C783" r:id="rId5647" display="http://warehouse.orhideja.net//images/products/152-830,-799-830_1.jpg"/>
    <hyperlink ref="C782" r:id="rId5648" display="http://warehouse.orhideja.net//images/products/152-830,-799-830_1.jpg"/>
    <hyperlink ref="C781" r:id="rId5649" display="http://warehouse.orhideja.net//images/products/152-830,-799-830_1.jpg"/>
    <hyperlink ref="C780" r:id="rId5650" display="http://warehouse.orhideja.net//images/products/152-830,-799-830_1.jpg"/>
    <hyperlink ref="C779" r:id="rId5651" display="http://warehouse.orhideja.net//images/products/152-830,-799-830_1.jpg"/>
    <hyperlink ref="C778" r:id="rId5652" display="http://warehouse.orhideja.net//images/products/152-830,-799-830_1.jpg"/>
    <hyperlink ref="C777" r:id="rId5653" display="http://warehouse.orhideja.net//images/products/152-830,-799-830_1.jpg"/>
    <hyperlink ref="C776" r:id="rId5654" display="http://warehouse.orhideja.net//images/products/152-830,-799-830_1.jpg"/>
    <hyperlink ref="C775" r:id="rId5655" display="http://warehouse.orhideja.net//images/products/152-830,-799-830_1.jpg"/>
    <hyperlink ref="C774" r:id="rId5656" display="http://warehouse.orhideja.net//images/products/709-546.jpg"/>
    <hyperlink ref="C773" r:id="rId5657" display="http://warehouse.orhideja.net//images/products/709-546.jpg"/>
    <hyperlink ref="C772" r:id="rId5658" display="http://warehouse.orhideja.net//images/products/709-546.jpg"/>
    <hyperlink ref="C771" r:id="rId5659" display="http://warehouse.orhideja.net//images/products/709-546.jpg"/>
    <hyperlink ref="C770" r:id="rId5660" display="http://warehouse.orhideja.net//images/products/709-546.jpg"/>
    <hyperlink ref="C769" r:id="rId5661" display="http://warehouse.orhideja.net//images/products/587-546.jpg"/>
    <hyperlink ref="C768" r:id="rId5662" display="http://warehouse.orhideja.net//images/products/587-546.jpg"/>
    <hyperlink ref="C767" r:id="rId5663" display="http://warehouse.orhideja.net//images/products/587-546.jpg"/>
    <hyperlink ref="C766" r:id="rId5664" display="http://warehouse.orhideja.net//images/products/587-546.jpg"/>
    <hyperlink ref="C765" r:id="rId5665" display="http://warehouse.orhideja.net//images/products/587-546.jpg"/>
    <hyperlink ref="C764" r:id="rId5666" display="http://warehouse.orhideja.net//images/products/587-546.jpg"/>
    <hyperlink ref="C763" r:id="rId5667" display="http://warehouse.orhideja.net//images/products/587-546.jpg"/>
    <hyperlink ref="C762" r:id="rId5668" display="http://warehouse.orhideja.net//images/products/587-546.jpg"/>
    <hyperlink ref="C761" r:id="rId5669" display="http://warehouse.orhideja.net//images/products/587-546.jpg"/>
    <hyperlink ref="C760" r:id="rId5670" display="http://warehouse.orhideja.net//images/products/587-546.jpg"/>
    <hyperlink ref="C759" r:id="rId5671" display="http://warehouse.orhideja.net//images/products/587-546.jpg"/>
    <hyperlink ref="C758" r:id="rId5672" display="http://warehouse.orhideja.net//images/products/587-546.jpg"/>
    <hyperlink ref="C757" r:id="rId5673" display="http://warehouse.orhideja.net//images/products/293-024.jpeg"/>
    <hyperlink ref="C756" r:id="rId5674" display="http://warehouse.orhideja.net//images/products/293-024.jpeg"/>
    <hyperlink ref="C755" r:id="rId5675" display="http://warehouse.orhideja.net//images/products/293-024.jpeg"/>
    <hyperlink ref="C754" r:id="rId5676" display="http://warehouse.orhideja.net//images/products/557-024.jpeg"/>
    <hyperlink ref="C753" r:id="rId5677" display="http://warehouse.orhideja.net//images/products/557-024.jpeg"/>
    <hyperlink ref="C752" r:id="rId5678" display="http://warehouse.orhideja.net/images/products/557-024.jpeg"/>
    <hyperlink ref="C751" r:id="rId5679" display="http://warehouse.orhideja.net//images/products/557-024.jpeg"/>
    <hyperlink ref="C750" r:id="rId5680" display="http://warehouse.orhideja.net//images/products/557-024.jpeg"/>
    <hyperlink ref="C749" r:id="rId5681" display="http://warehouse.orhideja.net//images/products/557-024.jpeg"/>
    <hyperlink ref="C748" r:id="rId5682" display="http://warehouse.orhideja.net//images/products/557-024.jpeg"/>
    <hyperlink ref="C747" r:id="rId5683" display="http://warehouse.orhideja.net//images/products/179-736,-293-736-t-sinij-pion_6.jpg"/>
    <hyperlink ref="C746" r:id="rId5684" display="http://warehouse.orhideja.net//images/products/289-736 t-sinij-pion.jpg"/>
    <hyperlink ref="C745" r:id="rId5685" display="http://warehouse.orhideja.net//images/products/587-736 t-sinij-pion.jpg"/>
    <hyperlink ref="C744" r:id="rId5686" display="http://warehouse.orhideja.net//images/products/587-736 t-sinij-pion.jpg"/>
    <hyperlink ref="C743" r:id="rId5687" display="http://warehouse.orhideja.net//images/products/587-736 t-sinij-pion.jpg"/>
    <hyperlink ref="C742" r:id="rId5688" display="http://warehouse.orhideja.net//images/products/587-736 t-sinij-pion.jpg"/>
    <hyperlink ref="C741" r:id="rId5689" display="http://warehouse.orhideja.net//images/products/587-736 t-sinij-pion.jpg"/>
    <hyperlink ref="C740" r:id="rId5690" display="http://warehouse.orhideja.net//images/products/587-736 t-sinij-pion.jpg"/>
    <hyperlink ref="C739" r:id="rId5691" display="http://warehouse.orhideja.net//images/products/587-736 t-sinij-pion.jpg"/>
    <hyperlink ref="C738" r:id="rId5692" display="http://warehouse.orhideja.net//images/products/587-736 t-sinij-pion.jpg"/>
    <hyperlink ref="C737" r:id="rId5693" display="http://warehouse.orhideja.net//images/products/587-736 t-sinij-pion.jpg"/>
    <hyperlink ref="C736" r:id="rId5694" display="http://warehouse.orhideja.net//images/products/587-736 t-sinij-pion.jpg"/>
    <hyperlink ref="C735" r:id="rId5695" display="http://warehouse.orhideja.net//images/products/587-736 t-sinij-pion.jpg"/>
    <hyperlink ref="C734" r:id="rId5696" display="http://warehouse.orhideja.net//images/products/587-736 t-sinij-pion.jpg"/>
    <hyperlink ref="C733" r:id="rId5697" display="http://warehouse.orhideja.net//images/products/587-736 t-sinij-pion.jpg"/>
    <hyperlink ref="C732" r:id="rId5698" display="http://warehouse.orhideja.net//images/products/587-736 t-sinij-pion.jpg"/>
    <hyperlink ref="C731" r:id="rId5699" display="http://warehouse.orhideja.net//images/products/179-736,-293-736-t-sinij-pion_1.jpg"/>
    <hyperlink ref="C730" r:id="rId5700" display="http://warehouse.orhideja.net//images/products/179-736,-293-736-t-sinij-pion_1.jpg"/>
    <hyperlink ref="C729" r:id="rId5701" display="http://warehouse.orhideja.net//images/products/179-736,-293-736-t-sinij-pion_1.jpg"/>
    <hyperlink ref="C728" r:id="rId5702" display="http://warehouse.orhideja.net//images/products/733-680 white.jpg"/>
    <hyperlink ref="C727" r:id="rId5703" display="http://warehouse.orhideja.net//images/products/733-680 white.jpg"/>
    <hyperlink ref="C726" r:id="rId5704" display="http://warehouse.orhideja.net//images/products/733-680 white.jpg"/>
    <hyperlink ref="C725" r:id="rId5705" display="http://warehouse.orhideja.net//images/products/733-680 white.jpg"/>
    <hyperlink ref="C724" r:id="rId5706" display="http://warehouse.orhideja.net//images/products/733-680 white.jpg"/>
    <hyperlink ref="C723" r:id="rId5707" display="http://warehouse.orhideja.net//images/products/733-680 white.jpg"/>
    <hyperlink ref="C722" r:id="rId5708" display="http://warehouse.orhideja.net/images/products/empty.png"/>
    <hyperlink ref="C721" r:id="rId5709" display="http://warehouse.orhideja.net/images/products/empty.png"/>
    <hyperlink ref="C720" r:id="rId5710" display="http://warehouse.orhideja.net/images/products/empty.png"/>
    <hyperlink ref="C719" r:id="rId5711" display="http://warehouse.orhideja.net/images/products/empty.png"/>
    <hyperlink ref="C718" r:id="rId5712" display="http://warehouse.orhideja.net/images/products/empty.png"/>
    <hyperlink ref="C717" r:id="rId5713" display="http://warehouse.orhideja.net//images/products/246-680 white.jpg"/>
    <hyperlink ref="C716" r:id="rId5714" display="http://warehouse.orhideja.net//images/products/246-680 white.jpg"/>
    <hyperlink ref="C715" r:id="rId5715" display="http://warehouse.orhideja.net//images/products/246-680 white.jpg"/>
    <hyperlink ref="C714" r:id="rId5716" display="http://warehouse.orhideja.net//images/products/246-680 white.jpg"/>
    <hyperlink ref="C713" r:id="rId5717" display="http://warehouse.orhideja.net//images/products/246-680 white.jpg"/>
    <hyperlink ref="C712" r:id="rId5718" display="http://warehouse.orhideja.net//images/products/246-680 white.jpg"/>
    <hyperlink ref="C711" r:id="rId5719" display="http://warehouse.orhideja.net//images/products/192-680 white.jpg"/>
    <hyperlink ref="C710" r:id="rId5720" display="http://warehouse.orhideja.net//images/products/192-680 white.jpg"/>
    <hyperlink ref="C709" r:id="rId5721" display="http://warehouse.orhideja.net//images/products/192-680 white.jpg"/>
    <hyperlink ref="C708" r:id="rId5722" display="http://warehouse.orhideja.net//images/products/192-680 white.jpg"/>
    <hyperlink ref="C707" r:id="rId5723" display="http://warehouse.orhideja.net//images/products/192-680 white.jpg"/>
    <hyperlink ref="C706" r:id="rId5724" display="http://warehouse.orhideja.net//images/products/192-680 white.jpg"/>
    <hyperlink ref="C705" r:id="rId5725" display="http://warehouse.orhideja.net//images/products/192-680 white.jpg"/>
    <hyperlink ref="C704" r:id="rId5726" display="http://warehouse.orhideja.net//images/products/192-680 white.jpg"/>
    <hyperlink ref="C703" r:id="rId5727" display="http://warehouse.orhideja.net//images/products/192-680 white.jpg"/>
    <hyperlink ref="C702" r:id="rId5728" display="http://warehouse.orhideja.net//images/products/192-680 white.jpg"/>
    <hyperlink ref="C701" r:id="rId5729" display="http://warehouse.orhideja.net//images/products/192-680 white.jpg"/>
    <hyperlink ref="C700" r:id="rId5730" display="http://warehouse.orhideja.net//images/products/192-680 white.jpg"/>
    <hyperlink ref="C699" r:id="rId5731" display="http://warehouse.orhideja.net//images/products/192-680 white.jpg"/>
    <hyperlink ref="C698" r:id="rId5732" display="http://warehouse.orhideja.net//images/products/192-680 white.jpg"/>
    <hyperlink ref="C697" r:id="rId5733" display="http://warehouse.orhideja.net//images/products/192-680 white.jpg"/>
    <hyperlink ref="C696" r:id="rId5734" display="http://warehouse.orhideja.net//images/products/192-680 white.jpg"/>
    <hyperlink ref="C695" r:id="rId5735" display="http://warehouse.orhideja.net//images/products/192-680 white.jpg"/>
    <hyperlink ref="C694" r:id="rId5736" display="http://warehouse.orhideja.net//images/products/192-680 white.jpg"/>
    <hyperlink ref="C693" r:id="rId5737" display="http://warehouse.orhideja.net//images/products/192-680 white.jpg"/>
    <hyperlink ref="C692" r:id="rId5738" display="http://warehouse.orhideja.net//images/products/192-680 white.jpg"/>
    <hyperlink ref="C691" r:id="rId5739" display="http://warehouse.orhideja.net//images/products/192-680 white.jpg"/>
    <hyperlink ref="C690" r:id="rId5740" display="http://warehouse.orhideja.net//images/products/192-680 white.jpg"/>
    <hyperlink ref="C689" r:id="rId5741" display="http://warehouse.orhideja.net//images/products/107-680 white.jpg"/>
    <hyperlink ref="C688" r:id="rId5742" display="http://warehouse.orhideja.net//images/products/107-680 white.jpg"/>
    <hyperlink ref="C687" r:id="rId5743" display="http://warehouse.orhideja.net//images/products/107-680 white.jpg"/>
    <hyperlink ref="C686" r:id="rId5744" display="http://warehouse.orhideja.net//images/products/107-680 white.jpg"/>
    <hyperlink ref="C685" r:id="rId5745" display="http://warehouse.orhideja.net//images/products/107-680 white.jpg"/>
    <hyperlink ref="C684" r:id="rId5746" display="http://warehouse.orhideja.net//images/products/107-680 white.jpg"/>
    <hyperlink ref="C683" r:id="rId5747" display="http://warehouse.orhideja.net//images/products/107-680 white.jpg"/>
    <hyperlink ref="C682" r:id="rId5748" display="http://warehouse.orhideja.net//images/products/107-680 white.jpg"/>
    <hyperlink ref="C681" r:id="rId5749" display="http://warehouse.orhideja.net//images/products/107-680 white.jpg"/>
    <hyperlink ref="C680" r:id="rId5750" display="http://warehouse.orhideja.net//images/products/107-680 white.jpg"/>
    <hyperlink ref="C679" r:id="rId5751" display="http://warehouse.orhideja.net//images/products/107-680 white.jpg"/>
    <hyperlink ref="C678" r:id="rId5752" display="http://warehouse.orhideja.net//images/products/107-680 white.jpg"/>
    <hyperlink ref="C677" r:id="rId5753" display="http://warehouse.orhideja.net//images/products/107-680 white.jpg"/>
    <hyperlink ref="C676" r:id="rId5754" display="http://warehouse.orhideja.net//images/products/107-680 white.jpg"/>
    <hyperlink ref="C675" r:id="rId5755" display="http://warehouse.orhideja.net//images/products/107-680 white.jpg"/>
    <hyperlink ref="C674" r:id="rId5756" display="http://warehouse.orhideja.net//images/products/107-680 white.jpg"/>
    <hyperlink ref="C673" r:id="rId5757" display="http://warehouse.orhideja.net//images/products/107-680 white.jpg"/>
    <hyperlink ref="C672" r:id="rId5758" display="http://warehouse.orhideja.net//images/products/107-680 white.jpg"/>
    <hyperlink ref="C671" r:id="rId5759" display="http://warehouse.orhideja.net//images/products/107-680 white.jpg"/>
    <hyperlink ref="C670" r:id="rId5760" display="http://warehouse.orhideja.net//images/products/107-680 white.jpg"/>
    <hyperlink ref="C669" r:id="rId5761" display="http://warehouse.orhideja.net//images/products/107-680 white.jpg"/>
    <hyperlink ref="C668" r:id="rId5762" display="http://warehouse.orhideja.net//images/products/107-680 white.jpg"/>
    <hyperlink ref="C667" r:id="rId5763" display="http://warehouse.orhideja.net//images/products/107-680 white.jpg"/>
    <hyperlink ref="C666" r:id="rId5764" display="http://warehouse.orhideja.net//images/products/107-680 white.jpg"/>
    <hyperlink ref="C665" r:id="rId5765" display="http://warehouse.orhideja.net//images/products/107-680 white.jpg"/>
    <hyperlink ref="C664" r:id="rId5766" display="http://warehouse.orhideja.net//images/products/107-680 white.jpg"/>
    <hyperlink ref="C663" r:id="rId5767" display="http://warehouse.orhideja.net/images/products/107-680 white.jpg"/>
    <hyperlink ref="C662" r:id="rId5768" display="http://warehouse.orhideja.net//images/products/107-680 white.jpg"/>
    <hyperlink ref="C661" r:id="rId5769" display="http://warehouse.orhideja.net//images/products/107-680 white.jpg"/>
    <hyperlink ref="C660" r:id="rId5770" display="http://warehouse.orhideja.net//images/products/159-628,-733-628-pion_6.jpg"/>
    <hyperlink ref="C659" r:id="rId5771" display="http://warehouse.orhideja.net//images/products/159-628,-733-628-pion_6.jpg"/>
    <hyperlink ref="C658" r:id="rId5772" display="http://warehouse.orhideja.net//images/products/159-628,-733-628-pion_6.jpg"/>
    <hyperlink ref="C657" r:id="rId5773" display="http://warehouse.orhideja.net//images/products/159-628,-733-628-pion_6.jpg"/>
    <hyperlink ref="C656" r:id="rId5774" display="http://warehouse.orhideja.net//images/products/159-628,-733-628-pion_6.jpg"/>
    <hyperlink ref="C655" r:id="rId5775" display="http://warehouse.orhideja.net//images/products/575-628_peony.jpg"/>
    <hyperlink ref="C654" r:id="rId5776" display="http://warehouse.orhideja.net//images/products/575-628_peony.jpg"/>
    <hyperlink ref="C653" r:id="rId5777" display="http://warehouse.orhideja.net//images/products/575-628_peony.jpg"/>
    <hyperlink ref="C652" r:id="rId5778" display="http://warehouse.orhideja.net//images/products/575-628_peony.jpg"/>
    <hyperlink ref="C651" r:id="rId5779" display="http://warehouse.orhideja.net//images/products/575-628_peony.jpg"/>
    <hyperlink ref="C650" r:id="rId5780" display="http://warehouse.orhideja.net//images/products/575-628_peony.jpg"/>
    <hyperlink ref="C649" r:id="rId5781" display="http://warehouse.orhideja.net//images/products/575-628_peony.jpg"/>
    <hyperlink ref="C648" r:id="rId5782" display="http://warehouse.orhideja.net//images/products/575-628_peony.jpg"/>
    <hyperlink ref="C647" r:id="rId5783" display="http://warehouse.orhideja.net//images/products/575-628_peony.jpg"/>
    <hyperlink ref="C646" r:id="rId5784" display="http://warehouse.orhideja.net//images/products/575-628_peony.jpg"/>
    <hyperlink ref="C645" r:id="rId5785" display="http://warehouse.orhideja.net//images/products/575-628_peony.jpg"/>
    <hyperlink ref="C644" r:id="rId5786" display="http://warehouse.orhideja.net//images/products/575-628_peony.jpg"/>
    <hyperlink ref="C643" r:id="rId5787" display="http://warehouse.orhideja.net//images/products/508-628,-246-628-pion_1.jpg"/>
    <hyperlink ref="C642" r:id="rId5788" display="http://warehouse.orhideja.net//images/products/508-628,-246-628-pion_1.jpg"/>
    <hyperlink ref="C641" r:id="rId5789" display="http://warehouse.orhideja.net//images/products/508-628,-246-628-pion_1.jpg"/>
    <hyperlink ref="C640" r:id="rId5790" display="http://warehouse.orhideja.net//images/products/508-628,-246-628-pion_1.jpg"/>
    <hyperlink ref="C639" r:id="rId5791" display="http://warehouse.orhideja.net//images/products/508-628,-246-628-pion_1.jpg"/>
    <hyperlink ref="C638" r:id="rId5792" display="http://warehouse.orhideja.net//images/products/508-628,-246-628-pion_1.jpg"/>
    <hyperlink ref="C637" r:id="rId5793" display="http://warehouse.orhideja.net//images/products/508-628,-246-628-pion_1.jpg"/>
    <hyperlink ref="C636" r:id="rId5794" display="http://warehouse.orhideja.net//images/products/508-628,-246-628-pion_1.jpg"/>
    <hyperlink ref="C635" r:id="rId5795" display="http://warehouse.orhideja.net//images/products/508-628,-246-628-pion_1.jpg"/>
    <hyperlink ref="C634" r:id="rId5796" display="http://warehouse.orhideja.net//images/products/508-628,-246-628-pion_1.jpg"/>
    <hyperlink ref="C633" r:id="rId5797" display="http://warehouse.orhideja.net//images/products/508-628,-246-628-pion_1.jpg"/>
    <hyperlink ref="C632" r:id="rId5798" display="http://warehouse.orhideja.net//images/products/508-628,-246-628-pion_1.jpg"/>
    <hyperlink ref="C631" r:id="rId5799" display="http://warehouse.orhideja.net//images/products/508-628,-246-628-pion_1.jpg"/>
    <hyperlink ref="C630" r:id="rId5800" display="http://warehouse.orhideja.net//images/products/508-628,-246-628-pion_1.jpg"/>
    <hyperlink ref="C629" r:id="rId5801" display="http://warehouse.orhideja.net//images/products/508-628,-246-628-pion_1.jpg"/>
    <hyperlink ref="C628" r:id="rId5802" display="http://warehouse.orhideja.net//images/products/159-628,-733-628-pion_1_2.jpg"/>
    <hyperlink ref="C627" r:id="rId5803" display="http://warehouse.orhideja.net//images/products/159-628,-733-628-pion_1_2.jpg"/>
    <hyperlink ref="C626" r:id="rId5804" display="http://warehouse.orhideja.net//images/products/159-628,-733-628-pion_1_2.jpg"/>
    <hyperlink ref="C625" r:id="rId5805" display="http://warehouse.orhideja.net//images/products/159-628,-733-628-pion_1_2.jpg"/>
    <hyperlink ref="C624" r:id="rId5806" display="http://warehouse.orhideja.net//images/products/159-628,-733-628-pion_1_2.jpg"/>
    <hyperlink ref="C623" r:id="rId5807" display="http://warehouse.orhideja.net//images/products/159-628,-733-628-pion_1_2.jpg"/>
    <hyperlink ref="C622" r:id="rId5808" display="http://warehouse.orhideja.net//images/products/159-628,-733-628-pion_1_2.jpg"/>
    <hyperlink ref="C621" r:id="rId5809" display="http://warehouse.orhideja.net//images/products/159-628,-733-628-pion_1_2.jpg"/>
    <hyperlink ref="C620" r:id="rId5810" display="http://warehouse.orhideja.net//images/products/159-628,-733-628-pion_1_2.jpg"/>
    <hyperlink ref="C619" r:id="rId5811" display="http://warehouse.orhideja.net//images/products/159-628,-733-628-pion_1_2.jpg"/>
    <hyperlink ref="C618" r:id="rId5812" display="http://warehouse.orhideja.net//images/products/159-628,-733-628-pion_1_2.jpg"/>
    <hyperlink ref="C617" r:id="rId5813" display="http://warehouse.orhideja.net//images/products/159-628,-733-628-pion_1_2.jpg"/>
    <hyperlink ref="C616" r:id="rId5814" display="http://warehouse.orhideja.net//images/products/159-628,-733-628-pion_1_2.jpg"/>
    <hyperlink ref="C615" r:id="rId5815" display="http://warehouse.orhideja.net//images/products/159-628,-733-628-pion_1_2.jpg"/>
    <hyperlink ref="C614" r:id="rId5816" display="http://warehouse.orhideja.net//images/products/159-628,-733-628-pion_1_2.jpg"/>
    <hyperlink ref="C613" r:id="rId5817" display="http://warehouse.orhideja.net//images/products/159-628,-733-628-pion_1_2.jpg"/>
    <hyperlink ref="C612" r:id="rId5818" display="http://warehouse.orhideja.net//images/products/159-628,-733-628-pion_1_2.jpg"/>
    <hyperlink ref="C611" r:id="rId5819" display="http://warehouse.orhideja.net//images/products/159-628,-733-628-pion_1_2.jpg"/>
    <hyperlink ref="C610" r:id="rId5820" display="http://warehouse.orhideja.net//images/products/106-628 peony.jpg"/>
    <hyperlink ref="C609" r:id="rId5821" display="http://warehouse.orhideja.net//images/products/106-628 peony.jpg"/>
    <hyperlink ref="C608" r:id="rId5822" display="http://warehouse.orhideja.net//images/products/106-628 peony.jpg"/>
    <hyperlink ref="C607" r:id="rId5823" display="http://warehouse.orhideja.net//images/products/106-628 peony.jpg"/>
    <hyperlink ref="C606" r:id="rId5824" display="http://warehouse.orhideja.net//images/products/106-628 peony.jpg"/>
    <hyperlink ref="C605" r:id="rId5825" display="http://warehouse.orhideja.net//images/products/106-628 peony.jpg"/>
    <hyperlink ref="C604" r:id="rId5826" display="http://warehouse.orhideja.net//images/products/106-628 peony.jpg"/>
    <hyperlink ref="C603" r:id="rId5827" display="http://warehouse.orhideja.net//images/products/106-628 peony.jpg"/>
    <hyperlink ref="C602" r:id="rId5828" display="http://warehouse.orhideja.net//images/products/106-628 peony.jpg"/>
    <hyperlink ref="C601" r:id="rId5829" display="http://warehouse.orhideja.net//images/products/106-628 peony.jpg"/>
    <hyperlink ref="C600" r:id="rId5830" display="http://warehouse.orhideja.net//images/products/106-628 peony.jpg"/>
    <hyperlink ref="C599" r:id="rId5831" display="http://warehouse.orhideja.net//images/products/106-628 peony.jpg"/>
    <hyperlink ref="C598" r:id="rId5832" display="http://warehouse.orhideja.net//images/products/106-628 peony.jpg"/>
    <hyperlink ref="C597" r:id="rId5833" display="http://warehouse.orhideja.net//images/products/106-628 peony.jpg"/>
    <hyperlink ref="C596" r:id="rId5834" display="http://warehouse.orhideja.net//images/products/106-628 peony.jpg"/>
    <hyperlink ref="C595" r:id="rId5835" display="http://warehouse.orhideja.net//images/products/106-628 peony.jpg"/>
    <hyperlink ref="C594" r:id="rId5836" display="http://warehouse.orhideja.net//images/products/106-628 peony.jpg"/>
    <hyperlink ref="C593" r:id="rId5837" display="http://warehouse.orhideja.net//images/products/106-628 peony.jpg"/>
    <hyperlink ref="C592" r:id="rId5838" display="http://warehouse.orhideja.net//images/products/106-628 peony.jpg"/>
    <hyperlink ref="C591" r:id="rId5839" display="http://warehouse.orhideja.net//images/products/106-628 peony.jpg"/>
    <hyperlink ref="C590" r:id="rId5840" display="http://warehouse.orhideja.net//images/products/106-628 peony.jpg"/>
    <hyperlink ref="C589" r:id="rId5841" display="http://warehouse.orhideja.net//images/products/106-628 peony.jpg"/>
    <hyperlink ref="C588" r:id="rId5842" display="http://warehouse.orhideja.net//images/products/106-628 peony.jpg"/>
    <hyperlink ref="C587" r:id="rId5843" display="http://warehouse.orhideja.net//images/products/102-628_peony.jpg"/>
    <hyperlink ref="C586" r:id="rId5844" display="http://warehouse.orhideja.net//images/products/102-628_peony.jpg"/>
    <hyperlink ref="C585" r:id="rId5845" display="http://warehouse.orhideja.net//images/products/102-628_peony.jpg"/>
    <hyperlink ref="C584" r:id="rId5846" display="http://warehouse.orhideja.net//images/products/102-628_peony.jpg"/>
    <hyperlink ref="C583" r:id="rId5847" display="http://warehouse.orhideja.net//images/products/102-628_peony.jpg"/>
    <hyperlink ref="C582" r:id="rId5848" display="http://warehouse.orhideja.net//images/products/102-628_peony.jpg"/>
    <hyperlink ref="C581" r:id="rId5849" display="http://warehouse.orhideja.net//images/products/102-628_peony.jpg"/>
    <hyperlink ref="C580" r:id="rId5850" display="http://warehouse.orhideja.net//images/products/102-628_peony.jpg"/>
    <hyperlink ref="C579" r:id="rId5851" display="http://warehouse.orhideja.net//images/products/102-628_peony.jpg"/>
    <hyperlink ref="C578" r:id="rId5852" display="http://warehouse.orhideja.net//images/products/102-628_peony.jpg"/>
    <hyperlink ref="C577" r:id="rId5853" display="http://warehouse.orhideja.net//images/products/102-628_peony.jpg"/>
    <hyperlink ref="C576" r:id="rId5854" display="http://warehouse.orhideja.net//images/products/102-628_peony.jpg"/>
    <hyperlink ref="C575" r:id="rId5855" display="http://warehouse.orhideja.net//images/products/733-628 black.jpg"/>
    <hyperlink ref="C574" r:id="rId5856" display="http://warehouse.orhideja.net//images/products/159-628,-246-628-black_1.jpg"/>
    <hyperlink ref="C573" r:id="rId5857" display="http://warehouse.orhideja.net//images/products/159-628,-246-628-black_1.jpg"/>
    <hyperlink ref="C572" r:id="rId5858" display="http://warehouse.orhideja.net//images/products/159-628,-246-628-black_1.jpg"/>
    <hyperlink ref="C571" r:id="rId5859" display="http://warehouse.orhideja.net//images/products/159-628,-246-628-black_1.jpg"/>
    <hyperlink ref="C570" r:id="rId5860" display="http://warehouse.orhideja.net//images/products/159-628,-246-628-black_1.jpg"/>
    <hyperlink ref="C569" r:id="rId5861" display="http://warehouse.orhideja.net//images/products/159-628,-246-628-black_1.jpg"/>
    <hyperlink ref="C568" r:id="rId5862" display="http://warehouse.orhideja.net//images/products/159-628,-246-628-black_1.jpg"/>
    <hyperlink ref="C567" r:id="rId5863" display="http://warehouse.orhideja.net//images/products/159-628,-246-628-black_1.jpg"/>
    <hyperlink ref="C566" r:id="rId5864" display="http://warehouse.orhideja.net//images/products/159-628,-246-628-black_1.jpg"/>
    <hyperlink ref="C565" r:id="rId5865" display="http://warehouse.orhideja.net//images/products/159-628,-246-628-black_1.jpg"/>
    <hyperlink ref="C564" r:id="rId5866" display="http://warehouse.orhideja.net//images/products/159-628,-246-628-black_1.jpg"/>
    <hyperlink ref="C563" r:id="rId5867" display="http://warehouse.orhideja.net//images/products/159-628,-246-628-black_1.jpg"/>
    <hyperlink ref="C562" r:id="rId5868" display="http://warehouse.orhideja.net//images/products/159-628,-246-628-black_1.jpg"/>
    <hyperlink ref="C561" r:id="rId5869" display="http://warehouse.orhideja.net//images/products/159-628,-246-628-black_1.jpg"/>
    <hyperlink ref="C560" r:id="rId5870" display="http://warehouse.orhideja.net//images/products/159-628,-246-628-black_1.jpg"/>
    <hyperlink ref="C559" r:id="rId5871" display="http://warehouse.orhideja.net//images/products/159-628,-246-628-black_1.jpg"/>
    <hyperlink ref="C558" r:id="rId5872" display="http://warehouse.orhideja.net//images/products/159-628,-246-628-black_1.jpg"/>
    <hyperlink ref="C557" r:id="rId5873" display="http://warehouse.orhideja.net//images/products/159-628,-733-628-black-pion_6.jpg"/>
    <hyperlink ref="C556" r:id="rId5874" display="http://warehouse.orhideja.net//images/products/159-628,-733-628-black-pion_6.jpg"/>
    <hyperlink ref="C555" r:id="rId5875" display="http://warehouse.orhideja.net//images/products/159-628,-733-628-black-pion_1.jpg"/>
    <hyperlink ref="C554" r:id="rId5876" display="http://warehouse.orhideja.net//images/products/159-628,-733-628-black-pion_1.jpg"/>
    <hyperlink ref="C553" r:id="rId5877" display="http://warehouse.orhideja.net//images/products/159-628,-733-628-black-pion_1.jpg"/>
    <hyperlink ref="C552" r:id="rId5878" display="http://warehouse.orhideja.net//images/products/159-628,-733-628-black-pion_1.jpg"/>
    <hyperlink ref="C551" r:id="rId5879" display="http://warehouse.orhideja.net//images/products/159-628,-733-628-black-pion_1.jpg"/>
    <hyperlink ref="C550" r:id="rId5880" display="http://warehouse.orhideja.net//images/products/159-628,-733-628-black-pion_1.jpg"/>
    <hyperlink ref="C549" r:id="rId5881" display="http://warehouse.orhideja.net//images/products/159-628,-733-628-black-pion_1.jpg"/>
    <hyperlink ref="C548" r:id="rId5882" display="http://warehouse.orhideja.net//images/products/159-628,-733-628-black-pion_1.jpg"/>
    <hyperlink ref="C547" r:id="rId5883" display="http://warehouse.orhideja.net//images/products/159-628,-733-628-black-pion_1.jpg"/>
    <hyperlink ref="C546" r:id="rId5884" display="http://warehouse.orhideja.net//images/products/159-628,-733-628-black-pion_1.jpg"/>
    <hyperlink ref="C545" r:id="rId5885" display="http://warehouse.orhideja.net//images/products/159-628,-733-628-black-pion_1.jpg"/>
    <hyperlink ref="C544" r:id="rId5886" display="http://warehouse.orhideja.net//images/products/159-628,-733-628-black-pion_1.jpg"/>
    <hyperlink ref="C543" r:id="rId5887" display="http://warehouse.orhideja.net//images/products/159-628,-733-628-black-pion_1.jpg"/>
    <hyperlink ref="C542" r:id="rId5888" display="http://warehouse.orhideja.net//images/products/159-628,-733-628-black-pion_1.jpg"/>
    <hyperlink ref="C541" r:id="rId5889" display="http://warehouse.orhideja.net//images/products/159-628,-733-628-black-pion_1.jpg"/>
    <hyperlink ref="C540" r:id="rId5890" display="http://warehouse.orhideja.net//images/products/159-628,-733-628-black-pion_1.jpg"/>
    <hyperlink ref="C539" r:id="rId5891" display="http://warehouse.orhideja.net//images/products/159-628,-733-628-black-pion_1.jpg"/>
    <hyperlink ref="C538" r:id="rId5892" display="http://warehouse.orhideja.net//images/products/159-628,-733-628-black-pion_1.jpg"/>
    <hyperlink ref="C537" r:id="rId5893" display="http://warehouse.orhideja.net//images/products/159-628,-733-628-black-pion_1.jpg"/>
    <hyperlink ref="C536" r:id="rId5894" display="http://warehouse.orhideja.net//images/products/159-628,-733-628-black-pion_1.jpg"/>
    <hyperlink ref="C535" r:id="rId5895" display="http://warehouse.orhideja.net//images/products/159-628,-733-628-black-pion_1.jpg"/>
    <hyperlink ref="C534" r:id="rId5896" display="http://warehouse.orhideja.net//images/products/159-628,-733-628-black-pion_1.jpg"/>
    <hyperlink ref="C533" r:id="rId5897" display="http://warehouse.orhideja.net//images/products/159-628,-733-628-black-pion_1.jpg"/>
    <hyperlink ref="C532" r:id="rId5898" display="http://warehouse.orhideja.net//images/products/159-628,-733-628-black-pion_1.jpg"/>
    <hyperlink ref="C531" r:id="rId5899" display="http://warehouse.orhideja.net//images/products/159-628,-733-628-black-pion_1.jpg"/>
    <hyperlink ref="C530" r:id="rId5900" display="http://warehouse.orhideja.net//images/products/102-628 black-peony.jpg"/>
    <hyperlink ref="C529" r:id="rId5901" display="http://warehouse.orhideja.net//images/products/102-628 black-peony.jpg"/>
    <hyperlink ref="C528" r:id="rId5902" display="http://warehouse.orhideja.net//images/products/102-628 black-peony.jpg"/>
    <hyperlink ref="C527" r:id="rId5903" display="http://warehouse.orhideja.net//images/products/102-628 black-peony.jpg"/>
    <hyperlink ref="C526" r:id="rId5904" display="http://warehouse.orhideja.net//images/products/102-628 black-peony.jpg"/>
    <hyperlink ref="C525" r:id="rId5905" display="http://warehouse.orhideja.net//images/products/102-628 black-peony.jpg"/>
    <hyperlink ref="C524" r:id="rId5906" display="http://warehouse.orhideja.net//images/products/102-628 black-peony.jpg"/>
    <hyperlink ref="C523" r:id="rId5907" display="http://warehouse.orhideja.net//images/products/102-628 black-peony.jpg"/>
    <hyperlink ref="C522" r:id="rId5908" display="http://warehouse.orhideja.net//images/products/102-628 black-peony.jpg"/>
    <hyperlink ref="C521" r:id="rId5909" display="http://warehouse.orhideja.net//images/products/102-628 black-peony.jpg"/>
    <hyperlink ref="C520" r:id="rId5910" display="http://warehouse.orhideja.net//images/products/102-628 black-peony.jpg"/>
    <hyperlink ref="C519" r:id="rId5911" display="http://warehouse.orhideja.net//images/products/159-628,-733-628-white_6.jpg"/>
    <hyperlink ref="C518" r:id="rId5912" display="http://warehouse.orhideja.net//images/products/159-628,-733-628-white_6.jpg"/>
    <hyperlink ref="C517" r:id="rId5913" display="http://warehouse.orhideja.net//images/products/159-628,-733-628-white_6.jpg"/>
    <hyperlink ref="C516" r:id="rId5914" display="http://warehouse.orhideja.net//images/products/159-628,-733-628-white_6.jpg"/>
    <hyperlink ref="C515" r:id="rId5915" display="http://warehouse.orhideja.net//images/products/293-628 white.jpg"/>
    <hyperlink ref="C514" r:id="rId5916" display="http://warehouse.orhideja.net//images/products/293-628 white.jpg"/>
    <hyperlink ref="C513" r:id="rId5917" display="http://warehouse.orhideja.net//images/products/293-628 white.jpg"/>
    <hyperlink ref="C512" r:id="rId5918" display="http://warehouse.orhideja.net//images/products/159-628,-733-628-white_1.jpg"/>
    <hyperlink ref="C511" r:id="rId5919" display="http://warehouse.orhideja.net//images/products/159-628,-733-628-white_1.jpg"/>
    <hyperlink ref="C510" r:id="rId5920" display="http://warehouse.orhideja.net//images/products/159-628,-733-628-white_1.jpg"/>
    <hyperlink ref="C509" r:id="rId5921" display="http://warehouse.orhideja.net//images/products/159-628,-733-628-white_1.jpg"/>
    <hyperlink ref="C508" r:id="rId5922" display="http://warehouse.orhideja.net//images/products/159-628,-733-628-white_1.jpg"/>
    <hyperlink ref="C507" r:id="rId5923" display="http://warehouse.orhideja.net//images/products/159-628,-733-628-white_1.jpg"/>
    <hyperlink ref="C506" r:id="rId5924" display="http://warehouse.orhideja.net//images/products/159-628,-733-628-white_1.jpg"/>
    <hyperlink ref="C505" r:id="rId5925" display="http://warehouse.orhideja.net//images/products/159-628,-733-628-white_1.jpg"/>
    <hyperlink ref="C504" r:id="rId5926" display="http://warehouse.orhideja.net//images/products/159-628,-733-628-white_1.jpg"/>
    <hyperlink ref="C503" r:id="rId5927" display="http://warehouse.orhideja.net//images/products/159-628,-733-628-white_1.jpg"/>
    <hyperlink ref="C502" r:id="rId5928" display="http://warehouse.orhideja.net//images/products/159-628,-733-628-white_1.jpg"/>
    <hyperlink ref="C501" r:id="rId5929" display="http://warehouse.orhideja.net//images/products/159-628,-733-628-white_1.jpg"/>
    <hyperlink ref="C500" r:id="rId5930" display="http://warehouse.orhideja.net//images/products/159-628,-733-628-white_1.jpg"/>
    <hyperlink ref="C499" r:id="rId5931" display="http://warehouse.orhideja.net//images/products/159-628,-733-628-white_1.jpg"/>
    <hyperlink ref="C498" r:id="rId5932" display="http://warehouse.orhideja.net//images/products/159-628,-733-628-white_1.jpg"/>
    <hyperlink ref="C497" r:id="rId5933" display="http://warehouse.orhideja.net//images/products/159-628,-733-628-white_1.jpg"/>
    <hyperlink ref="C496" r:id="rId5934" display="http://warehouse.orhideja.net//images/products/159-628,-733-628-white_1.jpg"/>
    <hyperlink ref="C495" r:id="rId5935" display="http://warehouse.orhideja.net//images/products/159-628,-733-628-white_1.jpg"/>
    <hyperlink ref="C494" r:id="rId5936" display="http://warehouse.orhideja.net//images/products/159-628,-733-628-white_1.jpg"/>
    <hyperlink ref="C493" r:id="rId5937" display="http://warehouse.orhideja.net//images/products/159-628,-733-628-white_1.jpg"/>
    <hyperlink ref="C492" r:id="rId5938" display="http://warehouse.orhideja.net//images/products/159-628,-733-628-white_1.jpg"/>
    <hyperlink ref="C491" r:id="rId5939" display="http://warehouse.orhideja.net//images/products/159-628,-733-628-white_1.jpg"/>
    <hyperlink ref="C490" r:id="rId5940" display="http://warehouse.orhideja.net//images/products/159-628,-733-628-white_1.jpg"/>
    <hyperlink ref="C489" r:id="rId5941" display="http://warehouse.orhideja.net//images/products/159-628,-733-628-white_1.jpg"/>
    <hyperlink ref="C488" r:id="rId5942" display="http://warehouse.orhideja.net//images/products/159-628,-733-628-white_1.jpg"/>
    <hyperlink ref="C487" r:id="rId5943" display="http://warehouse.orhideja.net//images/products/159-628,-733-628-white_1.jpg"/>
    <hyperlink ref="C486" r:id="rId5944" display="http://warehouse.orhideja.net//images/products/159-628,-733-628-white_1.jpg"/>
    <hyperlink ref="C485" r:id="rId5945" display="http://warehouse.orhideja.net//images/products/159-628,-733-628-white_1.jpg"/>
    <hyperlink ref="C484" r:id="rId5946" display="http://warehouse.orhideja.net//images/products/159-628,-733-628-white_1.jpg"/>
    <hyperlink ref="C483" r:id="rId5947" display="http://warehouse.orhideja.net//images/products/159-628,-733-628-white_1.jpg"/>
    <hyperlink ref="C482" r:id="rId5948" display="http://warehouse.orhideja.net//images/products/159-628,-733-628-white_1.jpg"/>
    <hyperlink ref="C481" r:id="rId5949" display="http://warehouse.orhideja.net//images/products/159-628,-733-628-white_1.jpg"/>
    <hyperlink ref="C480" r:id="rId5950" display="http://warehouse.orhideja.net//images/products/159-628,-733-628-white_1.jpg"/>
    <hyperlink ref="C479" r:id="rId5951" display="http://warehouse.orhideja.net//images/products/159-628,-733-628-white_1.jpg"/>
    <hyperlink ref="C478" r:id="rId5952" display="http://warehouse.orhideja.net//images/products/159-628,-733-628-white_1.jpg"/>
    <hyperlink ref="C477" r:id="rId5953" display="http://warehouse.orhideja.net//images/products/159-628,-733-628-white_1.jpg"/>
    <hyperlink ref="C476" r:id="rId5954" display="http://warehouse.orhideja.net//images/products/159-628,-733-628-white_1.jpg"/>
    <hyperlink ref="C475" r:id="rId5955" display="http://warehouse.orhideja.net//images/products/159-628,-733-628-white_1.jpg"/>
    <hyperlink ref="C474" r:id="rId5956" display="http://warehouse.orhideja.net//images/products/159-628,-733-628-white_1.jpg"/>
    <hyperlink ref="C473" r:id="rId5957" display="http://warehouse.orhideja.net//images/products/159-628,-733-628-white_1.jpg"/>
    <hyperlink ref="C472" r:id="rId5958" display="http://warehouse.orhideja.net//images/products/159-628,-733-628-white_1.jpg"/>
    <hyperlink ref="C471" r:id="rId5959" display="http://warehouse.orhideja.net//images/products/159-628,-733-628-white_1.jpg"/>
    <hyperlink ref="C470" r:id="rId5960" display="http://warehouse.orhideja.net//images/products/159-628,-733-628-white_1.jpg"/>
    <hyperlink ref="C469" r:id="rId5961" display="http://warehouse.orhideja.net//images/products/159-628,-733-628-white_1.jpg"/>
    <hyperlink ref="C468" r:id="rId5962" display="http://warehouse.orhideja.net//images/products/159-628,-733-628-white_1.jpg"/>
    <hyperlink ref="C467" r:id="rId5963" display="http://warehouse.orhideja.net//images/products/159-628,-733-628-white_1.jpg"/>
    <hyperlink ref="C466" r:id="rId5964" display="http://warehouse.orhideja.net//images/products/159-628,-733-628-white_1.jpg"/>
    <hyperlink ref="C465" r:id="rId5965" display="http://warehouse.orhideja.net//images/products/159-628,-733-628-white_1.jpg"/>
    <hyperlink ref="C464" r:id="rId5966" display="http://warehouse.orhideja.net//images/products/159-628,-733-628-white_1.jpg"/>
    <hyperlink ref="C463" r:id="rId5967" display="http://warehouse.orhideja.net//images/products/106-628 white.jpg"/>
    <hyperlink ref="C462" r:id="rId5968" display="http://warehouse.orhideja.net//images/products/106-628 white.jpg"/>
    <hyperlink ref="C461" r:id="rId5969" display="http://warehouse.orhideja.net//images/products/106-628 white.jpg"/>
    <hyperlink ref="C460" r:id="rId5970" display="http://warehouse.orhideja.net//images/products/106-628 white.jpg"/>
    <hyperlink ref="C459" r:id="rId5971" display="http://warehouse.orhideja.net//images/products/106-628 white.jpg"/>
    <hyperlink ref="C458" r:id="rId5972" display="http://warehouse.orhideja.net//images/products/106-628 white.jpg"/>
    <hyperlink ref="C457" r:id="rId5973" display="http://warehouse.orhideja.net//images/products/106-628 white.jpg"/>
    <hyperlink ref="C456" r:id="rId5974" display="http://warehouse.orhideja.net//images/products/106-628 white.jpg"/>
    <hyperlink ref="C455" r:id="rId5975" display="http://warehouse.orhideja.net//images/products/102-628_white.jpg"/>
    <hyperlink ref="C454" r:id="rId5976" display="http://warehouse.orhideja.net//images/products/102-628_white.jpg"/>
    <hyperlink ref="C453" r:id="rId5977" display="http://warehouse.orhideja.net//images/products/102-628_white.jpg"/>
    <hyperlink ref="C452" r:id="rId5978" display="http://warehouse.orhideja.net//images/products/102-628_white.jpg"/>
    <hyperlink ref="C451" r:id="rId5979" display="http://warehouse.orhideja.net//images/products/102-628_white.jpg"/>
    <hyperlink ref="C450" r:id="rId5980" display="http://warehouse.orhideja.net/images/products/102-628_white.jpg"/>
    <hyperlink ref="C449" r:id="rId5981" display="http://warehouse.orhideja.net//images/products/102-628_white.jpg"/>
    <hyperlink ref="C448" r:id="rId5982" display="http://warehouse.orhideja.net//images/products/102-628_white.jpg"/>
    <hyperlink ref="C447" r:id="rId5983" display="http://warehouse.orhideja.net//images/products/102-628_white.jpg"/>
    <hyperlink ref="C446" r:id="rId5984" display="http://warehouse.orhideja.net//images/products/102-628_white.jpg"/>
    <hyperlink ref="C445" r:id="rId5985" display="http://warehouse.orhideja.net//images/products/102-628_white.jpg"/>
    <hyperlink ref="C444" r:id="rId5986" display="http://warehouse.orhideja.net//images/products/695-991 black-peony.jpg"/>
    <hyperlink ref="C443" r:id="rId5987" display="http://warehouse.orhideja.net//images/products/695-991 black-peony.jpg"/>
    <hyperlink ref="C442" r:id="rId5988" display="http://warehouse.orhideja.net//images/products/695-991 black-peony.jpg"/>
    <hyperlink ref="C441" r:id="rId5989" display="http://warehouse.orhideja.net//images/products/695-991 black-peony.jpg"/>
    <hyperlink ref="C440" r:id="rId5990" display="http://warehouse.orhideja.net//images/products/638-991 black-peony.jpg"/>
    <hyperlink ref="C439" r:id="rId5991" display="http://warehouse.orhideja.net//images/products/638-991 black-peony.jpg"/>
    <hyperlink ref="C438" r:id="rId5992" display="http://warehouse.orhideja.net//images/products/638-991 black-peony.jpg"/>
    <hyperlink ref="C437" r:id="rId5993" display="http://warehouse.orhideja.net//images/products/638-991 black-peony.jpg"/>
    <hyperlink ref="C436" r:id="rId5994" display="http://warehouse.orhideja.net//images/products/255-991 black-pion.jpg"/>
    <hyperlink ref="C435" r:id="rId5995" display="http://warehouse.orhideja.net//images/products/255-991 black-pion.jpg"/>
    <hyperlink ref="C434" r:id="rId5996" display="http://warehouse.orhideja.net//images/products/255-991 black-pion.jpg"/>
    <hyperlink ref="C433" r:id="rId5997" display="http://warehouse.orhideja.net//images/products/255-991 black-pion.jpg"/>
    <hyperlink ref="C432" r:id="rId5998" display="http://warehouse.orhideja.net//images/products/175-991 black-pion.jpg"/>
    <hyperlink ref="C431" r:id="rId5999" display="http://warehouse.orhideja.net//images/products/175-991 black-pion.jpg"/>
    <hyperlink ref="C430" r:id="rId6000" display="http://warehouse.orhideja.net//images/products/175-991 black-pion.jpg"/>
    <hyperlink ref="C429" r:id="rId6001" display="http://warehouse.orhideja.net//images/products/175-991 black-pion.jpg"/>
    <hyperlink ref="C428" r:id="rId6002" display="http://warehouse.orhideja.net//images/products/175-991 black-pion.jpg"/>
    <hyperlink ref="C427" r:id="rId6003" display="http://warehouse.orhideja.net//images/products/175-991 black-pion.jpg"/>
    <hyperlink ref="C426" r:id="rId6004" display="http://warehouse.orhideja.net//images/products/175-991 black-pion.jpg"/>
    <hyperlink ref="C425" r:id="rId6005" display="http://warehouse.orhideja.net//images/products/175-991 black-pion.jpg"/>
    <hyperlink ref="C424" r:id="rId6006" display="http://warehouse.orhideja.net//images/products/175-991 black-pion.jpg"/>
    <hyperlink ref="C423" r:id="rId6007" display="http://warehouse.orhideja.net//images/products/175-991 black-pion.jpg"/>
    <hyperlink ref="C422" r:id="rId6008" display="http://warehouse.orhideja.net//images/products/255-991_black.jpg"/>
    <hyperlink ref="C421" r:id="rId6009" display="http://warehouse.orhideja.net//images/products/255-991_black.jpg"/>
    <hyperlink ref="C420" r:id="rId6010" display="http://warehouse.orhideja.net//images/products/255-991_black.jpg"/>
    <hyperlink ref="C419" r:id="rId6011" display="http://warehouse.orhideja.net//images/products/255-991_black.jpg"/>
    <hyperlink ref="C418" r:id="rId6012" display="http://warehouse.orhideja.net//images/products/255-991_black.jpg"/>
    <hyperlink ref="C417" r:id="rId6013" display="http://warehouse.orhideja.net//images/products/118-991 black.jpg"/>
    <hyperlink ref="C416" r:id="rId6014" display="http://warehouse.orhideja.net//images/products/118-991 black.jpg"/>
    <hyperlink ref="C415" r:id="rId6015" display="http://warehouse.orhideja.net//images/products/118-991 black.jpg"/>
    <hyperlink ref="C414" r:id="rId6016" display="http://warehouse.orhideja.net//images/products/118-991 black.jpg"/>
    <hyperlink ref="C413" r:id="rId6017" display="http://warehouse.orhideja.net//images/products/118-991 black.jpg"/>
    <hyperlink ref="C412" r:id="rId6018" display="http://warehouse.orhideja.net//images/products/118-991 black.jpg"/>
    <hyperlink ref="C411" r:id="rId6019" display="http://warehouse.orhideja.net//images/products/118-991 black.jpg"/>
    <hyperlink ref="C410" r:id="rId6020" display="http://warehouse.orhideja.net//images/products/118-991 black.jpg"/>
    <hyperlink ref="C409" r:id="rId6021" display="http://warehouse.orhideja.net//images/products/118-991 black.jpg"/>
    <hyperlink ref="C408" r:id="rId6022" display="http://warehouse.orhideja.net//images/products/118-991 black.jpg"/>
    <hyperlink ref="C407" r:id="rId6023" display="http://warehouse.orhideja.net//images/products/118-991 black.jpg"/>
    <hyperlink ref="C406" r:id="rId6024" display="http://warehouse.orhideja.net//images/products/118-991 black.jpg"/>
    <hyperlink ref="C405" r:id="rId6025" display="http://warehouse.orhideja.net//images/products/118-991 black.jpg"/>
    <hyperlink ref="C404" r:id="rId6026" display="http://warehouse.orhideja.net//images/products/118-991 black.jpg"/>
    <hyperlink ref="C403" r:id="rId6027" display="http://warehouse.orhideja.net//images/products/118-991 black.jpg"/>
    <hyperlink ref="C402" r:id="rId6028" display="http://warehouse.orhideja.net//images/products/118-991 black.jpg"/>
    <hyperlink ref="C401" r:id="rId6029" display="http://warehouse.orhideja.net//images/products/118-991 black.jpg"/>
    <hyperlink ref="C400" r:id="rId6030" display="http://warehouse.orhideja.net//images/products/118-991 black.jpg"/>
    <hyperlink ref="C399" r:id="rId6031" display="http://warehouse.orhideja.net//images/products/118-991 black.jpg"/>
    <hyperlink ref="C398" r:id="rId6032" display="http://warehouse.orhideja.net//images/products/118-991 black.jpg"/>
    <hyperlink ref="C397" r:id="rId6033" display="http://warehouse.orhideja.net//images/products/118-991 black.jpg"/>
    <hyperlink ref="C396" r:id="rId6034" display="http://warehouse.orhideja.net//images/products/118-991 black.jpg"/>
    <hyperlink ref="C395" r:id="rId6035" display="http://warehouse.orhideja.net//images/products/118-991 black.jpg"/>
    <hyperlink ref="C394" r:id="rId6036" display="http://warehouse.orhideja.net//images/products/118-991 black.jpg"/>
    <hyperlink ref="C393" r:id="rId6037" display="http://warehouse.orhideja.net//images/products/118-991 black.jpg"/>
    <hyperlink ref="C392" r:id="rId6038" display="http://warehouse.orhideja.net//images/products/118-991 black.jpg"/>
    <hyperlink ref="C391" r:id="rId6039" display="http://warehouse.orhideja.net//images/products/118-991 black.jpg"/>
    <hyperlink ref="C390" r:id="rId6040" display="http://warehouse.orhideja.net//images/products/118-991 black.jpg"/>
    <hyperlink ref="C389" r:id="rId6041" display="http://warehouse.orhideja.net//images/products/118-991 black.jpg"/>
    <hyperlink ref="C388" r:id="rId6042" display="http://warehouse.orhideja.net//images/products/118-991 black.jpg"/>
    <hyperlink ref="C387" r:id="rId6043" display="http://warehouse.orhideja.net//images/products/118-991 black.jpg"/>
    <hyperlink ref="C386" r:id="rId6044" display="http://warehouse.orhideja.net//images/products/118-991 black.jpg"/>
    <hyperlink ref="C385" r:id="rId6045" display="http://warehouse.orhideja.net//images/products/118-991 black.jpg"/>
    <hyperlink ref="C384" r:id="rId6046" display="http://warehouse.orhideja.net//images/products/695-991 peony _1.jpg"/>
    <hyperlink ref="C383" r:id="rId6047" display="http://warehouse.orhideja.net//images/products/695-991 peony _1.jpg"/>
    <hyperlink ref="C382" r:id="rId6048" display="http://warehouse.orhideja.net//images/products/695-991 peony _1.jpg"/>
    <hyperlink ref="C381" r:id="rId6049" display="http://warehouse.orhideja.net//images/products/695-991 peony _1.jpg"/>
    <hyperlink ref="C380" r:id="rId6050" display="http://warehouse.orhideja.net//images/products/638-991 peony.jpg"/>
    <hyperlink ref="C379" r:id="rId6051" display="http://warehouse.orhideja.net//images/products/638-991 peony.jpg"/>
    <hyperlink ref="C378" r:id="rId6052" display="http://warehouse.orhideja.net//images/products/638-991 peony.jpg"/>
    <hyperlink ref="C377" r:id="rId6053" display="http://warehouse.orhideja.net//images/products/638-991 peony.jpg"/>
    <hyperlink ref="C376" r:id="rId6054" display="http://warehouse.orhideja.net//images/products/255-991 peony.jpg"/>
    <hyperlink ref="C375" r:id="rId6055" display="http://warehouse.orhideja.net//images/products/255-991 peony.jpg"/>
    <hyperlink ref="C374" r:id="rId6056" display="http://warehouse.orhideja.net//images/products/255-991 peony.jpg"/>
    <hyperlink ref="C373" r:id="rId6057" display="http://warehouse.orhideja.net//images/products/255-991 peony.jpg"/>
    <hyperlink ref="C372" r:id="rId6058" display="http://warehouse.orhideja.net//images/products/255-991 peony.jpg"/>
    <hyperlink ref="C371" r:id="rId6059" display="http://warehouse.orhideja.net//images/products/531-990,-638-990-black-pion_6.jpg"/>
    <hyperlink ref="C370" r:id="rId6060" display="http://warehouse.orhideja.net/images/products/531-990,-638-990-black-pion_6.jpg"/>
    <hyperlink ref="C369" r:id="rId6061" display="http://warehouse.orhideja.net//images/products/531-990,-638-990-black-pion_6.jpg"/>
    <hyperlink ref="C368" r:id="rId6062" display="http://warehouse.orhideja.net//images/products/175-990,-255-990-black-pion_1.jpg"/>
    <hyperlink ref="C367" r:id="rId6063" display="http://warehouse.orhideja.net//images/products/175-990,-255-990-black-pion_1.jpg"/>
    <hyperlink ref="C366" r:id="rId6064" display="http://warehouse.orhideja.net//images/products/175-990,-255-990-black-pion_1.jpg"/>
    <hyperlink ref="C365" r:id="rId6065" display="http://warehouse.orhideja.net//images/products/175-990,-255-990-black-pion_1.jpg"/>
    <hyperlink ref="C364" r:id="rId6066" display="http://warehouse.orhideja.net//images/products/175-990,-255-990-black-pion_1.jpg"/>
    <hyperlink ref="C363" r:id="rId6067" display="http://warehouse.orhideja.net//images/products/175-990,-255-990-black-pion_1.jpg"/>
    <hyperlink ref="C362" r:id="rId6068" display="http://warehouse.orhideja.net//images/products/175-990,-255-990-black-pion_1.jpg"/>
    <hyperlink ref="C361" r:id="rId6069" display="http://warehouse.orhideja.net//images/products/175-990,-255-990-black-pion_1.jpg"/>
    <hyperlink ref="C360" r:id="rId6070" display="http://warehouse.orhideja.net//images/products/175-990,-255-990-black-pion_1.jpg"/>
    <hyperlink ref="C359" r:id="rId6071" display="http://warehouse.orhideja.net//images/products/114-267,-733-267-black-peony_6.jpg"/>
    <hyperlink ref="C358" r:id="rId6072" display="http://warehouse.orhideja.net//images/products/114-267,-733-267-black-peony_6.jpg"/>
    <hyperlink ref="C357" r:id="rId6073" display="http://warehouse.orhideja.net//images/products/114-267,-733-267-black-peony_6.jpg"/>
    <hyperlink ref="C356" r:id="rId6074" display="http://warehouse.orhideja.net//images/products/114-267,-733-267-black-peony_6.jpg"/>
    <hyperlink ref="C355" r:id="rId6075" display="http://warehouse.orhideja.net//images/products/114-267,-733-267-black-peony_6.jpg"/>
    <hyperlink ref="C354" r:id="rId6076" display="http://warehouse.orhideja.net//images/products/114-267,-733-267-black-peony_6.jpg"/>
    <hyperlink ref="C353" r:id="rId6077" display="http://warehouse.orhideja.net//images/products/293-267 black-nude.jpg"/>
    <hyperlink ref="C352" r:id="rId6078" display="http://warehouse.orhideja.net//images/products/293-267 black-nude.jpg"/>
    <hyperlink ref="C351" r:id="rId6079" display="http://warehouse.orhideja.net//images/products/293-267 black-nude.jpg"/>
    <hyperlink ref="C350" r:id="rId6080" display="http://warehouse.orhideja.net//images/products/293-267 black-nude.jpg"/>
    <hyperlink ref="C349" r:id="rId6081" display="http://warehouse.orhideja.net//images/products/293-267 black-nude.jpg"/>
    <hyperlink ref="C348" r:id="rId6082" display="http://warehouse.orhideja.net//images/products/107-267,-246-267-black-peony_6.jpg"/>
    <hyperlink ref="C347" r:id="rId6083" display="http://warehouse.orhideja.net//images/products/107-267,-246-267-black-peony_6.jpg"/>
    <hyperlink ref="C346" r:id="rId6084" display="http://warehouse.orhideja.net//images/products/107-267,-246-267-black-peony_6.jpg"/>
    <hyperlink ref="C345" r:id="rId6085" display="http://warehouse.orhideja.net//images/products/107-267,-246-267-black-peony_6.jpg"/>
    <hyperlink ref="C344" r:id="rId6086" display="http://warehouse.orhideja.net//images/products/107-267,-246-267-black-peony_6.jpg"/>
    <hyperlink ref="C343" r:id="rId6087" display="http://warehouse.orhideja.net//images/products/801-267 black-nude.jpg"/>
    <hyperlink ref="C342" r:id="rId6088" display="http://warehouse.orhideja.net//images/products/801-267 black-nude.jpg"/>
    <hyperlink ref="C341" r:id="rId6089" display="http://warehouse.orhideja.net//images/products/801-267 black-nude.jpg"/>
    <hyperlink ref="C340" r:id="rId6090" display="http://warehouse.orhideja.net//images/products/801-267 black-nude.jpg"/>
    <hyperlink ref="C339" r:id="rId6091" display="http://warehouse.orhideja.net//images/products/801-267 black-nude.jpg"/>
    <hyperlink ref="C338" r:id="rId6092" display="http://warehouse.orhideja.net//images/products/801-267 black-nude.jpg"/>
    <hyperlink ref="C337" r:id="rId6093" display="http://warehouse.orhideja.net//images/products/801-267 black-nude.jpg"/>
    <hyperlink ref="C336" r:id="rId6094" display="http://warehouse.orhideja.net//images/products/801-267 black-nude.jpg"/>
    <hyperlink ref="C335" r:id="rId6095" display="http://warehouse.orhideja.net//images/products/801-267 black-nude.jpg"/>
    <hyperlink ref="C334" r:id="rId6096" display="http://warehouse.orhideja.net//images/products/801-267 black-nude.jpg"/>
    <hyperlink ref="C333" r:id="rId6097" display="http://warehouse.orhideja.net//images/products/801-267 black-nude.jpg"/>
    <hyperlink ref="C332" r:id="rId6098" display="http://warehouse.orhideja.net//images/products/801-267 black-nude.jpg"/>
    <hyperlink ref="C331" r:id="rId6099" display="http://warehouse.orhideja.net//images/products/130-267 black-nude.jpg"/>
    <hyperlink ref="C330" r:id="rId6100" display="http://warehouse.orhideja.net//images/products/130-267 black-nude.jpg"/>
    <hyperlink ref="C329" r:id="rId6101" display="http://warehouse.orhideja.net//images/products/130-267 black-nude.jpg"/>
    <hyperlink ref="C328" r:id="rId6102" display="http://warehouse.orhideja.net//images/products/130-267 black-nude.jpg"/>
    <hyperlink ref="C327" r:id="rId6103" display="http://warehouse.orhideja.net//images/products/130-267 black-nude.jpg"/>
    <hyperlink ref="C326" r:id="rId6104" display="http://warehouse.orhideja.net//images/products/130-267 black-nude.jpg"/>
    <hyperlink ref="C325" r:id="rId6105" display="http://warehouse.orhideja.net//images/products/130-267 black-nude.jpg"/>
    <hyperlink ref="C324" r:id="rId6106" display="http://warehouse.orhideja.net//images/products/130-267 black-nude.jpg"/>
    <hyperlink ref="C323" r:id="rId6107" display="http://warehouse.orhideja.net//images/products/130-267 black-nude.jpg"/>
    <hyperlink ref="C322" r:id="rId6108" display="http://warehouse.orhideja.net//images/products/130-267 black-nude.jpg"/>
    <hyperlink ref="C321" r:id="rId6109" display="http://warehouse.orhideja.net//images/products/130-267 black-nude.jpg"/>
    <hyperlink ref="C320" r:id="rId6110" display="http://warehouse.orhideja.net//images/products/114-267,-733-267-black-peony_1.jpg"/>
    <hyperlink ref="C319" r:id="rId6111" display="http://warehouse.orhideja.net//images/products/114-267,-733-267-black-peony_1.jpg"/>
    <hyperlink ref="C318" r:id="rId6112" display="http://warehouse.orhideja.net//images/products/114-267,-733-267-black-peony_1.jpg"/>
    <hyperlink ref="C317" r:id="rId6113" display="http://warehouse.orhideja.net//images/products/114-267,-733-267-black-peony_1.jpg"/>
    <hyperlink ref="C316" r:id="rId6114" display="http://warehouse.orhideja.net//images/products/114-267,-733-267-black-peony_1.jpg"/>
    <hyperlink ref="C315" r:id="rId6115" display="http://warehouse.orhideja.net//images/products/114-267,-733-267-black-peony_1.jpg"/>
    <hyperlink ref="C314" r:id="rId6116" display="http://warehouse.orhideja.net//images/products/114-267,-733-267-black-peony_1.jpg"/>
    <hyperlink ref="C313" r:id="rId6117" display="http://warehouse.orhideja.net//images/products/114-267,-733-267-black-peony_1.jpg"/>
    <hyperlink ref="C312" r:id="rId6118" display="http://warehouse.orhideja.net//images/products/114-267,-733-267-black-peony_1.jpg"/>
    <hyperlink ref="C311" r:id="rId6119" display="http://warehouse.orhideja.net//images/products/114-267,-733-267-black-peony_1.jpg"/>
    <hyperlink ref="C310" r:id="rId6120" display="http://warehouse.orhideja.net//images/products/114-267,-733-267-black-peony_1.jpg"/>
    <hyperlink ref="C309" r:id="rId6121" display="http://warehouse.orhideja.net//images/products/114-267,-733-267-black-peony_1.jpg"/>
    <hyperlink ref="C308" r:id="rId6122" display="http://warehouse.orhideja.net//images/products/114-267,-733-267-black-peony_1.jpg"/>
    <hyperlink ref="C307" r:id="rId6123" display="http://warehouse.orhideja.net//images/products/114-267,-733-267-black-peony_1.jpg"/>
    <hyperlink ref="C306" r:id="rId6124" display="http://warehouse.orhideja.net//images/products/114-267,-733-267-black-peony_1.jpg"/>
    <hyperlink ref="C305" r:id="rId6125" display="http://warehouse.orhideja.net//images/products/114-267,-733-267-black-peony_1.jpg"/>
    <hyperlink ref="C304" r:id="rId6126" display="http://warehouse.orhideja.net//images/products/114-267,-733-267-black-peony_1.jpg"/>
    <hyperlink ref="C303" r:id="rId6127" display="http://warehouse.orhideja.net//images/products/114-267,-733-267-black-peony_1.jpg"/>
    <hyperlink ref="C302" r:id="rId6128" display="http://warehouse.orhideja.net//images/products/114-267, 733-267 moloko-peony_2.jpg"/>
    <hyperlink ref="C301" r:id="rId6129" display="http://warehouse.orhideja.net//images/products/114-267, 733-267 moloko-peony_2.jpg"/>
    <hyperlink ref="C300" r:id="rId6130" display="http://warehouse.orhideja.net//images/products/114-267, 733-267 moloko-peony_2.jpg"/>
    <hyperlink ref="C299" r:id="rId6131" display="http://warehouse.orhideja.net//images/products/293-267.jpg"/>
    <hyperlink ref="C298" r:id="rId6132" display="http://warehouse.orhideja.net//images/products/293-267.jpg"/>
    <hyperlink ref="C297" r:id="rId6133" display="http://warehouse.orhideja.net//images/products/293-267.jpg"/>
    <hyperlink ref="C296" r:id="rId6134" display="http://warehouse.orhideja.net//images/products/293-267.jpg"/>
    <hyperlink ref="C295" r:id="rId6135" display="http://warehouse.orhideja.net//images/products/293-267.jpg"/>
    <hyperlink ref="C294" r:id="rId6136" display="http://warehouse.orhideja.net//images/products/246-267_.jpg"/>
    <hyperlink ref="C293" r:id="rId6137" display="http://warehouse.orhideja.net//images/products/246-267_.jpg"/>
    <hyperlink ref="C292" r:id="rId6138" display="http://warehouse.orhideja.net//images/products/246-267_.jpg"/>
    <hyperlink ref="C291" r:id="rId6139" display="http://warehouse.orhideja.net//images/products/246-267_.jpg"/>
    <hyperlink ref="C290" r:id="rId6140" display="http://warehouse.orhideja.net//images/products/246-267_.jpg"/>
    <hyperlink ref="C289" r:id="rId6141" display="http://warehouse.orhideja.net//images/products/246-267_.jpg"/>
    <hyperlink ref="C288" r:id="rId6142" display="http://warehouse.orhideja.net//images/products/246-267_.jpg"/>
    <hyperlink ref="C287" r:id="rId6143" display="http://warehouse.orhideja.net//images/products/801-267.jpg"/>
    <hyperlink ref="C286" r:id="rId6144" display="http://warehouse.orhideja.net//images/products/801-267.jpg"/>
    <hyperlink ref="C285" r:id="rId6145" display="http://warehouse.orhideja.net//images/products/801-267.jpg"/>
    <hyperlink ref="C284" r:id="rId6146" display="http://warehouse.orhideja.net//images/products/801-267.jpg"/>
    <hyperlink ref="C283" r:id="rId6147" display="http://warehouse.orhideja.net//images/products/801-267.jpg"/>
    <hyperlink ref="C282" r:id="rId6148" display="http://warehouse.orhideja.net//images/products/801-267.jpg"/>
    <hyperlink ref="C281" r:id="rId6149" display="http://warehouse.orhideja.net//images/products/801-267.jpg"/>
    <hyperlink ref="C280" r:id="rId6150" display="http://warehouse.orhideja.net//images/products/801-267.jpg"/>
    <hyperlink ref="C279" r:id="rId6151" display="http://warehouse.orhideja.net//images/products/587-267.jpg"/>
    <hyperlink ref="C278" r:id="rId6152" display="http://warehouse.orhideja.net//images/products/587-267.jpg"/>
    <hyperlink ref="C277" r:id="rId6153" display="http://warehouse.orhideja.net//images/products/587-267.jpg"/>
    <hyperlink ref="C276" r:id="rId6154" display="http://warehouse.orhideja.net//images/products/587-267.jpg"/>
    <hyperlink ref="C275" r:id="rId6155" display="http://warehouse.orhideja.net//images/products/587-267.jpg"/>
    <hyperlink ref="C274" r:id="rId6156" display="http://warehouse.orhideja.net//images/products/587-267.jpg"/>
    <hyperlink ref="C273" r:id="rId6157" display="http://warehouse.orhideja.net//images/products/587-267.jpg"/>
    <hyperlink ref="C272" r:id="rId6158" display="http://warehouse.orhideja.net//images/products/587-267.jpg"/>
    <hyperlink ref="C271" r:id="rId6159" display="http://warehouse.orhideja.net//images/products/587-267.jpg"/>
    <hyperlink ref="C270" r:id="rId6160" display="http://warehouse.orhideja.net//images/products/587-267.jpg"/>
    <hyperlink ref="C269" r:id="rId6161" display="http://warehouse.orhideja.net//images/products/587-267.jpg"/>
    <hyperlink ref="C268" r:id="rId6162" display="http://warehouse.orhideja.net//images/products/587-267.jpg"/>
    <hyperlink ref="C267" r:id="rId6163" display="http://warehouse.orhideja.net//images/products/587-267.jpg"/>
    <hyperlink ref="C266" r:id="rId6164" display="http://warehouse.orhideja.net//images/products/587-267.jpg"/>
    <hyperlink ref="C265" r:id="rId6165" display="http://warehouse.orhideja.net//images/products/587-267.jpg"/>
    <hyperlink ref="C264" r:id="rId6166" display="http://warehouse.orhideja.net//images/products/587-267.jpg"/>
    <hyperlink ref="C263" r:id="rId6167" display="http://warehouse.orhideja.net//images/products/587-267.jpg"/>
    <hyperlink ref="C262" r:id="rId6168" display="http://warehouse.orhideja.net//images/products/587-267.jpg"/>
    <hyperlink ref="C261" r:id="rId6169" display="http://warehouse.orhideja.net//images/products/587-267.jpg"/>
    <hyperlink ref="C260" r:id="rId6170" display="http://warehouse.orhideja.net//images/products/575-267.jpg"/>
    <hyperlink ref="C259" r:id="rId6171" display="http://warehouse.orhideja.net//images/products/575-267.jpg"/>
    <hyperlink ref="C258" r:id="rId6172" display="http://warehouse.orhideja.net//images/products/575-267.jpg"/>
    <hyperlink ref="C257" r:id="rId6173" display="http://warehouse.orhideja.net//images/products/575-267.jpg"/>
    <hyperlink ref="C256" r:id="rId6174" display="http://warehouse.orhideja.net//images/products/575-267.jpg"/>
    <hyperlink ref="C255" r:id="rId6175" display="http://warehouse.orhideja.net//images/products/575-267.jpg"/>
    <hyperlink ref="C254" r:id="rId6176" display="http://warehouse.orhideja.net//images/products/575-267.jpg"/>
    <hyperlink ref="C253" r:id="rId6177" display="http://warehouse.orhideja.net//images/products/575-267.jpg"/>
    <hyperlink ref="C252" r:id="rId6178" display="http://warehouse.orhideja.net//images/products/557-267_918.jpg"/>
    <hyperlink ref="C251" r:id="rId6179" display="http://warehouse.orhideja.net//images/products/557-267_918.jpg"/>
    <hyperlink ref="C250" r:id="rId6180" display="http://warehouse.orhideja.net//images/products/557-267_918.jpg"/>
    <hyperlink ref="C249" r:id="rId6181" display="http://warehouse.orhideja.net//images/products/557-267_918.jpg"/>
    <hyperlink ref="C248" r:id="rId6182" display="http://warehouse.orhideja.net//images/products/557-267_918.jpg"/>
    <hyperlink ref="C247" r:id="rId6183" display="http://warehouse.orhideja.net//images/products/557-267_918.jpg"/>
    <hyperlink ref="C246" r:id="rId6184" display="http://warehouse.orhideja.net//images/products/557-267_918.jpg"/>
    <hyperlink ref="C245" r:id="rId6185" display="http://warehouse.orhideja.net//images/products/557-267_918.jpg"/>
    <hyperlink ref="C244" r:id="rId6186" display="http://warehouse.orhideja.net//images/products/557-267_918.jpg"/>
    <hyperlink ref="C243" r:id="rId6187" display="http://warehouse.orhideja.net//images/products/130-267.jpg"/>
    <hyperlink ref="C242" r:id="rId6188" display="http://warehouse.orhideja.net//images/products/130-267.jpg"/>
    <hyperlink ref="C241" r:id="rId6189" display="http://warehouse.orhideja.net//images/products/130-267.jpg"/>
    <hyperlink ref="C240" r:id="rId6190" display="http://warehouse.orhideja.net//images/products/130-267.jpg"/>
    <hyperlink ref="C239" r:id="rId6191" display="http://warehouse.orhideja.net//images/products/130-267.jpg"/>
    <hyperlink ref="C238" r:id="rId6192" display="http://warehouse.orhideja.net//images/products/130-267.jpg"/>
    <hyperlink ref="C237" r:id="rId6193" display="http://warehouse.orhideja.net//images/products/130-267.jpg"/>
    <hyperlink ref="C236" r:id="rId6194" display="http://warehouse.orhideja.net//images/products/130-267.jpg"/>
    <hyperlink ref="C235" r:id="rId6195" display="http://warehouse.orhideja.net//images/products/130-267.jpg"/>
    <hyperlink ref="C234" r:id="rId6196" display="http://warehouse.orhideja.net//images/products/130-267.jpg"/>
    <hyperlink ref="C233" r:id="rId6197" display="http://warehouse.orhideja.net//images/products/130-267.jpg"/>
    <hyperlink ref="C232" r:id="rId6198" display="http://warehouse.orhideja.net//images/products/130-267.jpg"/>
    <hyperlink ref="C231" r:id="rId6199" display="http://warehouse.orhideja.net//images/products/130-267.jpg"/>
    <hyperlink ref="C230" r:id="rId6200" display="http://warehouse.orhideja.net//images/products/130-267.jpg"/>
    <hyperlink ref="C229" r:id="rId6201" display="http://warehouse.orhideja.net//images/products/114-267, 733-267 moloko-peony.jpg"/>
    <hyperlink ref="C228" r:id="rId6202" display="http://warehouse.orhideja.net//images/products/114-267, 733-267 moloko-peony.jpg"/>
    <hyperlink ref="C227" r:id="rId6203" display="http://warehouse.orhideja.net//images/products/114-267, 733-267 moloko-peony.jpg"/>
    <hyperlink ref="C226" r:id="rId6204" display="http://warehouse.orhideja.net//images/products/114-267, 733-267 moloko-peony.jpg"/>
    <hyperlink ref="C225" r:id="rId6205" display="http://warehouse.orhideja.net//images/products/114-267, 733-267 moloko-peony.jpg"/>
    <hyperlink ref="C224" r:id="rId6206" display="http://warehouse.orhideja.net//images/products/114-267, 733-267 moloko-peony.jpg"/>
    <hyperlink ref="C223" r:id="rId6207" display="http://warehouse.orhideja.net//images/products/114-267, 733-267 moloko-peony.jpg"/>
    <hyperlink ref="C222" r:id="rId6208" display="http://warehouse.orhideja.net//images/products/114-267, 733-267 moloko-peony.jpg"/>
    <hyperlink ref="C221" r:id="rId6209" display="http://warehouse.orhideja.net//images/products/114-267, 733-267 moloko-peony.jpg"/>
    <hyperlink ref="C220" r:id="rId6210" display="http://warehouse.orhideja.net//images/products/114-267, 733-267 moloko-peony.jpg"/>
    <hyperlink ref="C219" r:id="rId6211" display="http://warehouse.orhideja.net//images/products/114-267, 733-267 moloko-peony.jpg"/>
    <hyperlink ref="C218" r:id="rId6212" display="http://warehouse.orhideja.net//images/products/114-267, 733-267 moloko-peony.jpg"/>
    <hyperlink ref="C217" r:id="rId6213" display="http://warehouse.orhideja.net//images/products/114-267, 733-267 moloko-peony.jpg"/>
    <hyperlink ref="C216" r:id="rId6214" display="http://warehouse.orhideja.net//images/products/114-267, 733-267 moloko-peony.jpg"/>
    <hyperlink ref="C215" r:id="rId6215" display="http://warehouse.orhideja.net//images/products/114-267, 733-267 moloko-peony.jpg"/>
    <hyperlink ref="C214" r:id="rId6216" display="http://warehouse.orhideja.net//images/products/733-267 nude.jpg"/>
    <hyperlink ref="C213" r:id="rId6217" display="http://warehouse.orhideja.net//images/products/733-267 nude.jpg"/>
    <hyperlink ref="C212" r:id="rId6218" display="http://warehouse.orhideja.net//images/products/733-267 nude.jpg"/>
    <hyperlink ref="C211" r:id="rId6219" display="http://warehouse.orhideja.net//images/products/246-267 nude.jpg"/>
    <hyperlink ref="C210" r:id="rId6220" display="http://warehouse.orhideja.net//images/products/246-267 nude.jpg"/>
    <hyperlink ref="C209" r:id="rId6221" display="http://warehouse.orhideja.net//images/products/246-267 nude.jpg"/>
    <hyperlink ref="C208" r:id="rId6222" display="http://warehouse.orhideja.net//images/products/114-267 nude.jpg"/>
    <hyperlink ref="C207" r:id="rId6223" display="http://warehouse.orhideja.net//images/products/114-267 nude.jpg"/>
    <hyperlink ref="C206" r:id="rId6224" display="http://warehouse.orhideja.net//images/products/114-267 nude.jpg"/>
    <hyperlink ref="C205" r:id="rId6225" display="http://warehouse.orhideja.net//images/products/114-267 nude.jpg"/>
    <hyperlink ref="C204" r:id="rId6226" display="http://warehouse.orhideja.net//images/products/114-267 nude.jpg"/>
    <hyperlink ref="C203" r:id="rId6227" display="http://warehouse.orhideja.net//images/products/114-267 nude.jpg"/>
    <hyperlink ref="C202" r:id="rId6228" display="http://warehouse.orhideja.net//images/products/114-267 nude.jpg"/>
    <hyperlink ref="C201" r:id="rId6229" display="http://warehouse.orhideja.net//images/products/114-267 nude.jpg"/>
    <hyperlink ref="C200" r:id="rId6230" display="http://warehouse.orhideja.net//images/products/114-267 nude.jpg"/>
    <hyperlink ref="C199" r:id="rId6231" display="http://warehouse.orhideja.net//images/products/114-267 nude.jpg"/>
    <hyperlink ref="C198" r:id="rId6232" display="http://warehouse.orhideja.net//images/products/528-098,-241-098_6.jpg"/>
    <hyperlink ref="C197" r:id="rId6233" display="http://warehouse.orhideja.net//images/products/528-098,-241-098_6.jpg"/>
    <hyperlink ref="C196" r:id="rId6234" display="http://warehouse.orhideja.net//images/products/528-098,-241-098_6.jpg"/>
    <hyperlink ref="C195" r:id="rId6235" display="http://warehouse.orhideja.net//images/products/528-098,-241-098_6.jpg"/>
    <hyperlink ref="C194" r:id="rId6236" display="http://warehouse.orhideja.net//images/products/528-098,-241-098_6.jpg"/>
    <hyperlink ref="C193" r:id="rId6237" display="http://warehouse.orhideja.net//images/products/528-098,-241-098_1.jpg"/>
    <hyperlink ref="C192" r:id="rId6238" display="http://warehouse.orhideja.net//images/products/528-098,-241-098_1.jpg"/>
    <hyperlink ref="C191" r:id="rId6239" display="http://warehouse.orhideja.net//images/products/528-098,-241-098_1.jpg"/>
    <hyperlink ref="C190" r:id="rId6240" display="http://warehouse.orhideja.net//images/products/528-098,-241-098_1.jpg"/>
    <hyperlink ref="C189" r:id="rId6241" display="http://warehouse.orhideja.net//images/products/528-098,-241-098_1.jpg"/>
    <hyperlink ref="C188" r:id="rId6242" display="http://warehouse.orhideja.net//images/products/528-098,-241-098_1.jpg"/>
    <hyperlink ref="C187" r:id="rId6243" display="http://warehouse.orhideja.net//images/products/528-098,-241-098_1.jpg"/>
    <hyperlink ref="C186" r:id="rId6244" display="http://warehouse.orhideja.net//images/products/528-098,-241-098_1.jpg"/>
    <hyperlink ref="C185" r:id="rId6245" display="http://warehouse.orhideja.net//images/products/528-098,-241-098_1.jpg"/>
    <hyperlink ref="C184" r:id="rId6246" display="http://warehouse.orhideja.net//images/products/105-515,-746-515_6.jpg"/>
    <hyperlink ref="C183" r:id="rId6247" display="http://warehouse.orhideja.net//images/products/105-515,-746-515_6.jpg"/>
    <hyperlink ref="C182" r:id="rId6248" display="http://warehouse.orhideja.net//images/products/105-515,-746-515_6.jpg"/>
    <hyperlink ref="C181" r:id="rId6249" display="http://warehouse.orhideja.net//images/products/105-515,-746-515_6.jpg"/>
    <hyperlink ref="C180" r:id="rId6250" display="http://warehouse.orhideja.net//images/products/105-515,-746-515_6.jpg"/>
    <hyperlink ref="C179" r:id="rId6251" display="http://warehouse.orhideja.net//images/products/105-515,-746-515_6.jpg"/>
    <hyperlink ref="C178" r:id="rId6252" display="http://warehouse.orhideja.net//images/products/105-515,-746-515_6.jpg"/>
    <hyperlink ref="C177" r:id="rId6253" display="http://warehouse.orhideja.net//images/products/154-515,-296-515_6.jpg"/>
    <hyperlink ref="C176" r:id="rId6254" display="http://warehouse.orhideja.net//images/products/154-515,-296-515_6.jpg"/>
    <hyperlink ref="C175" r:id="rId6255" display="http://warehouse.orhideja.net//images/products/154-515,-296-515_6.jpg"/>
    <hyperlink ref="C174" r:id="rId6256" display="http://warehouse.orhideja.net//images/products/154-515,-296-515_6.jpg"/>
    <hyperlink ref="C173" r:id="rId6257" display="http://warehouse.orhideja.net//images/products/154-515,-296-515_1_2.jpg"/>
    <hyperlink ref="C172" r:id="rId6258" display="http://warehouse.orhideja.net//images/products/154-515,-296-515_1_2.jpg"/>
    <hyperlink ref="C171" r:id="rId6259" display="http://warehouse.orhideja.net//images/products/154-515,-296-515_1_2.jpg"/>
    <hyperlink ref="C170" r:id="rId6260" display="http://warehouse.orhideja.net//images/products/154-515,-296-515_1_2.jpg"/>
    <hyperlink ref="C169" r:id="rId6261" display="http://warehouse.orhideja.net//images/products/154-515,-296-515_1_2.jpg"/>
    <hyperlink ref="C168" r:id="rId6262" display="http://warehouse.orhideja.net//images/products/154-515,-296-515_1_2.jpg"/>
    <hyperlink ref="C167" r:id="rId6263" display="http://warehouse.orhideja.net//images/products/105-515,-746-515_1.jpg"/>
    <hyperlink ref="C166" r:id="rId6264" display="http://warehouse.orhideja.net/images/products/105-515,-746-515_1.jpg"/>
    <hyperlink ref="C165" r:id="rId6265" display="http://warehouse.orhideja.net//images/products/105-515,-746-515_1.jpg"/>
    <hyperlink ref="C164" r:id="rId6266" display="http://warehouse.orhideja.net//images/products/105-515,-746-515_1.jpg"/>
    <hyperlink ref="C163" r:id="rId6267" display="http://warehouse.orhideja.net//images/products/105-515,-746-515_1.jpg"/>
    <hyperlink ref="C162" r:id="rId6268" display="http://warehouse.orhideja.net//images/products/105-515,-746-515_1.jpg"/>
    <hyperlink ref="C161" r:id="rId6269" display="http://warehouse.orhideja.net//images/products/105-515,-746-515_1.jpg"/>
    <hyperlink ref="C160" r:id="rId6270" display="http://warehouse.orhideja.net//images/products/105-515,-746-515_1.jpg"/>
    <hyperlink ref="C159" r:id="rId6271" display="http://warehouse.orhideja.net//images/products/952-000_black.jpg"/>
    <hyperlink ref="C158" r:id="rId6272" display="http://warehouse.orhideja.net//images/products/952-000_black.jpg"/>
    <hyperlink ref="C157" r:id="rId6273" display="http://warehouse.orhideja.net//images/products/952-000_black.jpg"/>
    <hyperlink ref="C156" r:id="rId6274" display="http://warehouse.orhideja.net//images/products/952-000_black.jpg"/>
    <hyperlink ref="C155" r:id="rId6275" display="http://warehouse.orhideja.net//images/products/952-000_black.jpg"/>
    <hyperlink ref="C154" r:id="rId6276" display="http://warehouse.orhideja.net//images/products/952-000_black.jpg"/>
    <hyperlink ref="C153" r:id="rId6277" display="http://warehouse.orhideja.net//images/products/952-000_black.jpg"/>
    <hyperlink ref="C152" r:id="rId6278" display="http://warehouse.orhideja.net//images/products/952-000_nude.jpg"/>
    <hyperlink ref="C151" r:id="rId6279" display="http://warehouse.orhideja.net//images/products/952-000_nude.jpg"/>
    <hyperlink ref="C150" r:id="rId6280" display="http://warehouse.orhideja.net//images/products/952-000_nude.jpg"/>
    <hyperlink ref="C149" r:id="rId6281" display="http://warehouse.orhideja.net//images/products/952-000_nude.jpg"/>
    <hyperlink ref="C148" r:id="rId6282" display="http://warehouse.orhideja.net//images/products/952-000_nude.jpg"/>
    <hyperlink ref="C147" r:id="rId6283" display="http://warehouse.orhideja.net//images/products/952-000_nude.jpg"/>
    <hyperlink ref="C146" r:id="rId6284" display="http://warehouse.orhideja.net//images/products/952-000_nude.jpg"/>
    <hyperlink ref="C145" r:id="rId6285" display="http://warehouse.orhideja.net//images/products/129-000,-658-000-black-nud_1.jpg"/>
    <hyperlink ref="C144" r:id="rId6286" display="http://warehouse.orhideja.net//images/products/129-000,-658-000-black-nud_1.jpg"/>
    <hyperlink ref="C143" r:id="rId6287" display="http://warehouse.orhideja.net//images/products/129-000,-658-000-black-nud_1.jpg"/>
    <hyperlink ref="C142" r:id="rId6288" display="http://warehouse.orhideja.net//images/products/129-000,-658-000-black-nud_1.jpg"/>
    <hyperlink ref="C141" r:id="rId6289" display="http://warehouse.orhideja.net//images/products/129-000,-658-000-black-nud_1.jpg"/>
    <hyperlink ref="C140" r:id="rId6290" display="http://warehouse.orhideja.net//images/products/129-000,-658-000-black-nud_1.jpg"/>
    <hyperlink ref="C139" r:id="rId6291" display="http://warehouse.orhideja.net//images/products/129-000,-658-000-black-nud_1.jpg"/>
    <hyperlink ref="C138" r:id="rId6292" display="http://warehouse.orhideja.net//images/products/129-000,-658-000-black-nud_1.jpg"/>
    <hyperlink ref="C137" r:id="rId6293" display="http://warehouse.orhideja.net//images/products/129-000,-658-000-black-nud_1.jpg"/>
    <hyperlink ref="C136" r:id="rId6294" display="http://warehouse.orhideja.net//images/products/129-000,-658-000-black-nud_1.jpg"/>
    <hyperlink ref="C135" r:id="rId6295" display="http://warehouse.orhideja.net//images/products/129-000,-658-000-black-nud_1.jpg"/>
    <hyperlink ref="C134" r:id="rId6296" display="http://warehouse.orhideja.net//images/products/129-000,-658-000-black-nud_1.jpg"/>
    <hyperlink ref="C133" r:id="rId6297" display="http://warehouse.orhideja.net//images/products/129-000,-658-000-black-nud_1.jpg"/>
    <hyperlink ref="C132" r:id="rId6298" display="http://warehouse.orhideja.net//images/products/129-000,-658-000-black-nud_1.jpg"/>
    <hyperlink ref="C131" r:id="rId6299" display="http://warehouse.orhideja.net//images/products/129-000,-658-000-black-nud_1.jpg"/>
    <hyperlink ref="C130" r:id="rId6300" display="http://warehouse.orhideja.net//images/products/129-000,-658-000-black-nud_1.jpg"/>
    <hyperlink ref="C129" r:id="rId6301" display="http://warehouse.orhideja.net//images/products/129-000,-658-000-black-nud_1.jpg"/>
    <hyperlink ref="C128" r:id="rId6302" display="http://warehouse.orhideja.net//images/products/129-000,-658-000-black-nud_1.jpg"/>
    <hyperlink ref="C127" r:id="rId6303" display="http://warehouse.orhideja.net//images/products/129-000,-658-000-black-nud_1.jpg"/>
    <hyperlink ref="C126" r:id="rId6304" display="http://warehouse.orhideja.net/images/products/129-000,-658-000-black-nud_1.jpg"/>
    <hyperlink ref="C125" r:id="rId6305" display="http://warehouse.orhideja.net//images/products/129-000,-658-000-black-nud_1.jpg"/>
    <hyperlink ref="C124" r:id="rId6306" display="http://warehouse.orhideja.net//images/products/129-000,-658-000-black-nud_1.jpg"/>
    <hyperlink ref="C123" r:id="rId6307" display="http://warehouse.orhideja.net//images/products/129-000,-658-000-black-nud_1.jpg"/>
    <hyperlink ref="C122" r:id="rId6308" display="http://warehouse.orhideja.net//images/products/129-000,-658-000-black-nud_1.jpg"/>
    <hyperlink ref="C121" r:id="rId6309" display="http://warehouse.orhideja.net//images/products/129-000,-658-000-black-nud_1.jpg"/>
    <hyperlink ref="C120" r:id="rId6310" display="http://warehouse.orhideja.net//images/products/129-000,-658-000-black-nud_1.jpg"/>
    <hyperlink ref="C119" r:id="rId6311" display="http://warehouse.orhideja.net//images/products/129-000,-658-000-black-nud_1.jpg"/>
    <hyperlink ref="C118" r:id="rId6312" display="http://warehouse.orhideja.net//images/products/129-000,-658-000-black-nud_1.jpg"/>
    <hyperlink ref="C117" r:id="rId6313" display="http://warehouse.orhideja.net//images/products/129-000,-658-000-black-nud_1.jpg"/>
    <hyperlink ref="C116" r:id="rId6314" display="http://warehouse.orhideja.net//images/products/129-000,-658-000-black-nud_1.jpg"/>
    <hyperlink ref="C115" r:id="rId6315" display="http://warehouse.orhideja.net//images/products/129-000,-658-000-black-nud_1.jpg"/>
    <hyperlink ref="C114" r:id="rId6316" display="http://warehouse.orhideja.net//images/products/129-000,-658-000-black-nud_1.jpg"/>
    <hyperlink ref="C113" r:id="rId6317" display="http://warehouse.orhideja.net//images/products/129-000,-659-000-moloko-nude_6.jpg"/>
    <hyperlink ref="C112" r:id="rId6318" display="http://warehouse.orhideja.net//images/products/129-000,-659-000-moloko-nude_6.jpg"/>
    <hyperlink ref="C111" r:id="rId6319" display="http://warehouse.orhideja.net//images/products/129-000,-659-000-moloko-nude_6.jpg"/>
    <hyperlink ref="C110" r:id="rId6320" display="http://warehouse.orhideja.net//images/products/658-000.jpg"/>
    <hyperlink ref="C109" r:id="rId6321" display="http://warehouse.orhideja.net//images/products/658-000.jpg"/>
    <hyperlink ref="C108" r:id="rId6322" display="http://warehouse.orhideja.net//images/products/129-000,-659-000-moloko-nude_1.jpg"/>
    <hyperlink ref="C107" r:id="rId6323" display="http://warehouse.orhideja.net//images/products/129-000,-659-000-moloko-nude_1.jpg"/>
    <hyperlink ref="C106" r:id="rId6324" display="http://warehouse.orhideja.net//images/products/129-000,-659-000-moloko-nude_1.jpg"/>
    <hyperlink ref="C105" r:id="rId6325" display="http://warehouse.orhideja.net//images/products/129-000,-659-000-moloko-nude_1.jpg"/>
    <hyperlink ref="C104" r:id="rId6326" display="http://warehouse.orhideja.net//images/products/129-000,-659-000-moloko-nude_1.jpg"/>
    <hyperlink ref="C103" r:id="rId6327" display="http://warehouse.orhideja.net//images/products/129-000,-659-000-moloko-nude_1.jpg"/>
    <hyperlink ref="C102" r:id="rId6328" display="http://warehouse.orhideja.net//images/products/129-000,-659-000-moloko-nude_1.jpg"/>
    <hyperlink ref="C101" r:id="rId6329" display="http://warehouse.orhideja.net//images/products/129-000,-659-000-moloko-nude_1.jpg"/>
    <hyperlink ref="C100" r:id="rId6330" display="http://warehouse.orhideja.net//images/products/129-000,-659-000-moloko-nude_1.jpg"/>
    <hyperlink ref="C99" r:id="rId6331" display="http://warehouse.orhideja.net//images/products/129-000,-659-000-moloko-nude_1.jpg"/>
    <hyperlink ref="C98" r:id="rId6332" display="http://warehouse.orhideja.net//images/products/129-000,-659-000-moloko-nude_1.jpg"/>
    <hyperlink ref="C97" r:id="rId6333" display="http://warehouse.orhideja.net//images/products/129-000,-659-000-moloko-nude_1.jpg"/>
    <hyperlink ref="C96" r:id="rId6334" display="http://warehouse.orhideja.net//images/products/129-000,-659-000-moloko-nude_1.jpg"/>
    <hyperlink ref="C95" r:id="rId6335" display="http://warehouse.orhideja.net//images/products/129-000,-659-000-moloko-nude_1.jpg"/>
    <hyperlink ref="C94" r:id="rId6336" display="http://warehouse.orhideja.net//images/products/129-000,-659-000-moloko-nude_1.jpg"/>
    <hyperlink ref="C93" r:id="rId6337" display="http://warehouse.orhideja.net//images/products/129-000,-659-000-moloko-nude_1.jpg"/>
    <hyperlink ref="C92" r:id="rId6338" display="http://warehouse.orhideja.net//images/products/129-000,-659-000-moloko-nude_1.jpg"/>
    <hyperlink ref="C91" r:id="rId6339" display="http://warehouse.orhideja.net//images/products/129-000,-659-000-moloko-nude_1.jpg"/>
    <hyperlink ref="C90" r:id="rId6340" display="http://warehouse.orhideja.net//images/products/129-000,-659-000-moloko-nude_1.jpg"/>
    <hyperlink ref="C89" r:id="rId6341" display="http://warehouse.orhideja.net//images/products/129-000,-659-000-moloko-nude_1.jpg"/>
    <hyperlink ref="C88" r:id="rId6342" display="http://warehouse.orhideja.net//images/products/129-000,-659-000-moloko-nude_1.jpg"/>
    <hyperlink ref="C87" r:id="rId6343" display="http://warehouse.orhideja.net//images/products/129-000,-659-000-moloko-nude_1.jpg"/>
    <hyperlink ref="C86" r:id="rId6344" display="http://warehouse.orhideja.net//images/products/129-000,-659-000-moloko-nude_1.jpg"/>
    <hyperlink ref="C85" r:id="rId6345" display="http://warehouse.orhideja.net//images/products/129-000,-659-000-moloko-nude_1.jpg"/>
    <hyperlink ref="C84" r:id="rId6346" display="http://warehouse.orhideja.net//images/products/129-000,-659-000-moloko-nude_1.jpg"/>
    <hyperlink ref="C83" r:id="rId6347" display="http://warehouse.orhideja.net//images/products/129-000,-659-000-moloko-nude_1.jpg"/>
    <hyperlink ref="C82" r:id="rId6348" display="http://warehouse.orhideja.net//images/products/129-000,-659-000-moloko-nude_1.jpg"/>
    <hyperlink ref="C81" r:id="rId6349" display="http://warehouse.orhideja.net//images/products/129-000,-659-000-moloko-nude_1.jpg"/>
    <hyperlink ref="C80" r:id="rId6350" display="http://warehouse.orhideja.net//images/products/129-000,-659-000-moloko-nude_1.jpg"/>
    <hyperlink ref="C79" r:id="rId6351" display="http://warehouse.orhideja.net//images/products/129-000,-659-000-moloko-nude_1.jpg"/>
    <hyperlink ref="C78" r:id="rId6352" display="http://warehouse.orhideja.net//images/products/129-000,-659-000-moloko-nude_1.jpg"/>
    <hyperlink ref="C77" r:id="rId6353" display="http://warehouse.orhideja.net//images/products/129-000 nude _1.jpg"/>
    <hyperlink ref="C76" r:id="rId6354" display="http://warehouse.orhideja.net//images/products/129-000 nude _1.jpg"/>
    <hyperlink ref="C75" r:id="rId6355" display="http://warehouse.orhideja.net//images/products/129-000 nude _1.jpg"/>
    <hyperlink ref="C74" r:id="rId6356" display="http://warehouse.orhideja.net//images/products/129-000 nude _1.jpg"/>
    <hyperlink ref="C73" r:id="rId6357" display="http://warehouse.orhideja.net//images/products/129-000 nude _1.jpg"/>
    <hyperlink ref="C72" r:id="rId6358" display="http://warehouse.orhideja.net//images/products/129-000 nude _1.jpg"/>
    <hyperlink ref="C71" r:id="rId6359" display="http://warehouse.orhideja.net//images/products/129-000 nude _1.jpg"/>
    <hyperlink ref="C70" r:id="rId6360" display="http://warehouse.orhideja.net//images/products/129-000 nude _1.jpg"/>
    <hyperlink ref="C69" r:id="rId6361" display="http://warehouse.orhideja.net//images/products/129-000 nude _1.jpg"/>
    <hyperlink ref="C68" r:id="rId6362" display="http://warehouse.orhideja.net//images/products/129-000 nude _1.jpg"/>
    <hyperlink ref="C67" r:id="rId6363" display="http://warehouse.orhideja.net//images/products/129-000 nude _1.jpg"/>
    <hyperlink ref="C66" r:id="rId6364" display="http://warehouse.orhideja.net//images/products/129-000 nude _1.jpg"/>
    <hyperlink ref="C65" r:id="rId6365" display="http://warehouse.orhideja.net//images/products/129-000 nude _1.jpg"/>
    <hyperlink ref="C64" r:id="rId6366" display="http://warehouse.orhideja.net//images/products/129-000 nude _1.jpg"/>
    <hyperlink ref="C63" r:id="rId6367" display="http://warehouse.orhideja.net//images/products/129-000 nude _1.jpg"/>
    <hyperlink ref="C62" r:id="rId6368" display="http://warehouse.orhideja.net//images/products/129-000 nude _1.jpg"/>
    <hyperlink ref="C61" r:id="rId6369" display="http://warehouse.orhideja.net//images/products/129-000 nude _1.jpg"/>
    <hyperlink ref="C60" r:id="rId6370" display="http://warehouse.orhideja.net//images/products/698-215.jpg"/>
    <hyperlink ref="C59" r:id="rId6371" display="http://warehouse.orhideja.net//images/products/698-215.jpg"/>
    <hyperlink ref="C58" r:id="rId6372" display="http://warehouse.orhideja.net//images/products/698-215.jpg"/>
    <hyperlink ref="C57" r:id="rId6373" display="http://warehouse.orhideja.net//images/products/698-215.jpg"/>
    <hyperlink ref="C56" r:id="rId6374" display="http://warehouse.orhideja.net//images/products/698-215.jpg"/>
    <hyperlink ref="C55" r:id="rId6375" display="http://warehouse.orhideja.net//images/products/698-215.jpg"/>
    <hyperlink ref="C54" r:id="rId6376" display="http://warehouse.orhideja.net//images/products/698-215.jpg"/>
    <hyperlink ref="C53" r:id="rId6377" display="http://warehouse.orhideja.net//images/products/698-215.jpg"/>
    <hyperlink ref="C52" r:id="rId6378" display="http://warehouse.orhideja.net//images/products/696-215.jpg"/>
    <hyperlink ref="C51" r:id="rId6379" display="http://warehouse.orhideja.net//images/products/696-215.jpg"/>
    <hyperlink ref="C50" r:id="rId6380" display="http://warehouse.orhideja.net//images/products/696-215.jpg"/>
    <hyperlink ref="C49" r:id="rId6381" display="http://warehouse.orhideja.net//images/products/696-215.jpg"/>
    <hyperlink ref="C48" r:id="rId6382" display="http://warehouse.orhideja.net//images/products/696-215.jpg"/>
    <hyperlink ref="C47" r:id="rId6383" display="http://warehouse.orhideja.net//images/products/696-215.jpg"/>
    <hyperlink ref="C46" r:id="rId6384" display="http://warehouse.orhideja.net//images/products/696-215.jpg"/>
    <hyperlink ref="C45" r:id="rId6385" display="http://warehouse.orhideja.net//images/products/104-215.jpg"/>
    <hyperlink ref="C44" r:id="rId6386" display="http://warehouse.orhideja.net//images/products/104-215.jpg"/>
    <hyperlink ref="C43" r:id="rId6387" display="http://warehouse.orhideja.net//images/products/104-215.jpg"/>
    <hyperlink ref="C42" r:id="rId6388" display="http://warehouse.orhideja.net//images/products/104-215.jpg"/>
    <hyperlink ref="C41" r:id="rId6389" display="http://warehouse.orhideja.net//images/products/104-215.jpg"/>
    <hyperlink ref="C40" r:id="rId6390" display="http://warehouse.orhideja.net//images/products/104-215.jpg"/>
    <hyperlink ref="C39" r:id="rId6391" display="http://warehouse.orhideja.net//images/products/104-215.jpg"/>
    <hyperlink ref="C38" r:id="rId6392" display="http://warehouse.orhideja.net//images/products/104-215.jpg"/>
    <hyperlink ref="C37" r:id="rId6393" display="http://warehouse.orhideja.net//images/products/104-215.jpg"/>
    <hyperlink ref="C36" r:id="rId6394" display="http://warehouse.orhideja.net//images/products/104-215.jpg"/>
    <hyperlink ref="C35" r:id="rId6395" display="http://warehouse.orhideja.net//images/products/104-215.jpg"/>
    <hyperlink ref="C34" r:id="rId6396" display="http://warehouse.orhideja.net//images/products/104-215.jpg"/>
    <hyperlink ref="C33" r:id="rId6397" display="http://warehouse.orhideja.net//images/products/104-215.jpg"/>
    <hyperlink ref="C32" r:id="rId6398" display="http://warehouse.orhideja.net//images/products/104-215.jpg"/>
    <hyperlink ref="C31" r:id="rId6399" display="http://warehouse.orhideja.net//images/products/104-215.jpg"/>
    <hyperlink ref="C30" r:id="rId6400" display="http://warehouse.orhideja.net//images/products/104-215.jpg"/>
    <hyperlink ref="C29" r:id="rId6401" display="http://warehouse.orhideja.net//images/products/104-215.jpg"/>
    <hyperlink ref="C28" r:id="rId6402" display="http://warehouse.orhideja.net//images/products/104-215.jpg"/>
    <hyperlink ref="C27" r:id="rId6403" display="http://warehouse.orhideja.net//images/products/104-215.jpg"/>
    <hyperlink ref="C26" r:id="rId6404" display="http://warehouse.orhideja.net//images/products/104-215.jpg"/>
    <hyperlink ref="C25" r:id="rId6405" display="http://warehouse.orhideja.net//images/products/104-215.jpg"/>
    <hyperlink ref="C24" r:id="rId6406" display="http://warehouse.orhideja.net//images/products/104-215.jpg"/>
    <hyperlink ref="C23" r:id="rId6407" display="http://warehouse.orhideja.net//images/products/101-215.jpg"/>
    <hyperlink ref="C22" r:id="rId6408" display="http://warehouse.orhideja.net//images/products/101-215.jpg"/>
    <hyperlink ref="C21" r:id="rId6409" display="http://warehouse.orhideja.net//images/products/101-215.jpg"/>
    <hyperlink ref="C20" r:id="rId6410" display="http://warehouse.orhideja.net//images/products/101-215.jpg"/>
    <hyperlink ref="C19" r:id="rId6411" display="http://warehouse.orhideja.net//images/products/101-215.jpg"/>
    <hyperlink ref="C18" r:id="rId6412" display="http://warehouse.orhideja.net//images/products/101-215.jpg"/>
    <hyperlink ref="C17" r:id="rId6413" display="http://warehouse.orhideja.net//images/products/101-215.jpg"/>
    <hyperlink ref="C16" r:id="rId6414" display="http://warehouse.orhideja.net//images/products/101-215.jpg"/>
    <hyperlink ref="C15" r:id="rId6415" display="http://warehouse.orhideja.net//images/products/101-215.jpg"/>
    <hyperlink ref="C14" r:id="rId6416" display="http://warehouse.orhideja.net//images/products/101-215.jpg"/>
    <hyperlink ref="C13" r:id="rId6417" display="http://warehouse.orhideja.net//images/products/101-215.jpg"/>
    <hyperlink ref="C12" r:id="rId6418" display="http://warehouse.orhideja.net/images/products/101-215.jpg"/>
    <hyperlink ref="C11" r:id="rId6419" display="http://warehouse.orhideja.net//images/products/101-215.jpg"/>
    <hyperlink ref="C10" r:id="rId6420" display="http://warehouse.orhideja.net//images/products/101-215.jpg"/>
    <hyperlink ref="C9" r:id="rId6421" display="http://warehouse.orhideja.net//images/products/101-215.jpg"/>
    <hyperlink ref="C8" r:id="rId6422" display="http://warehouse.orhideja.net//images/products/101-215.jpg"/>
    <hyperlink ref="C7" r:id="rId6423" display="http://warehouse.orhideja.net//images/products/101-215.jpg"/>
  </hyperlinks>
  <pageMargins left="0" right="0" top="0" bottom="0" header="0" footer="0"/>
  <pageSetup scale="80" orientation="portrait" r:id="rId6424"/>
  <headerFooter alignWithMargins="0"/>
  <drawing r:id="rId64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Worksheet</vt:lpstr>
      <vt:lpstr>Worksheet!Область_печати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PPPP</cp:lastModifiedBy>
  <cp:lastPrinted>2026-09-28T12:12:07Z</cp:lastPrinted>
  <dcterms:created xsi:type="dcterms:W3CDTF">2026-09-28T10:49:18Z</dcterms:created>
  <dcterms:modified xsi:type="dcterms:W3CDTF">2026-09-28T12:12:09Z</dcterms:modified>
</cp:coreProperties>
</file>